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810" yWindow="765" windowWidth="56790" windowHeight="3108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<sst xmlns="http://schemas.openxmlformats.org/spreadsheetml/2006/main" count="21433" uniqueCount="2582">
  <si>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</si>
  <si>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</si>
  <si>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</si>
  <si>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</si>
  <si>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</si>
  <si>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</si>
  <si>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</si>
  <si>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</si>
  <si>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</si>
  <si>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</si>
  <si>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</si>
  <si>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</si>
  <si>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</si>
  <si>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</si>
  <si>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</si>
  <si>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</si>
  <si>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</si>
  <si>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</si>
  <si>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</si>
  <si>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</si>
  <si>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</si>
  <si>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</si>
  <si>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</si>
  <si>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</si>
  <si>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</si>
  <si>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</si>
  <si>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</si>
  <si>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</si>
  <si>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</si>
  <si>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</si>
  <si>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</si>
  <si>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</si>
  <si>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</si>
  <si>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</si>
  <si>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</si>
  <si>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</si>
  <si>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</si>
  <si>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</si>
  <si>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</si>
  <si>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</si>
  <si>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</si>
  <si>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</si>
  <si>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</si>
  <si>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</si>
  <si>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</si>
  <si>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</si>
  <si>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</si>
  <si>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</si>
  <si>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</si>
  <si>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</si>
  <si>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</si>
  <si>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</si>
  <si>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</si>
  <si>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</si>
  <si>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</si>
  <si>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</si>
  <si>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</si>
  <si>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</si>
  <si>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</si>
  <si>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</si>
  <si>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</si>
  <si>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</si>
  <si>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</si>
  <si>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</si>
  <si>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</si>
  <si>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</si>
  <si>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</si>
  <si>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</si>
  <si>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</si>
  <si>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</si>
  <si>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</si>
  <si>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</si>
  <si>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</si>
  <si>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</si>
  <si>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</si>
  <si>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</si>
  <si>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</si>
  <si>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</si>
  <si>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</si>
  <si>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</si>
  <si>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</si>
  <si>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</si>
  <si>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</si>
  <si>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</si>
  <si>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</si>
  <si>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</si>
  <si>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</si>
  <si>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</si>
  <si>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</si>
  <si>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</si>
  <si>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</si>
  <si>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</si>
  <si>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</si>
  <si>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</si>
  <si>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</si>
  <si>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</si>
  <si>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</si>
  <si>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</si>
  <si>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</si>
  <si>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</si>
  <si>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</si>
  <si>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</si>
  <si>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</si>
  <si>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</si>
  <si>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</si>
  <si>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</si>
  <si>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</si>
  <si>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</si>
  <si>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</si>
  <si>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</si>
  <si>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</si>
  <si>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</si>
  <si>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</si>
  <si>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</si>
  <si>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</si>
  <si>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</si>
  <si>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</si>
  <si>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</si>
  <si>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</si>
  <si>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</si>
  <si>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</si>
  <si>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</si>
  <si>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</si>
  <si>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</si>
  <si>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</si>
  <si>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</si>
  <si>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</si>
  <si>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</si>
  <si>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</si>
  <si>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</si>
  <si>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</si>
  <si>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</si>
  <si>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</si>
  <si>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</si>
  <si>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</si>
  <si>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</si>
  <si>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</si>
  <si>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</si>
  <si>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</si>
  <si>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</si>
  <si>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</si>
  <si>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</si>
  <si>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</si>
  <si>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</si>
  <si>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</si>
  <si>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</si>
  <si>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</si>
  <si>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</si>
  <si>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</si>
  <si>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</si>
  <si>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</si>
  <si>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</si>
  <si>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</si>
  <si>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</si>
  <si>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</si>
  <si>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</si>
  <si>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</si>
  <si>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</si>
  <si>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</si>
  <si>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</si>
  <si>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</si>
  <si>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</si>
  <si>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</si>
  <si>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</si>
  <si>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</si>
  <si>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</si>
  <si>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</si>
  <si>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</si>
  <si>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</si>
  <si>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</si>
  <si>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</si>
  <si>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</si>
  <si>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</si>
  <si>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</si>
  <si>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</si>
  <si>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</si>
  <si>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Edge Weight</t>
  </si>
  <si>
    <t>Edge Type</t>
  </si>
  <si>
    <t>Edit Comment</t>
  </si>
  <si>
    <t>Edit Size</t>
  </si>
  <si>
    <t>Decentraland</t>
  </si>
  <si>
    <t>Web3</t>
  </si>
  <si>
    <t>Nikil Viswanathan</t>
  </si>
  <si>
    <t>Signal (software)</t>
  </si>
  <si>
    <t>Moxie Marlinspike</t>
  </si>
  <si>
    <t>Kevin Werbach</t>
  </si>
  <si>
    <t>Child pornography</t>
  </si>
  <si>
    <t>vaporware</t>
  </si>
  <si>
    <t>hackathon</t>
  </si>
  <si>
    <t>Coinbase</t>
  </si>
  <si>
    <t>The Register</t>
  </si>
  <si>
    <t>Twitter</t>
  </si>
  <si>
    <t>Cloudflare</t>
  </si>
  <si>
    <t>InterPlanetary File System</t>
  </si>
  <si>
    <t>Distributed social network</t>
  </si>
  <si>
    <t>OAuth</t>
  </si>
  <si>
    <t>cryptocurrency bubble</t>
  </si>
  <si>
    <t>Decentralized finance</t>
  </si>
  <si>
    <t>non-fungible token</t>
  </si>
  <si>
    <t>Ad Age</t>
  </si>
  <si>
    <t>CNBC</t>
  </si>
  <si>
    <t>OpenSea</t>
  </si>
  <si>
    <t>Andreessen Horowitz</t>
  </si>
  <si>
    <t>Binance</t>
  </si>
  <si>
    <t>Bitcoin</t>
  </si>
  <si>
    <t>Reddit</t>
  </si>
  <si>
    <t>decentralized autonomous organization</t>
  </si>
  <si>
    <t>Gizmodo</t>
  </si>
  <si>
    <t>The New York Times</t>
  </si>
  <si>
    <t>International Herald Tribune</t>
  </si>
  <si>
    <t>Semantic Web</t>
  </si>
  <si>
    <t>Social media</t>
  </si>
  <si>
    <t>social media</t>
  </si>
  <si>
    <t>Cornell University</t>
  </si>
  <si>
    <t>Internet forum</t>
  </si>
  <si>
    <t>Blog</t>
  </si>
  <si>
    <t>history of the World Wide Web</t>
  </si>
  <si>
    <t>Web 1.0</t>
  </si>
  <si>
    <t>Jack Dorsey</t>
  </si>
  <si>
    <t>Tesla, Inc.</t>
  </si>
  <si>
    <t>SpaceX</t>
  </si>
  <si>
    <t>Elon Musk</t>
  </si>
  <si>
    <t>Bloomberg L.P.</t>
  </si>
  <si>
    <t>Web_content</t>
  </si>
  <si>
    <t>decentralized web</t>
  </si>
  <si>
    <t>The Conversation (website)</t>
  </si>
  <si>
    <t>Internet privacy</t>
  </si>
  <si>
    <t>Tether (cryptocurrency)</t>
  </si>
  <si>
    <t>stablecoin</t>
  </si>
  <si>
    <t>Cryptocurrency</t>
  </si>
  <si>
    <t>cryptocurrency</t>
  </si>
  <si>
    <t>pyramid scheme</t>
  </si>
  <si>
    <t>Ethereum</t>
  </si>
  <si>
    <t>MetaMask</t>
  </si>
  <si>
    <t>Polkadot (cryptocurrency)</t>
  </si>
  <si>
    <t>Gavin Wood</t>
  </si>
  <si>
    <t>Big Tech</t>
  </si>
  <si>
    <t>Cyberbullying</t>
  </si>
  <si>
    <t>Web 2.0</t>
  </si>
  <si>
    <t>hate speech</t>
  </si>
  <si>
    <t>O'Reilly Media</t>
  </si>
  <si>
    <t>cybercrime</t>
  </si>
  <si>
    <t>buzzword</t>
  </si>
  <si>
    <t>Wired (magazine)</t>
  </si>
  <si>
    <t>blockchain</t>
  </si>
  <si>
    <t>Wiki</t>
  </si>
  <si>
    <t>Blockchain</t>
  </si>
  <si>
    <t>proof of work</t>
  </si>
  <si>
    <t>proof of stake</t>
  </si>
  <si>
    <t>University of Cambridge</t>
  </si>
  <si>
    <t>Tim Berners-Lee</t>
  </si>
  <si>
    <t>decentralization</t>
  </si>
  <si>
    <t>World Wide Web</t>
  </si>
  <si>
    <t>interoperability</t>
  </si>
  <si>
    <t>venture capital</t>
  </si>
  <si>
    <t>TechCrunch</t>
  </si>
  <si>
    <t>Slate (magazine)</t>
  </si>
  <si>
    <t>Infura</t>
  </si>
  <si>
    <t>application programming interfaces</t>
  </si>
  <si>
    <t>data collection</t>
  </si>
  <si>
    <t>Power (social and political)</t>
  </si>
  <si>
    <t>Cluster Computing</t>
  </si>
  <si>
    <t>Bennett Institute for Public Policy</t>
  </si>
  <si>
    <t>Intelligencer (website)</t>
  </si>
  <si>
    <t>Discord (software)</t>
  </si>
  <si>
    <t>Washington, D.C.</t>
  </si>
  <si>
    <t>Encyclopedia Britannica</t>
  </si>
  <si>
    <t>TechRadar</t>
  </si>
  <si>
    <t>Self-sovereign identity</t>
  </si>
  <si>
    <t>data security</t>
  </si>
  <si>
    <t>cryptocurrency exchanges</t>
  </si>
  <si>
    <t>Distribution of wealth</t>
  </si>
  <si>
    <t>First Monday (journal)</t>
  </si>
  <si>
    <t>scalability</t>
  </si>
  <si>
    <t>Static web page</t>
  </si>
  <si>
    <t>Article-Article</t>
  </si>
  <si>
    <t>Hyperlink</t>
  </si>
  <si>
    <t>Custom Menu Item Text</t>
  </si>
  <si>
    <t>Custom Menu Item Action</t>
  </si>
  <si>
    <t>Vertex Type</t>
  </si>
  <si>
    <t>Content</t>
  </si>
  <si>
    <t>Age</t>
  </si>
  <si>
    <t>Gini Coefficient</t>
  </si>
  <si>
    <t>Nr Revisions</t>
  </si>
  <si>
    <t>URL</t>
  </si>
  <si>
    <t>Open Wiki Page for This Article</t>
  </si>
  <si>
    <t>http://en.wikipedia.org/wiki/Wired (magazine)</t>
  </si>
  <si>
    <t>http://en.wikipedia.org/wiki/decentralized autonomous organization</t>
  </si>
  <si>
    <t>http://en.wikipedia.org/wiki/Nikil Viswanathan</t>
  </si>
  <si>
    <t>http://en.wikipedia.org/wiki/The New York Times</t>
  </si>
  <si>
    <t>http://en.wikipedia.org/wiki/Bloomberg L.P.</t>
  </si>
  <si>
    <t>http://en.wikipedia.org/wiki/application programming interfaces</t>
  </si>
  <si>
    <t>http://en.wikipedia.org/wiki/Signal (software)</t>
  </si>
  <si>
    <t>http://en.wikipedia.org/wiki/Moxie Marlinspike</t>
  </si>
  <si>
    <t>http://en.wikipedia.org/wiki/Kevin Werbach</t>
  </si>
  <si>
    <t>http://en.wikipedia.org/wiki/data collection</t>
  </si>
  <si>
    <t>http://en.wikipedia.org/wiki/Power (social and political)</t>
  </si>
  <si>
    <t>http://en.wikipedia.org/wiki/Child pornography</t>
  </si>
  <si>
    <t>http://en.wikipedia.org/wiki/Cluster Computing</t>
  </si>
  <si>
    <t>http://en.wikipedia.org/wiki/The Register</t>
  </si>
  <si>
    <t>http://en.wikipedia.org/wiki/InterPlanetary File System</t>
  </si>
  <si>
    <t>http://en.wikipedia.org/wiki/hate speech</t>
  </si>
  <si>
    <t>http://en.wikipedia.org/wiki/Distributed social network</t>
  </si>
  <si>
    <t>http://en.wikipedia.org/wiki/cryptocurrency bubble</t>
  </si>
  <si>
    <t>http://en.wikipedia.org/wiki/Tether (cryptocurrency)</t>
  </si>
  <si>
    <t>http://en.wikipedia.org/wiki/Tesla, Inc.</t>
  </si>
  <si>
    <t>http://en.wikipedia.org/wiki/Elon Musk</t>
  </si>
  <si>
    <t>http://en.wikipedia.org/wiki/Decentralized finance</t>
  </si>
  <si>
    <t>http://en.wikipedia.org/wiki/Bennett Institute for Public Policy</t>
  </si>
  <si>
    <t>http://en.wikipedia.org/wiki/World Wide Web</t>
  </si>
  <si>
    <t>http://en.wikipedia.org/wiki/non-fungible token</t>
  </si>
  <si>
    <t>http://en.wikipedia.org/wiki/Ad Age</t>
  </si>
  <si>
    <t>http://en.wikipedia.org/wiki/Andreessen Horowitz</t>
  </si>
  <si>
    <t>http://en.wikipedia.org/wiki/proof of work</t>
  </si>
  <si>
    <t>http://en.wikipedia.org/wiki/University of Cambridge</t>
  </si>
  <si>
    <t>http://en.wikipedia.org/wiki/O'Reilly Media</t>
  </si>
  <si>
    <t>http://en.wikipedia.org/wiki/venture capital</t>
  </si>
  <si>
    <t>http://en.wikipedia.org/wiki/Intelligencer (website)</t>
  </si>
  <si>
    <t>http://en.wikipedia.org/wiki/International Herald Tribune</t>
  </si>
  <si>
    <t>http://en.wikipedia.org/wiki/Slate (magazine)</t>
  </si>
  <si>
    <t>http://en.wikipedia.org/wiki/Semantic Web</t>
  </si>
  <si>
    <t>http://en.wikipedia.org/wiki/Social media</t>
  </si>
  <si>
    <t>http://en.wikipedia.org/wiki/Discord (software)</t>
  </si>
  <si>
    <t>http://en.wikipedia.org/wiki/social media</t>
  </si>
  <si>
    <t>http://en.wikipedia.org/wiki/Washington, D.C.</t>
  </si>
  <si>
    <t>http://en.wikipedia.org/wiki/Cornell University</t>
  </si>
  <si>
    <t>http://en.wikipedia.org/wiki/Internet forum</t>
  </si>
  <si>
    <t>http://en.wikipedia.org/wiki/Internet privacy</t>
  </si>
  <si>
    <t>http://en.wikipedia.org/wiki/Web 2.0</t>
  </si>
  <si>
    <t>http://en.wikipedia.org/wiki/Encyclopedia Britannica</t>
  </si>
  <si>
    <t>http://en.wikipedia.org/wiki/history of the World Wide Web</t>
  </si>
  <si>
    <t>http://en.wikipedia.org/wiki/Tim Berners-Lee</t>
  </si>
  <si>
    <t>http://en.wikipedia.org/wiki/decentralized web</t>
  </si>
  <si>
    <t>http://en.wikipedia.org/wiki/Web 1.0</t>
  </si>
  <si>
    <t>http://en.wikipedia.org/wiki/Jack Dorsey</t>
  </si>
  <si>
    <t>http://en.wikipedia.org/wiki/Self-sovereign identity</t>
  </si>
  <si>
    <t>http://en.wikipedia.org/wiki/The Conversation (website)</t>
  </si>
  <si>
    <t>http://en.wikipedia.org/wiki/data security</t>
  </si>
  <si>
    <t>http://en.wikipedia.org/wiki/proof of stake</t>
  </si>
  <si>
    <t>http://en.wikipedia.org/wiki/cryptocurrency exchanges</t>
  </si>
  <si>
    <t>http://en.wikipedia.org/wiki/pyramid scheme</t>
  </si>
  <si>
    <t>http://en.wikipedia.org/wiki/Big Tech</t>
  </si>
  <si>
    <t>http://en.wikipedia.org/wiki/Gavin Wood</t>
  </si>
  <si>
    <t>http://en.wikipedia.org/wiki/Polkadot (cryptocurrency)</t>
  </si>
  <si>
    <t>http://en.wikipedia.org/wiki/Distribution of wealth</t>
  </si>
  <si>
    <t>http://en.wikipedia.org/wiki/First Monday (journal)</t>
  </si>
  <si>
    <t>http://en.wikipedia.org/wiki/Static web page</t>
  </si>
  <si>
    <t>Article</t>
  </si>
  <si>
    <t>Wired (stylized in all caps) is a monthly American magazine, published in print and online editions, that focuses on how emerging technologies affect culture, the economy, and politics. Owned by Condé Nast, it is headquartered in San Francisco, California, and has been in publication since March/April 1993. Several spin-offs have been launched, including Wired UK, Wired Italia, Wired Japan, and Wired Germany.
From its beginning, the strongest influence on the magazine's editorial outlook came from founding editor and publisher Louis Rossetto. With founding creative director John Plunkett, Rossetto in 1991 assembled a 12-page prototype, nearly all of whose ideas were realized in the magazine's first several issues. In its earliest colophons, Wired credited Canadian media theorist Marshall McLuhan as its "patron saint". Wired went on to chronicle the evolution of digital technology and its impact on society. 
Wired quickly became recognized as the voice of the emerging digital culture and a pace setter in print design. It articulated the values of a far-reaching "digital revolution" driven by the instant, cost-free reproduction and global transmission of digital information. It won several National Magazine Awards for both editorial and design. Adweek acknowledged Wired as its Magazine of the Decade in 2021.From 1998 to 2006, Wired magazine and Wired News, which publishes at Wired.com, had separate owners. However, Wired News remained responsible for republishing Wired magazine's content online due to an agreement when Condé Nast purchased the magazine. In 2006, Condé Nast bought Wired News for $25 million, reuniting the magazine with its website.
Wired contributor Chris Anderson is known for popularizing the term "the long tail", as a phrase relating to a "power law"-type graph that helps to visualize the 2000s emergent new media business model. Anderson's article for Wired on this paradigm related to research on power law distribution models carried out by Clay Shirky, specifically in relation to bloggers. Anderson widened the definition of the term in capitals to describe a specific point of view relating to what he sees as an overlooked aspect of the traditional market space that has been opened up by new media.The magazine coined the term crowdsourcing, as well as its annual tradition of handing out Vaporware Awards, which recognize "products, videogames, and other nerdy tidbits pitched, promised and hyped, but never delivered".</t>
  </si>
  <si>
    <t>Twitter is an online social media and social networking service owned and operated by American company Twitter, Inc., on which users send and respond publicly or privately texts, images and videos known as "tweets". Registered users can tweet, like, 'retweet' tweets and direct message (DM), while unregistered users only have the ability to view public tweets. Users interact with Twitter through browser or mobile frontend software, or programmatically via its APIs. 
Twitter was created by Jack Dorsey, Noah Glass, Biz Stone, and Evan Williams in March 2006 and launched in July of that year. Twitter, Inc. is based in San Francisco, California and has more than 25 offices around the world. By 2012, more than 100 million users tweeted 340 million tweets a day, and the service handled an average of 1.6 billion search queries per day. In 2013, it was one of the ten most-visited websites and has been described as "the SMS of the Internet". By the start of 2019, Twitter had more than 330 million monthly active users. In practice, the vast majority of tweets are tweeted by a minority of users. In 2020, it was estimated that approximately 48 million accounts (15% of all accounts) were fake.On October 27, 2022, business magnate Elon Musk acquired Twitter, Inc. for US$44 billion, gaining control of the platform. On December 20, 2022, Musk announced he would step down as CEO once a replacement had been found.</t>
  </si>
  <si>
    <t xml:space="preserve">A decentralized autonomous organization (DAO), sometimes called a decentralized autonomous corporation (DAC), is an organization constructed by rules encoded as a computer program that is often transparent, controlled by the organization's members and not influenced by a central government. In general terms, DAOs are member-owned communities without centralized leadership. A DAO's financial transaction records and program rules are maintained on a blockchain. The precise legal status of this type of business organization is unclear.A well-known example, intended for venture capital funding, was The DAO, which amassed 3.6 million ether (ETH)—Ethereum's mining reward—then worth more than US$70 million in May 2016, and was hacked and drained of US$50 million in cryptocurrency weeks later. The hack was reversed in the following weeks, and the money restored, via a hard fork of the Ethereum blockchain. Most Ethereum miners and clients switched to the new fork while the original chain became Ethereum Classic.
</t>
  </si>
  <si>
    <t xml:space="preserve">A blockchain is a distributed ledger with growing lists of records (blocks) that are securely linked together via cryptographic hashes. Each block contains a cryptographic hash of the previous block, a timestamp, and transaction data (generally represented as a Merkle tree, where data nodes are represented by leaves). The timestamp proves that the transaction data existed when the block was created. Since each block contains information about the previous block, they effectively form a chain (compare linked list data structure), with each additional block linking to the ones before it. Consequently, blockchain transactions are irreversible in that, once they are recorded, the data in any given block cannot be altered retroactively without altering all subsequent blocks.
Blockchains are typically managed by a peer-to-peer (P2P) computer network for use as a public distributed ledger, where nodes collectively adhere to a consensus algorithm protocol to add and validate new transaction blocks. Although blockchain records are not unalterable, since blockchain forks are possible, blockchains may be considered secure by design and exemplify a distributed computing system with high Byzantine fault tolerance.A blockchain was created by a person (or group of people) using the name (or pseudonym) Satoshi Nakamoto in 2008 to serve as the public distributed ledger for bitcoin cryptocurrency transactions, based on previous work by Stuart Haber, W. Scott Stornetta, and Dave Bayer. The implementation of the blockchain within bitcoin made it the first digital currency to solve the double-spending problem without the need of a trusted authority or central server. The bitcoin design has inspired other applications and blockchains that are readable by the public and are widely used by cryptocurrencies. The blockchain may be considered a type of payment rail.Private blockchains have been proposed for business use. Computerworld called the marketing of such privatized blockchains without a proper security model "snake oil"; however, others have argued that permissioned blockchains, if carefully designed, may be more decentralized and therefore more secure in practice than permissionless ones.
</t>
  </si>
  <si>
    <t>Gizmodo ( giz-MOH-doh) is a design, technology, science and science fiction website. It was originally launched as part of the Gawker Media network run by Nick Denton, and runs on the Kinja platform. Gizmodo also includes the subsite io9, which focuses on science fiction and futurism. Gizmodo is now part of G/O Media, owned by private equity firm Great Hill Partners.</t>
  </si>
  <si>
    <t xml:space="preserve">A cryptocurrency, crypto-currency, or crypto is a digital currency designed to work as a medium of exchange through a computer network that is not reliant on any central authority, such as a government or bank, to uphold or maintain it. It is a decentralized system for verifying that the parties to a transaction have the money they claim to have, eliminating the need for traditional intermediaries, such as banks, when funds are being transferred between two entities.Individual coin ownership records are stored in a digital ledger, which is a computerized database using strong cryptography to secure transaction records, control the creation of additional coins, and verify the transfer of coin ownership. Despite their name, cryptocurrencies are not considered to be currencies in the traditional sense, and while varying treatments have been applied to them, including classification as commodities, securities, and currencies, cryptocurrencies are generally viewed as a distinct asset class in practice. Some crypto schemes use validators to maintain the cryptocurrency. In a proof-of-stake model, owners put up their tokens as collateral. In return, they get authority over the token in proportion to the amount they stake. Generally, these token stakers get additional ownership in the token over time via network fees, newly minted tokens, or other such reward mechanisms.Cryptocurrency does not exist in physical form (like paper money) and is typically not issued by a central authority. Cryptocurrencies typically use decentralized control as opposed to a central bank digital currency (CBDC). When a cryptocurrency is minted, or created prior to issuance, or issued by a single issuer, it is generally considered centralized. When implemented with decentralized control, each cryptocurrency works through distributed ledger technology, typically a blockchain, that serves as a public financial transaction database. Traditional asset classes like currencies, commodities, and stocks, as well as macroeconomic factors, have modest exposures to cryptocurrency returns.The first decentralized cryptocurrency was Bitcoin, which was first released as open-source software in 2009. As of March 2022, there were more than 9,000 other cryptocurrencies in the marketplace, of which more than 70 had a market capitalization exceeding $1 billion.
</t>
  </si>
  <si>
    <t xml:space="preserve">Ethereum is a decentralized, open-source blockchain with smart contract functionality. Ether (Abbreviation: ETH;  sign: Ξ) is the native cryptocurrency of the platform. Among cryptocurrencies, ether is second only to bitcoin in market capitalization.Ethereum was conceived in 2013 by programmer Vitalik Buterin. Additional founders of Ethereum included Gavin Wood, Charles Hoskinson, Anthony Di Iorio and Joseph Lubin. In 2014, development work began and was crowdfunded, and the network went live on 30 July 2015. Ethereum allows anyone to deploy permanent and immutable decentralized applications onto it, with which users can interact. Decentralized finance (DeFi) applications provide a broad array of financial services without the need for typical financial intermediaries like brokerages, exchanges, or banks, such as allowing cryptocurrency users to borrow against their holdings or lend them out for interest. Ethereum also allows users to create and exchange NFTs, which are unique tokens representing ownership of an associated asset or privilege, as recognized by any number of institutions. Additionally, many other cryptocurrencies utilize the ERC-20 token standard on top of the Ethereum blockchain and have utilized the platform for initial coin offerings.
On 15 September 2022, Ethereum transitioned its consensus mechanism from proof-of-work (PoW) to proof-of-stake (PoS) in an upgrade process known as "the Merge". This has cut Ethereum's energy usage by 99%.
</t>
  </si>
  <si>
    <t xml:space="preserve">Web3 (also known as Web 3.0) is an idea for a new iteration of the World Wide Web which incorporates concepts such as decentralization, blockchain technologies, and token-based economics. Some technologists and journalists have contrasted it with Web 2.0, wherein they say data and content are centralized in a small group of companies sometimes referred to as "Big Tech". The term "Web3" was coined in 2014 by Ethereum co-founder Gavin Wood, and the idea gained interest in 2021 from cryptocurrency enthusiasts, large technology companies, and venture capital firms.Some commentators argue that Web3 will provide increased data security, scalability, and privacy for users and combat the influence of large technology companies. They also raise concerns about the decentralized web component of Web3, citing the potential for low moderation and the proliferation of harmful content. Some have expressed concerns over the centralization of wealth to a small group of investors and individuals, or a loss of privacy due to more expansive data collection. Others, such as Elon Musk and Jack Dorsey, have argued that Web3 only serves as a buzzword or marketing term.
</t>
  </si>
  <si>
    <t xml:space="preserve">ConsenSys is a private blockchain software technology company founded by Joseph Lubin and based in New York City.
</t>
  </si>
  <si>
    <t>Nikil Viswanathan is an American entrepreneur and public figure. He is the cofounder and CEO of Alchemy, the blockchain company backed by Stanford University, the Google Chairman, Charles Schwab, Reid Hoffman, and other billionaire founders and executives. Previously, Viswanathan cofounded Down To Lunch, the social hangout iPhone app which hit No. 1 in the App Store social rankings. He also created Check In To My Flight, a website which let travelers automatically check in to their Southwest Airlines flight.  In January 2017, he was honored by Forbes with their 30 Under 30 award.</t>
  </si>
  <si>
    <t>Coinbase Global, Inc., branded Coinbase, is an American publicly traded company that operates a cryptocurrency exchange platform. Coinbase is a distributed company; all employees operate via remote work and the company lacks a physical headquarters. It is the largest cryptocurrency exchange in the United States by trading volume. The company was founded in 2012 by Brian Armstrong and Fred Ehrsam. In May 2020, Coinbase announced it would shut its San Francisco, California headquarters and change operations to remote-first, part of a wave of several major tech companies closing headquarters in San Francisco in the wake of the COVID-19 pandemic.</t>
  </si>
  <si>
    <t>The New York Times (the Times or NYT), also referred to as the Gray Lady, is a daily newspaper based in New York City with a worldwide readership reported in 2022 to comprise 740,000 paid print subscribers, and 8.6 million paid digital subscribers. It also is a producer of popular podcasts such as The Daily. Founded in 1851, it is published by The New York Times Company. The Times has won 132 Pulitzer Prizes, the most of any newspaper, and has long been regarded as a national "newspaper of record". For print, it is ranked 18th in the world by circulation and 3rd in the United States. The newspaper is headquartered at The New York Times Building in Times Square, Manhattan.
The New York Times Company, which is publicly traded, has been governed by the Sulzberger family since 1896, through a dual-class share structure. A. G. Sulzberger, the paper's publisher and the company's chairman, is the fifth generation of the family to head the paper.Since the mid-1970s, The New York Times has expanded its layout and organization, adding special weekly sections on various topics supplementing the regular news, editorials, sports, and features. Since 2008, the Times has been organized into the following sections: News, Editorials/Opinions-Columns/Op-Ed, New York (metropolitan), Business, Sports, Arts, Science, Styles, Home, Travel, and other features. On Sundays, the Times is supplemented by the Sunday Review (formerly the Week in Review), The New York Times Book Review, The New York Times Magazine, and T: The New York Times Style Magazine. The editorial pages of The New York Times considers itself typically liberal in its positions.</t>
  </si>
  <si>
    <t>Bloomberg L.P. is a privately held financial, software, data, and media company headquartered in Midtown Manhattan, New York City. It was co-founded by Michael Bloomberg in 1981, with Thomas Secunda, Duncan MacMillan, Charles Zegar, and a 12% ownership investment by Bank of America through their brokerage subsidiary Merrill Lynch.Bloomberg L.P. provides financial software tools and enterprise applications such as analytics and equity trading platform, data services, and news to financial companies and organizations through the Bloomberg Terminal (via its Bloomberg Professional Service), its core revenue-generating product. Bloomberg L.P. also includes a news agency (Bloomberg News), a global television network (Bloomberg Television), websites, radio stations (Bloomberg Radio), subscription-only newsletters, and two magazines: Bloomberg Businessweek and Bloomberg Markets.The company has 176 locations and nearly 20,000 employees.In May 2022, Bloomberg announced it would launch a new venture in the UK, Bloomberg UK, as part of a wider international strategy. Bloomberg UK plans to hire in the region and has launched a standalone website, a weekly video series, a podcast and new event series.</t>
  </si>
  <si>
    <t>TechCrunch is an American online newspaper focusing on high tech and startup companies. It was founded in June 2005 by Archimedes Ventures, led by partners Michael Arrington and Keith Teare. 
In 2010, AOL acquired the company for approximately $25 million. Following the 2015 acquisition of AOL and Yahoo by Verizon, the site was owned by Verizon Media from 2015 through 2021. In 2021 Verizon sold its media assets, including AOL, Yahoo, and TechCrunch, to the private equity firm Apollo Global Management, and Apollo integrated them into a new entity called Yahoo! Inc..
In addition to its news reporting, TechCrunch is also known for its Disrupt conference, an annual technology event hosted in several cities across United States, Europe, and China.</t>
  </si>
  <si>
    <t>An application programming interface (API) is a way for two or more computer programs to communicate with each other. It is a type of software interface, offering a service to other pieces of software. A document or standard that describes how to build or use such a connection or interface is called an API specification. A computer system that meets this standard is said to implement or expose an API. The term API may refer either to the specification or to the implementation.
In contrast to a user interface, which connects a computer to a person, an application programming interface connects computers or pieces of software to each other. It is not intended to be used directly by a person (the end user) other than a computer programmer who is incorporating it into the software. An API is often made up of different parts which act as tools or services that are available to the programmer. A program or a programmer that uses one of these parts is said to call that portion of the API. The calls that make up the API are also known as subroutines, methods, requests, or endpoints. An API specification defines these calls, meaning that it explains how to use or implement them.
One purpose of APIs is to hide the internal details of how a system works, exposing only those parts a programmer will find useful and keeping them consistent even if the internal details later change. An API may be custom-built for a particular pair of systems, or it may be a shared standard allowing interoperability among many systems.
The term API is often used to refer to web APIs, which allow communication between computers that are joined by the internet. There are also APIs for programming languages, software libraries, computer operating systems, and computer hardware. APIs originated in the 1940s, though the term did not emerge until the 1960s and 1970s. Recent developments in APIs have led to the rise in popularity of microservices, which are loosely coupled services accessed through public APIs.</t>
  </si>
  <si>
    <t>Signal is an encrypted messaging service for instant messaging, voice, and video calls. The instant messaging function includes sending text, voice notes, images, videos, and other files. Communication may be one-to-one between users, or for group messaging.
The application uses a centralized computing architecture, and is cross-platform software. It is developed by the non-profit Signal Foundation and its subsidiary, Signal Messenger LLC. Signal's software is free and open-source. Its mobile clients are published under the GPL-3.0-only license, while the desktop client and server are published under the AGPL-3.0-only license. The official Android app generally uses the proprietary Google Play Services, although it is designed to work without them. Signal is also distributed for iOS and desktop programs for Windows, macOS, and Linux. Registration for desktop use requires an iOS or Android device.Signal uses mobile telephone numbers as identifier for users. It secures all communications with end-to-end encryption. The client software includes mechanisms by which users can independently verify the identity of their contacts and the integrity of the data channel.The non-profit Signal Foundation was launched in February 2018 with initial funding of $50 million from Brian Acton. As of January 2022, the platform had approximately 40 million monthly active users. As of May 2021, it was downloaded more than 105 million times.The Android version also optionally functions as an SMS app, but this functionality will be removed in 2023.</t>
  </si>
  <si>
    <t>Moxie Marlinspike is an American entrepreneur, cryptographer, and computer security researcher. Marlinspike is the creator of Signal, co-founder of the Signal Technology Foundation, and served as the first CEO of Signal Messenger LLC. He is also a co-author of the Signal Protocol encryption used by Signal, WhatsApp, Google Messages, Facebook Messenger, and Skype.Marlinspike is a former head of the security team at Twitter and the author of a proposed SSL authentication system replacement called Convergence. He previously maintained a cloud-based WPA cracking service and a targeted anonymity service called GoogleSharing.</t>
  </si>
  <si>
    <t>Kevin Werbach is an American academic, businessman and author. In 2002, he founded the Supernova Group, a technology analysis and consulting firm. Since 2004, Werbach is an Associate Professor of Legal Studies and Business Ethics at The Wharton School, University of Pennsylvania. He writes about business, policy, and social implications of emerging Internet and communications technologies.
On 14 November 2008 it was announced that then-President-elect Barack Obama has selected Susan Crawford and Werbach to lead the review of the Federal Communications Commission (FCC).</t>
  </si>
  <si>
    <t>Data collection or data gathering is the process of gathering and measuring information on targeted variables in an established system, which then enables one to answer relevant questions and evaluate outcomes. Data collection is a research component in all study fields, including physical and social sciences, humanities, and business. While methods vary by discipline, the emphasis on ensuring accurate and honest collection remains the same. The goal for all data collection is to capture quality evidence that allows analysis to lead to the formulation of convincing and credible answers to the questions that have been posed. Data collection and validation consists of four steps when it involves taking a census and seven steps when it involves sampling.Regardless of the field of or preference for defining data (quantitative or qualitative), accurate data collection is essential to maintain research integrity. The selection of appropriate data collection instruments (existing, modified, or newly developed) and delineated instructions for their correct use reduce the likelihood of errors.
A formal data collection process is necessary as it ensures that the data gathered are both defined and accurate. This way, subsequent decisions based on arguments embodied in the findings are made using valid data. The process provides both a baseline from which to measure and in certain cases an indication of what to improve.
There are 5 common data collection methods:
closed-ended surveys and quizzes,
open-ended surveys and questionnaires,
1-on-1 interviews,
focus groups, and
direct observation.</t>
  </si>
  <si>
    <t>In social science and politics, power is the social production of an effect that determines the capacities, actions, beliefs, or conduct of actors. Power does not exclusively refer to the threat or use of force (coercion) by one actor against another, but may also be exerted through diffuse means (such as institutions). Power may also take structural forms, as it orders actors in relation to one another (such as distinguishing between a master and an  enslaved person, a householder and their relatives, an employer and their employees, a parent and a child, a political representative and their voters...), and discursive forms, as categories and language may lend legitimacy to some behaviors and groups over others.The term authority is often used for power that is perceived as legitimate or socially approved by the social structure. Power can be seen as evil or unjust; however, power can also be seen as good and as something inherited or given for exercising humanistic objectives that will help, move, and empower others as well.
Scholars have distinguished between soft power and hard power.</t>
  </si>
  <si>
    <t>Child pornography (also called CP, child sexual abuse material, CSAM, child porn, or kiddie porn) is pornography that unlawfully exploits children for sexual stimulation. It may be produced with the direct involvement or sexual assault of a child (also known as child sexual abuse images) or it may be simulated child pornography. Abuse of the child occurs during the sexual acts or lascivious exhibitions of genitals or pubic areas which are recorded in the production of child pornography. Child pornography may use a variety of mediums, including writings, magazines, photos, sculpture, drawing, painting, animation, sound recording, video, and video games. Child pornography may be created for profit or other reasons.Laws regarding child pornography generally include sexual images involving prepubescents, pubescent, or post-pubescent minors and computer-generated images that appear to involve them. Most possessors of child pornography who are arrested are found to possess images of prepubescent children; possessors of pornographic images of post-pubescent minors are less likely to be prosecuted, even though those images also fall within the statutes.Prepubescent pornography is viewed and collected by pedophiles for a variety of purposes, ranging from private sexual uses, trading with other pedophiles, preparing children for sexual abuse as part of the process known as "child grooming", or enticement leading to entrapment for sexual exploitation such as production of new child pornography or child prostitution. Children themselves also sometimes produce child pornography on their own initiative or by the coercion of an adult.Child pornography is illegal and censored in most jurisdictions in the world. Ninety-four of 187 Interpol member states had laws specifically addressing child pornography as of 2008, though this does not include nations that ban all pornography. Of those 94 countries, 58 criminalized possession of child pornography regardless of intent to distribute. Both distribution and possession are now criminal offenses in almost all Western countries. A wide movement is working to globalize the criminalization of child pornography, including major international organizations such as the United Nations and the European Commission. Producers of child pornography try to avoid prosecution by distributing their material across national borders, though this issue is increasingly being addressed with regular arrests of suspects from a number of countries occurring over the last decade.</t>
  </si>
  <si>
    <t>In the computer industry, vaporware  (or vapourware) is a product, typically computer hardware or software, that is announced to the general public but is late or never actually manufactured nor officially cancelled. Use of the word has broadened to include products such as automobiles.
Vaporware is often announced months or years before its purported release, with few details about its development being released. Developers have been accused of intentionally promoting vaporware to keep customers from switching to competing products that offer more features. Network World magazine called vaporware an "epidemic" in 1989 and blamed the press for not investigating if developers' claims were true. Seven major companies issued a report in 1990 saying that they felt vaporware had hurt the industry's credibility. The United States accused several companies of announcing vaporware early enough to violate antitrust laws, but few have been found guilty.
"Vaporware" was coined by a Microsoft engineer in 1982 to describe the company's Xenix operating system and first appeared in print in a newsletter by entrepreneur Esther Dyson in 1983. It became popular among writers in the industry as a way to describe products they felt took too long to be released. InfoWorld magazine editor Stewart Alsop helped popularize it by lampooning Bill Gates with a Golden Vaporware award for the late release of his company's first version of Windows in 1985.
Vaporware first implied intentional fraud when it was applied to the Ovation office suite in 1983; the suite's demonstration was well received by the press, but the product was never released.</t>
  </si>
  <si>
    <t>A hackathon (also known as a hack day, hackfest, datathon or codefest; a portmanteau of hacking and marathon) is an event where people engage in rapid and collaborative engineering over a relatively short period of time such as 24 or 48 hours. They are often run using agile software development practices, such as sprint-like design wherein computer programmers and others involved in software development, including graphic designers, interface designers, product managers, project managers, domain experts, and others collaborate intensively on engineering projects, such as software engineering.
The goal of a hackathon is to create functioning software or hardware by the end of the event. Hackathons tend to have a specific focus, which can include the programming language used, the operating system, an application, an API, or the subject and the demographic group of the programmers. In other cases, there is no restriction on the type of software being created or the design of the new system.</t>
  </si>
  <si>
    <t>A computer cluster is a set of computers that work together so that they can be viewed as a single system. Unlike grid computers, computer clusters have each node set to perform the same task, controlled and scheduled by software.
The components of a cluster are usually connected to each other through fast local area networks, with each node (computer used as a server) running its own instance of an operating system. In most circumstances, all of the nodes use the same hardware and the same operating system, although in some setups (e.g. using Open Source Cluster Application Resources (OSCAR)), different operating systems can be used on each computer, or different hardware.Clusters are usually deployed to improve performance and availability over that of a single computer, while typically being much more cost-effective than single computers of comparable speed or availability.Computer clusters emerged as a result of convergence of a number of computing trends including the availability of low-cost microprocessors, high-speed networks, and software for high-performance distributed computing. They have a wide range of applicability and deployment, ranging from small business clusters with a handful of nodes to some of the fastest supercomputers in the world such as IBM's Sequoia.  Prior to the advent of clusters, single unit fault tolerant mainframes with modular redundancy were employed; but the lower upfront cost of clusters, and increased speed of network fabric has favoured the adoption of clusters. In contrast to high-reliability mainframes clusters are cheaper to scale out, but also have increased complexity in error handling, as in clusters error modes are not opaque to running programs.</t>
  </si>
  <si>
    <t>The Register is a British technology news website co-founded in 1994 by Mike Magee, John Lettice and Ross Alderson. The online newspaper's masthead sublogo is "Biting the hand that feeds IT." Their primary focus is information technology news and opinions.
Situation Publishing Ltd is listed as the site's publisher. Drew Cullen is an owner and Linus Birtles is the managing director. Andrew Orlowski was the executive editor before leaving the website in May 2019.</t>
  </si>
  <si>
    <t>Cloudflare, Inc. is an American content delivery network and DDoS mitigation company, founded in 2009. It primarily acts as a reverse proxy between a website's visitor and the Cloudflare customer's hosting provider. Its headquarters are in San Francisco, California. According to The Hill, it is used by more than 20 percent of the entire Internet for its web security services.</t>
  </si>
  <si>
    <t>The InterPlanetary File System (IPFS) is a protocol, hypermedia and file sharing peer-to-peer network for storing and sharing data in a distributed file system. IPFS uses content-addressing to uniquely identify each file in a global namespace connecting IPFS hosts.IPFS can among others replace the location based hypermedia server protocols http and https to distribute the World Wide Web.</t>
  </si>
  <si>
    <t>Hate speech is defined by the Cambridge Dictionary as "public speech that expresses hate or encourages violence towards a person or group based on something such as race, religion, sex, or sexual orientation". Hate speech is "usually thought to include communications of animosity or disparagement of an individual or a group on account of a group characteristic such as race, colour, national origin, sex, disability, religion, or sexual orientation". Legal definitions of hate speech vary from country to country.
There has been much debate over freedom of speech, hate speech, and hate speech legislation. The laws of some countries describe hate speech as speech, gestures, conduct, writing, or displays that incite violence or prejudicial actions against a group or individuals on the basis of their membership in the group, or that disparage or intimidate a group or individuals on the basis of their membership in the group. The law may identify protected groups based on certain characteristics. In some countries, hate speech is not a legal term. Additionally, in some countries, including the United States, much of what falls under the category of "hate speech" is constitutionally protected. In other countries, a victim of hate speech may seek redress under civil law, criminal law, or both.</t>
  </si>
  <si>
    <t>CNBC (formerly Consumer News and Business Channel) is an American basic cable business news channel and website. It provides business news programming on weekdays from 5:00 a.m. to 7:00 p.m., Eastern Time, while broadcasting talk shows, investigative reports, documentaries, infomercials, reality shows, and other programs at all other times. Along with Fox Business and Bloomberg Television, it is one of the three major business news channels. It also operates a website and mobile apps, whereby users can watch the channel via streaming media, and which provide some content that is only accessible to paid subscribers. CNBC content is available on demand on smart speakers including Amazon Echo devices with Amazon Alexa, Google Home and app devices with Google Assistant, and on Apple Siri voice interfaces including iPhones. Many CNBC TV shows are available as podcasts for on-demand listening. Graphics are designed by Sweden-based Magoo 3D studios.CNBC is a division of NBCUniversal News Group, a subsidiary of NBCUniversal, which is owned by Comcast. It is headquartered in Englewood Cliffs, New Jersey.
In addition to the domestic U.S. feed, there are several international editions on the list of CNBC channels, although many just license the CNBC name. Examples include CNBC World, CNBC Europe, CNBC Asia, Class CNBC in Italy, CNBC Indonesia in Indonesia, CNBC Arabiya in the UAE, Nikkei CNBC in Japan, CNBC TV18, CNBC Awaaz, and CNBC Baazar (A special Gujarati language channel) in India, and GNN/CNBC Pakistan in Pakistan.</t>
  </si>
  <si>
    <t xml:space="preserve">A distributed social network or federated social network is an Internet social networking service that is decentralized and distributed across distinct service providers (similar to email, but for social networks), such as the Fediverse or the IndieWeb. It consists of multiple social websites, where users of each site communicate with users of any of the involved sites. From a societal perspective, one may compare this concept to that of social media being a public utility.
A social website participating in a distributed social network is interoperable with the other sites involved and is in federation with them. Communication among the social websites is technically conducted over social networking protocols. Software used for distributed social networking is generally portable so it is easily adopted on various website platforms. Distributed social networks contrast with social network aggregation services, which are used to manage accounts and activities across multiple discrete social networks.
A few social networking service providers have used the term more broadly to describe provider-specific services that are distributable across different websites, typically through added widgets or plug-ins. Through the add-ons, the social network functionality is implemented on users' websites.
</t>
  </si>
  <si>
    <t xml:space="preserve">OAuth (short for "Open Authorization") is an open standard for access delegation, commonly used as a way for internet users to grant websites or applications access to their information on other websites but without giving them the passwords. This mechanism is used by companies such as Amazon, Google, Facebook, Microsoft, and Twitter to permit the users to share information about their accounts with third-party applications or websites.
Generally, OAuth provides clients a "secure delegated access" to server resources on behalf of a resource owner. It specifies a process for resource owners to authorize third-party access to their server resources without providing credentials. Designed specifically to work with Hypertext Transfer Protocol (HTTP), OAuth essentially allows access tokens to be issued to third-party clients by an authorization server, with the approval of the resource owner. The third party then uses the access token to access the protected resources hosted by the resource server. In particular, OAuth 2.0 provides specific authorization flows for web applications, desktop applications, mobile phones, and smart devices.
</t>
  </si>
  <si>
    <t>A cryptocurrency bubble is a phenomenon where the market increasingly considers the going price of cryptocurrency assets to be inflated against their hypothetical value. The history of cryptocurrency has been marked by several speculative bubbles.Some economists and prominent investors have expressed the view that the entire cryptocurrency market constitutes a speculative bubble. Adherents of this view include Berkshire Hathaway board member Warren Buffett and several laureates of the Nobel Memorial Prize in Economic Sciences, central bankers, and investors.</t>
  </si>
  <si>
    <t xml:space="preserve">Tether (often referred to by its currency codes, USD₮ and USDT, among others) is an asset-backed cryptocurrency stablecoin. It was launched by the company Tether Limited Inc. in 2014. Tether Limited is owned by the Hong Kong-based company iFinex Inc., which also owns the Bitfinex cryptocurrency exchange. As of July 2022, Tether Limited has minted the USDT stablecoin on ten protocols and blockchains. Tether is described as a stablecoin because it was originally designed to be valued at USD $1.00. Tether Limited has stated that it maintains USD $1 of asset reserves for each USD₮ 1 issued, but has been fined by regulators for failing to do this and has failed to present audits showing sufficient asset reserves.
</t>
  </si>
  <si>
    <t>A Stablecoin is a type of cryptocurrency where the value of the digital asset is supposed to be pegged to a reference asset, which is either fiat money, exchange-traded commodities (such as precious metals or industrial metals), or another cryptocurrency.In theory, 1:1 backing by a reference asset could make a stablecoin value track the value of the peg and not be subject to the radical changes in value that are common in the market for many digital assets. In practice, however, stablecoin issuers have not been proven to maintain adequate reserves to support a stable value.</t>
  </si>
  <si>
    <t>Binance Holdings Ltd., branded Binance, is a global company that operates the largest cryptocurrency exchange in the world in terms of daily trading volume of cryptocurrencies. It was founded in 2017. 
Binance was founded by Changpeng Zhao, a developer who had previously created high frequency trading software. Binance was initially based in China, but later moved its headquarters out of China shortly before the Chinese government imposed regulations on cryptocurrency trading.
In 2021, Binance was put under investigation by both the United States Department of Justice and Internal Revenue Service on allegations of money laundering and tax offenses. The UK's Financial Conduct Authority ordered Binance to stop all regulated activity in the United Kingdom in June 2021.In 2021, Binance shared client data, including names and addresses, with the Russian government.</t>
  </si>
  <si>
    <t>Tesla, Inc. ( TESS-lə or  TEZ-lə) is an American multinational automotive, artificial intelligence, and clean energy company headquartered in Austin, Texas. Tesla designs and manufactures electric vehicles (electric cars and trucks), battery energy storage from home to grid-scale, solar panels and solar roof tiles, and related products and services. Tesla is one of the world's most valuable companies and is, as of 2023, the world's most valuable automaker. In 2021, the company had the most worldwide sales of battery electric vehicles and plug-in electric vehicles, capturing 21% of the battery-electric (purely electric) market and 14% of the plug-in market (which includes plug-in hybrids). Through its subsidiary Tesla Energy, the company develops and is a major installer of photovoltaic systems in the United States. Tesla Energy is also one of the largest global suppliers of battery energy storage systems, with 3.99 gigawatt-hours (GWh) installed in 2021.
Tesla was incorporated in July 2003 by Martin Eberhard and Marc Tarpenning as Tesla Motors. The company's name is a tribute to inventor and electrical engineer Nikola Tesla. In February 2004, via a $6.5 million investment, Elon Musk became the largest shareholder of the company. He has served as CEO since 2008. According to Musk, the purpose of Tesla is to help expedite the move to sustainable transport and energy, obtained through electric vehicles and solar power. Tesla began production of its first car model, the Roadster sports car, in 2009. This was followed by the Model S sedan in 2012, the Model X SUV in 2015, the Model 3 sedan in 2017, the Model Y crossover in 2020, and the Tesla Semi truck in 2022. The company plans to start production of the Cybertruck light-duty pickup truck in 2023.The Model 3 is the all-time bestselling plug-in electric car worldwide, and, in June 2021, became the first electric car to sell 1 million units globally. Tesla's 2022 full year deliveries were around 1.31 million vehicles, a 40% increase over the previous year, and cumulative sales totaled 3 million cars as of August 2022. In October 2021, Tesla's market capitalization reached $1 trillion, the sixth company to do so in U.S. history.
Tesla has been the subject of several lawsuits, government scrutiny, journalistic criticism, and public controversies arising from statements and acts of CEO Elon Musk and from allegations of whistleblower retaliation, worker rights violations, and defects with their products.</t>
  </si>
  <si>
    <t xml:space="preserve">Bitcoin (abbreviation: BTC or XBT; sign: ₿) is a protocol which implements a highly available, public, permanent, and decentralized ledger. In order to add to the ledger, a user must prove they control an entry in the ledger. The protocol specifies that the entry indicates an amount of a token, bitcoin with a minuscule b. The user can update the ledger, assigning some of their bitcoin to another entry in the ledger. Because the token has characteristics of money, it can be thought of as a digital currency.Bitcoin transactions are verified by network nodes through cryptography and recorded in a public distributed ledger called a blockchain. The cryptocurrency was invented in 2008 by an unknown person or group of people using the name Satoshi Nakamoto. The currency began use in 2009, when its implementation was released as open-source software.: ch. 1 
The word "bitcoin" was defined in a white paper published on October 31, 2008. It is a compound of the words bit and coin.Bitcoin is legal in seven of the top ten world economies by GDP in 2022. The Library of Congress reports that, as of November 2021, nine countries have fully banned bitcoin use, while a further forty-two have implicitly banned it. A few governments have used bitcoin in some capacity. El Salvador has adopted Bitcoin as legal tender, although use by merchants remains low. Ukraine has accepted cryptocurrency donations to fund the resistance to the 2022 Russian invasion. Iran has used bitcoin to bypass sanctions. In the United States, there is "no intention" to ban Bitcoin.Bitcoin has been described as an economic bubble by at least eight recipients of the Nobel Memorial Prize in Economic Sciences.The environmental effects of bitcoin are worth noting. Its proof-of-work algorithm for bitcoin mining is designed to be computationally difficult, which requires the consumption of increasing quantities of electricity, the generation of which has contributed to climate change. According to the University of Cambridge, bitcoin has emitted an estimated 200 million tonnes of carbon dioxide since its launch,  or about 0.04% of all carbon dioxide released since 2009.However, bitcoin miners have an economic incentive to use the cheapest forms of energy. Renewable energy is the cheapest form of energy over time, so it is in a Bitcoin miner's economic interest to use the cheaper renewable energy when possible.The UNESCO World Heritage Site, Virunga National Park, in eastern Congo, Africa pays for its operations, using a profitable Bitcoin mining operation powered by the Park's hydroelectric plant. Oil and gas giant Exxon mines Bitcoin using the natural gas flared by oil mining operations to generate their electricity. Mining Bitcoin this way makes use of an otherwise "monumental waste of a valuable natural resource". Still other miners reduce their overall energy bill by using the heat generated by their computers to heat their homes, or hot tubs.
</t>
  </si>
  <si>
    <t>Elon Reeve Musk  ( EE-lon; born June 28, 1971) is a business magnate and investor. He is the founder, CEO and chief engineer of SpaceX; angel investor, CEO and product architect of Tesla, Inc.; owner and CEO of Twitter, Inc.; founder of The Boring Company; co-founder of Neuralink and OpenAI; and president of the philanthropic Musk Foundation. With an estimated net worth of around $196 billion as of February 15, 2023, primarily from his ownership stakes in Tesla and SpaceX, Musk is the second-wealthiest person in the world, according to both the Bloomberg Billionaires Index and Forbes's real-time billionaires list.Musk was born in Pretoria, South Africa, and briefly attended at the University of Pretoria before moving to Canada at age 18, acquiring citizenship through his Canadian-born mother. Two years later, he matriculated at Queen's University and transferred to the University of Pennsylvania, where he received bachelor's degrees in economics and physics. He moved to California in 1995 to attend Stanford University. After two days, he dropped out and with his brother Kimbal, co-founded the online city guide software company Zip2. In 1999, Zip2 was acquired by Compaq for $307 million and Musk co-founded X.com, a direct bank. X.com merged with Confinity in 2000 to form PayPal, which eBay acquired for $1.5 billion in 2002.
With $175.8 million, Musk founded SpaceX in 2002, a spaceflight services company. In 2004, he was an early investor in the electric vehicle manufacturer Tesla Motors, Inc. (now Tesla, Inc.). He became its chairman and product architect, assuming the position of CEO in 2008. In 2006, he helped create SolarCity, a solar energy company that was later acquired by Tesla and became Tesla Energy. In 2015, he co-founded OpenAI, a nonprofit artificial intelligence research company. The following year, he co-founded Neuralink—a neurotechnology company developing brain–computer interfaces—and The Boring Company, a tunnel construction company. Musk has also proposed a hyperloop high-speed vactrain transportation system. In 2022, his acquisition of Twitter for $44 billion was completed. 
Musk has made controversial statements on politics and technology, particularly on Twitter, and is a polarizing figure. He has been criticized for making unscientific and misleading statements, including spreading COVID-19 misinformation. In 2018, the U.S. Securities and Exchange Commission (SEC) sued Musk for falsely tweeting that he had secured funding for a private takeover of Tesla. Musk stepped down as chairman of Tesla and paid a $20 million fine as part of a settlement agreement with the SEC.</t>
  </si>
  <si>
    <t xml:space="preserve">Decentralized finance (often stylized as DeFi) offers financial instruments without relying on intermediaries such as brokerages, exchanges, or banks by using smart contracts on a blockchain. DeFi platforms allow people to lend or borrow funds from others, speculate on price movements on assets using derivatives, trade cryptocurrencies, insure against risks, and earn interest in savings-like accounts. DeFi uses a layered architecture and highly composable building blocks. Some applications promote high interest rates but are subject to high risk. Coding errors and hacks have been common in DeFi.
</t>
  </si>
  <si>
    <t>The Department of Politics and International Studies at the University of Cambridge (abbreviated POLIS) is the department at the University of Cambridge responsible for research and instruction in political science, international relations and public policy. It is part of the Faculty of Human, Social, and Political Science.</t>
  </si>
  <si>
    <t xml:space="preserve">The World Wide Web (WWW), commonly known as the Web, is an information system enabling documents and other web resources to be accessed over the Internet.Documents and downloadable media are made available to the network through web servers and can be accessed by programs such as web browsers. Servers and resources on the World Wide Web are identified and located through character strings called uniform resource locators (URLs). The original and still very common document type is a web page formatted in Hypertext Markup Language (HTML). This markup language supports plain text, images, embedded video and audio contents, and scripts (short programs) that implement complex user interaction. The HTML language also supports hyperlinks (embedded URLs) which provide immediate access to other web resources. Web navigation, or web surfing, is the common practice of following such hyperlinks across multiple websites. Web applications are web pages that function as application software. The information in the Web is transferred across the Internet using the Hypertext Transfer Protocol (HTTP).
Multiple web resources with a common theme and usually a common domain name make up a website. A single web server may provide multiple websites, while some websites, especially the most popular ones, may be provided by multiple servers. Website content is provided by a myriad of companies, organizations, government agencies, and individual users; and comprises an enormous amount of educational, entertainment, commercial, and government information.
The World Wide Web has become the world's dominant software platform. It is the primary tool billions of people worldwide use to interact with the Internet.The Web was invented by Tim Berners-Lee at CERN in 1989 and opened to the public in 1991. It was conceived as a "universal linked information system".
</t>
  </si>
  <si>
    <t xml:space="preserve">A non-fungible token (NFT) is a unique digital identifier that cannot be copied, substituted, or subdivided, that is recorded in a blockchain, and that is used to certify authenticity and ownership. The ownership of an NFT is recorded in the blockchain and can be transferred by the owner, allowing NFTs to be sold and traded. NFTs can be created by anybody, and require few or no coding skills to create. NFTs typically contain references to digital files such as photos, videos, and audio. Because NFTs are uniquely identifiable assets, they differ from cryptocurrencies, which are fungible. 
Proponents of NFTs claim that NFTs provide a public certificate of authenticity or proof of ownership, but the legal rights conveyed by an NFT can be uncertain. The ownership of an NFT as defined by the blockchain has no inherent legal meaning and does not necessarily grant copyright, intellectual property rights, or other legal rights over its associated digital file. An NFT does not restrict the sharing or copying of its associated digital file and does not prevent the creation of NFTs that reference identical files.
The NFT market grew dramatically from 2020 to 2021: the trading of NFTs in 2021 increased to more than $17 billion, up by 21,000% over 2020's total of $82 million. NFTs have been used as speculative investments and they have drawn increasing criticism for the energy cost and carbon footprint associated with validating blockchain transactions as well as their frequent use in art scams. The NFT market has also been compared to an economic bubble or a Ponzi scheme. In 2022, the NFT market suffered a major collapse, with prices sharply falling; a May 2022 estimate was that the number of sales was down over 90% compared to its 2021 peak.
</t>
  </si>
  <si>
    <t xml:space="preserve">Ad Age (known as Advertising Age until 2017) is a global media brand that publishes news, analysis, and data on marketing and media. Its namesake magazine was started as a broadsheet newspaper in Chicago in 1930. Ad Age appears in multiple formats, including its website, daily email newsletters, social channels, events and a bimonthly print magazine.
Ad Age is based in New York City. Its parent company, the Detroit-based Crain Communications, is a privately held publishing company with more than 30 magazines, including Autoweek, Crain's New York Business, Crain's Chicago Business, Crain's Detroit Business, and Automotive News.
</t>
  </si>
  <si>
    <t xml:space="preserve">OpenSea is an American online non-fungible token (NFT) marketplace headquartered in New York City. The company was founded by Devin Finzer and Alex Atallah in 2017.OpenSea offers a marketplace allowing for non-fungible tokens to be sold directly at a fixed price, or through an auction.
In 2021, following a heightened interest in non-fungible tokens, the company's revenue reached $95 million in February 2021 and $2.75 billion in September of that year. By January 2022, the company had been valued at $13.3 billion and was described as the largest non-fungible token marketplace. The daily trading volume on the OpenSea marketplace reached a record $2.7 billion on May 1, 2022, but four months later had dropped by 99%.
</t>
  </si>
  <si>
    <t>Andreessen Horowitz (also called a16z, legal name AH Capital Management, LLC) is a private American venture capital firm, founded in 2009 by Marc Andreessen and Ben Horowitz. The company is headquartered in Menlo Park, California.
Andreessen Horowitz invests in both early-stage start-ups and established growth companies. Its investments span the mobile, cryptocurrency, gaming, social, e-commerce, education and enterprise IT (including cloud computing, security, and software as a service) industries.</t>
  </si>
  <si>
    <t xml:space="preserve">Proof of work (PoW) is a form of cryptographic proof in which one party (the prover) proves to others (the verifiers) that a certain amount of a specific computational effort has been expended.  Verifiers can subsequently confirm this expenditure with minimal effort on their part.  The concept was invented by Moni Naor and Cynthia Dwork in 1993 as a way to deter denial-of-service attacks and other service abuses such as spam on a network by requiring some work from a service requester, usually meaning processing time by a computer. The term "proof of work" was first coined and formalized in a 1999 paper by Markus Jakobsson and Ari Juels.Proof of work was later popularized by Bitcoin as a foundation for consensus in a permissionless decentralized network, in which miners compete to append blocks and mint new currency, each miner experiencing a success probability proportional to the computational effort expended. PoW and PoS (proof of stake) remain the two best known Sybil deterrence mechanisms. In the context of cryptocurrencies they are the most common mechanisms.A key feature of proof-of-work schemes is their asymmetry: the work – the computation – must be moderately hard (yet feasible) on the prover or requester side but easy to check for the verifier or service provider. This idea is also known as a CPU cost function, client puzzle, computational puzzle, or CPU pricing function. Another common feature is built-in incentive-structures that reward allocating computational capacity to the network with value in the form of money.The purpose of proof-of-work algorithms is not proving that certain work was carried out or that a computational puzzle was "solved", but deterring manipulation of data by establishing large energy and hardware-control requirements to be able to do so. Proof-of-work systems have been criticized by environmentalists for their energy consumption.
</t>
  </si>
  <si>
    <t>Reddit (; stylized in all lowercase as reddit) is an American social news aggregation, content rating, and discussion website. Registered users (commonly referred to as "Redditors") submit content to the site such as links, text posts, images, and videos, which are then voted up or down by other members. Posts are organized by subject into user-created boards called "communities" or "subreddits". Submissions with more upvotes appear towards the top of their subreddit and, if they receive enough upvotes, ultimately on the site's front page. Reddit administrators moderate the communities. Moderation is also conducted by community-specific moderators, who are not Reddit employees.As of December 2022, Reddit ranks as the 20th-most-visited website in the world and 6th most-visited website in the U.S., according to Semrush. About 42–49.3% of its user base comes from the United States, followed by the United Kingdom at 7.9–8.2% and Canada at 5.2–7.8%. Twenty-two percent of U.S. adults aged 18 to 29 years, and 14 percent of U.S. adults aged 30 to 49 years, regularly use Reddit.Reddit was founded by University of Virginia roommates Steve Huffman and Alexis Ohanian, with Aaron Swartz, in 2005. Condé Nast Publications acquired the site in October 2006. In 2011, Reddit became an independent subsidiary of Condé Nast's parent company, Advance Publications. In October 2014, Reddit raised $50 million in a funding round led by Sam Altman and including investors Marc Andreessen, Peter Thiel, Ron Conway, Snoop Dogg, and Jared Leto. Their investment valued the company at $500 million then. In July 2017, Reddit raised $200 million for a $1.8 billion valuation, with Advance Publications remaining the majority stakeholder. In February 2019, a $300 million funding round led by Tencent brought the company's valuation to $3 billion. In August 2021, a $700 million funding round led by Fidelity Investments raised that valuation to over $10 billion. The company then reportedly filed for an IPO in December 2021 with a valuation of 15 billion dollars.</t>
  </si>
  <si>
    <t>The University of Cambridge is a public collegiate research university in Cambridge, England. Founded in 1209 and granted a royal charter by King Henry III in 1231, Cambridge is the world's third-oldest surviving university and one of its most prestigious, currently ranked second-best in the world and the best in Europe by QS World University Rankings. Among the university's most notable alumni are 11 Fields Medalists, seven Turing Award winners, 47 heads of state, 14 British prime ministers, 194 Olympic medal-winning athletes, and some of world history's most transformational and iconic figures across disciplines, including Francis Bacon, Lord Byron, Oliver Cromwell, Charles Darwin, Stephen Hawking, John Maynard Keynes, John Milton, Vladimir Nabokov, Jawaharlal Nehru, Isaac Newton, Bertrand Russell, Manmohan Singh, Alan Turing, Ludwig Wittgenstein, among others. Cambridge alumni and faculty have won 121 Nobel Prizes, the most of any university in the world, according to the university.The University of Cambridge's 13th-century founding was largely inspired by an association of scholars who fled the University of Oxford for Cambridge following the suspendium clericorium (hanging of the scholars) in a dispute with local townspeople. The two ancient English universities, though sometimes described as rivals, share many common features and are often jointly referred to as Oxbridge. The university was founded from a variety of institutions, including 31 semi-autonomous constituent colleges and over 150 academic departments, faculties, and other institutions organised into six schools. All the colleges are self-governing institutions within the university, managing their own personnel and policies, and all students are required to have a college affiliation within the university. The university does not have a main campus, and its colleges and central facilities are scattered throughout the city. Undergraduate teaching at Cambridge centres on weekly group supervisions in the colleges in small groups of typically one to four students. This intensive method of teaching is widely considered the jewel in the crown of an Oxbridge undergraduate education. Lectures, seminars, laboratory work, and occasionally further supervision are provided by the central university faculties and departments, and postgraduate education is also predominantly provided centrally; degrees, however, are conferred by the university, not the colleges.
By both endowment size and material consolidated assets, Cambridge is the wealthiest university in Europe and among the wealthiest in the world. In the 2019 fiscal year, the central university, excluding colleges, had total income of £2.192 billion,  £592.4 million of which was from research grants and contracts. The central university and colleges together possessed a combined endowment of over £7.1 billion and overall consolidated net assets, excluding immaterial historical assets, of over £12.5 billion. Cambridge University Press &amp;amp; Assessment combines Cambridge University Press, the world's oldest university press, with one of the world's leading examining bodies; their publications reach in excess of eight million learners globally each year and some 50 million learners, teachers, and researchers monthly. The university operates eight cultural and scientific museums, including the Fitzwilliam Museum and Cambridge University Botanic Garden. Cambridge's 116 libraries hold a total of around 16 million books, around nine million of which are in Cambridge University Library, a legal deposit library and one of the world's largest academic libraries. Cambridge Union, the world's oldest debating society founded in 1815, inspired the emergence of university debating societies globally, including at Oxford. The university is closely linked to the high technology business cluster known as Silicon Fen, Europe's largest technology cluster. The university is also the central member of Cambridge University Health Partners, an academic health science centre based around the Cambridge Biomedical Campus, which is Europe's largest medical and science centre.</t>
  </si>
  <si>
    <t>O'Reilly Media (formerly O'Reilly &amp;amp; Associates) is an American learning company established by Tim O'Reilly that publishes books, produces tech conferences, and provides an online learning platform. Its distinctive brand features a woodcut of an animal on many of its book covers.</t>
  </si>
  <si>
    <t>Venture capital (often abbreviated as VC) is a form of private equity financing that is provided by venture capital firms or funds to startups, early-stage, and emerging companies that have been deemed to have high growth potential or which have demonstrated high growth (in terms of number of employees, annual revenue, scale of operations, etc). Venture capital firms or funds invest in these early-stage companies in exchange for equity, or an ownership stake. Venture capitalists take on the risk of financing risky start-ups in the hopes that some of the companies they support will become successful. Because startups face high uncertainty, VC investments have high rates of failure. The start-ups are usually based on an innovative technology or business model and they are usually from high technology industries, such as information technology (IT), clean technology or biotechnology.
The typical venture capital investment occurs after an initial "seed funding" round. The first round of institutional venture capital to fund growth is called the Series A round. Venture capitalists provide this financing in the interest of generating a return through an eventual "exit" event, such as the company selling shares to the public for the first time in an initial public offering (IPO), or disposal of shares happening via a merger, via a sale to another entity such as a financial buyer in the private equity secondary market or via a sale to a trading company such as a competitor.
In addition to angel investing, equity crowdfunding and other seed funding options, venture capital is attractive for new companies with limited operating history that are too small to raise capital in the public markets and have not reached the point where they are able to secure a bank loan or complete a debt offering. In exchange for the high risk that venture capitalists assume by investing in smaller and early-stage companies, venture capitalists usually get significant control over company decisions, in addition to a significant portion of the companies' ownership (and consequently value). Companies such as Stripe, Airtable, and Brex are highly valued startups, commonly known as Unicorns (when a company has reached a market valuation of over $1 billion). Venture capitalists also often provide strategic advice to the company's executives on its business model and marketing strategies.
Venture capital is also a way in which the private and public sectors can construct an institution that systematically creates business networks for the new firms and industries so that they can progress and develop. This institution helps identify promising new firms and provide them with finance, technical expertise, mentoring, talent acquisition, strategic partnership, marketing "know-how", and business models. Once integrated into the business network, these firms are more likely to succeed, as they become "nodes" in the search networks for designing and building products in their domain. However, venture capitalists' decisions are often biased, exhibiting for instance overconfidence and illusion of control, much like entrepreneurial decisions in general.</t>
  </si>
  <si>
    <t>New York is an American biweekly magazine concerned with life, culture, politics, and style generally, and with a particular emphasis on New York City. Founded by Milton Glaser and Clay Felker in 1968 as a competitor to The New Yorker, it was brasher and less polite, and established itself as a cradle of New Journalism. Over time, it became more national in scope, publishing many noteworthy articles on American culture by writers such as Tom Wolfe, Jimmy Breslin, Nora Ephron, John Heilemann, Frank Rich, and Rebecca Traister.
In its 21st-century incarnation under editor-in-chief Adam Moss, "The nation's best and most-imitated city magazine is often not about the city—at least not in the overcrowded, traffic-clogged, five-boroughs sense", wrote then-Washington Post media critic Howard Kurtz, as the magazine increasingly published political and cultural stories of national significance.Since its redesign and relaunch in 2004, the magazine has won more National Magazine Awards than any other publication, including the 2013 award for Magazine of the Year. It was one of the first dual-audience "lifestyle magazines", and its format and style have been emulated by some other American regional city publications.
In 2009, its paid and verified circulation was 408,622, with 95.8% of that coming from subscriptions. Its websites—NYmag.com, Vulture, the Cut, and Grub Street—received visits from more than 14 million users per month.In 2018, New York Media, the parent company of New York magazine, instituted a paywall for all its online sites, followed by layoffs in early 2019. On September 24, 2019, Vox Media announced that it had purchased New York magazine and its parent company, New York Media.</t>
  </si>
  <si>
    <t>The International Herald Tribune (IHT) was a daily English-language newspaper published in Paris, France for international English-speaking readers. It had the aim of becoming "the world's first global newspaper" and could fairly be said to have met that goal. It published under the name International Herald Tribune from 1967 to 2013, but its origins as an international newspaper traces back to 1887.</t>
  </si>
  <si>
    <t xml:space="preserve">Slate is an online magazine that covers current affairs, politics, and culture in the United States. It was created in 1996 by former New Republic editor Michael Kinsley, initially under the ownership of Microsoft as part of MSN. In 2004, it was purchased by The Washington Post Company (later renamed the Graham Holdings Company), and since 2008 has been managed by The Slate Group, an online publishing entity created by Graham Holdings. Slate is based in New York City, with an additional office in Washington, D.C.Slate, which is updated throughout the day, covers politics, arts and culture, sports, and news. According to its former editor-in-chief Julia Turner, the magazine is "not fundamentally a breaking news source", but rather aimed at helping readers to "analyze and understand and interpret the world" with witty and entertaining writing. As of mid-2015, it publishes about 1,500 stories per month.A French version, slate.fr, was launched in February 2009 by a group of four journalists, including Jean-Marie Colombani, Eric Leser, and economist Jacques Attali. Among them, the founders hold 50 percent in the publishing company, while The Slate Group holds 15 percent. In 2011, slate.fr started a separate site covering African news, Slate Afrique, with a Paris-based editorial staff.As of 2021, the magazine is both ad-supported and has a membership model with a metered paywall. It is known, and sometimes criticized, for having adopted contrarian views, giving rise to the term "Slate Pitches". It has a generally liberal editorial stance.
</t>
  </si>
  <si>
    <t>The Semantic Web, sometimes known as Web 3.0 (not to be confused with Web3), is an extension of the World Wide Web through standards set by the World Wide Web Consortium (W3C). The goal of the Semantic Web is to make Internet data machine-readable.
To enable the encoding of semantics with the data, technologies such as Resource Description Framework (RDF) and Web Ontology Language (OWL) are used. These technologies are used to formally represent metadata. For example, ontology can describe concepts, relationships between entities, and categories of things. These embedded semantics offer significant advantages such as reasoning over data and operating with heterogeneous data sources.These standards promote common data formats and exchange protocols on the Web, fundamentally the RDF. According to the W3C, "The Semantic Web provides a common framework that allows data to be shared and reused across application, enterprise, and community boundaries." The Semantic Web is therefore regarded as an integrator across different content and information applications and systems.
The term was coined by Tim Berners-Lee for a web of data (or data web) that can be processed by machines—that is, one in which much of the meaning is machine-readable. While its critics have questioned its feasibility, proponents argue that applications in library and information science, industry, biology and human sciences research have already proven the validity of the original concept.Berners-Lee originally expressed his vision of the Semantic Web in 1999 as follows:
I have a dream for the Web [in which computers] become capable of analyzing all the data on the Web – the content, links, and transactions between people and computers. A "Semantic Web", which makes this possible, has yet to emerge, but when it does, the day-to-day mechanisms of trade, bureaucracy and our daily lives will be handled by machines talking to machines. The "intelligent agents" people have touted for ages will finally materialize.
The 2001 Scientific American article by Berners-Lee, Hendler, and Lassila described an expected evolution of the existing Web to a Semantic Web. In 2006, Berners-Lee and colleagues stated that: "This simple idea…remains largely unrealized".
In 2013, more than four million Web domains (out of roughly 250 million total) contained Semantic Web markup.</t>
  </si>
  <si>
    <t>Social media are interactive technologies that facilitate the creation and sharing of information, ideas, interests, and other forms of expression through virtual communities and networks. While challenges to the definition of social media arise due to the variety of stand-alone and built-in social media services currently available, there are some common features:
Social media are interactive Web 2.0 Internet-based applications.
User-generated content—such as text posts or comments, digital photos or videos, and data generated through all online interactions—is the lifeblood of social media.
Users create service-specific profiles for the website or app that are designed and maintained by the social media organization.
Social media helps the development of online social networks by connecting a user's profile with those of other individuals or groups.The term social in regard to media suggests that platforms are user-centric and enable communal activity. As such, social media can be viewed as online facilitators or enhancers of human networks—webs of individuals who enhance social connectivity.Users usually access social media services through web-based apps on desktops or download services that offer social media functionality to their mobile devices (e.g., smartphones and tablets). As users engage with these electronic services, they create highly interactive platforms in which individuals, communities, and organizations can share, co-create, discuss, participate, and modify user-generated or self-curated content posted online. Additionally, social media are used to document memories, learn about and explore things, advertise oneself, and form friendships along with the growth of ideas from the creation of blogs, podcasts, videos, and gaming sites. This changing relationship between humans and technology is the focus of the emerging field of technological self-studies. Some of the most popular social media websites, with more than 100 million registered users, include Facebook (and its associated Messenger), TikTok, WeChat, ShareChat, Instagram, QZone, Weibo, Twitter, Tumblr, Baidu Tieba, and LinkedIn.  Depending on interpretation, other popular platforms that are sometimes referred to as social media services include YouTube, QQ, Quora, Telegram, WhatsApp, Signal, LINE, Snapchat, Pinterest, Viber, Reddit, Discord, VK, Microsoft Teams, and more. Wikis are examples of collaborative content creation.
Social media outlets differ from traditional media (e.g., print magazines and newspapers, TV, and radio broadcasting) in many ways, including quality, reach, frequency, usability, relevancy, and permanence. Additionally, social media outlets operate in a dialogic transmission system (i.e., many sources to many receivers) while traditional media outlets operate under a monologic transmission model (i.e., one source to many receivers). For instance, a newspaper is delivered to many subscribers, and a radio station broadcasts the same programs to an entire city.Since the dramatic expansion of the Internet, digital media or digital rhetoric can be used to represent or identify a culture. Studying the rhetoric that exists in the digital environment has become a crucial new process for many scholars.
Observers have noted a wide range of positive and negative impacts when it comes to the use of social media. Social media can help to improve an individual's sense of connectedness with real or online communities and can be an effective communication (or marketing) tool for corporations, entrepreneurs, non-profit organizations, advocacy groups, political parties, and governments. Observers have also seen that there has been a rise in social movements using social media as a tool for communicating and organizing in times of political unrest.
Social media can also be used to read or share news, whether it is true or false.</t>
  </si>
  <si>
    <t>Discord is a VoIP and instant messaging social platform. Users have the ability to communicate with voice calls, video calls, text messaging, media and files in private chats or as part of communities called "servers". A server is a collection of persistent chat rooms and voice channels which can be accessed via invite links. Discord runs on Windows, macOS, Android, iOS, iPadOS, Linux, and in web browsers. As of 2021, the service has over 350 million registered users and over 150 million monthly active users.</t>
  </si>
  <si>
    <t>Washington, D.C., formally the District of Columbia, also known as Washington, the District, or D.C., is the capital city and federal district of the United States. The city is located on the east bank of the Potomac River, which forms its southwestern border with Virginia, and it also borders Maryland to its north and east. The city was named for George Washington, a Founding Father, commanding general of the Continental Army in the American Revolutionary War, and the first President of the United States, and the district is named for Columbia, the female personification of the nation.
Washington, D.C. represents the southern point of the Northeast megalopolis, one of the nation's largest and most influential cultural, political, and economic regions that runs along its northeast coast from Boston in the north to Washington, D.C. in the south, and also includes New York City, Philadelphia, and Baltimore. As the seat of the U.S. federal government and several international organizations, the city is an important world political capital. It is one of the most visited cities in the U.S. with over 20 million annual visitors as of 2016.The U.S. constitution provides for a federal district under the exclusive jurisdiction of the U.S. Congress. Washington, D.C. is not a part of any U.S. state and is not one itself. The Residence Act, adopted on July 16, 1790, approved the creation of the capital district along the Potomac River. The city was founded in 1791, and Congress held its first session there in 1800. In 1801, the territory, formerly part of Maryland and Virginia and including the settlements of Georgetown and Alexandria, was officially recognized as the federal district. In 1846, Congress returned the land originally ceded by Virginia, including the city of Alexandria; in 1871, it created a single municipal government for the remaining portion of the district. There have been several unsuccessful efforts to make the city into a state since the 1880s, though a statehood bill passed the House of Representatives in 2021.The city is divided into quadrants, which are centered around the Capitol and include 131 neighborhoods. As of the 2020 census, the city had a population of 689,545, making it the 23rd-most populous city in the U.S. and the third-most populous city in the Mid-Atlantic after New York City and Philadelphia. Commuters from the city's Maryland and Virginia suburbs raise the city's daytime population to more than one million during the workweek. The Washington metropolitan area, which includes parts of Maryland, Virginia, and West Virginia, is the country's sixth-largest metropolitan area with a 2020 population of 6.3 million residents; and over 54 million people live within 250 mi (400 km) of the city.The city is the home to each of the three branches of the U.S. federal government, Congress (legislative), the President (executive), and the Supreme Court (judicial), along with the governmental buildings that house most of the federal government, including the White House, the Capitol, the Supreme Court Building, and multiple federal departments and agencies. The city is home to many national monuments and museums, primarily located on or around the National Mall, including the Jefferson Memorial, the Lincoln Memorial, and the Washington Monument. The city hosts 177 foreign embassies and the headquarters of the World Bank, the International Monetary Fund, the Organization of American States, and other international organizations. Many of the nation's largest industry associations, non-profit organizations, and think tanks are based in the city, including AARP, the American Red Cross, Atlantic Council, Brookings Institution, National Geographic Society, The Heritage Foundation, Wilson Center, and others.
A locally elected mayor and 13-member council have governed the district since 1973. Congress maintains supreme authority over the city, however, and is empowered to overturn local laws. Washington, D.C. residents are, on a federal level, politically disenfranchised since the city's residents do not have voting representation in Congress, although the city's residents elect a single at-large congressional delegate to the U.S. House of Representatives who has no vote. District voters choose three presidential electors in accordance with the Twenty-third Amendment, ratified in 1961. Washington, D.C. has been a member state of the Unrepresented Nations and Peoples Organization since 2015.</t>
  </si>
  <si>
    <t>Cornell University is a private Ivy League statutory land-grant research university based in Ithaca, New York. The university was founded in 1865 by Ezra Cornell and Andrew Dickson White with the intention of teaching and making contributions in all fields of knowledge from the classics to the sciences and from the theoretical to the applied. Cornell has routinely ranked among the top universities in the world.The university is organized into seven undergraduate colleges and seven graduate divisions at its main Ithaca campus with each college and division defining its specific admission standards and academic programs in near autonomy. The university also administers three satellite campuses, including two in New York City and one in the Education City region of Qatar.Cornell is one of the few private land grant universities in the United States. Of its seven undergraduate colleges, three are state-supported statutory or contract colleges through the State University of New York (SUNY) system, including its agricultural and human ecology colleges and its industrial labor relations school. Among Cornell's graduate schools, only the veterinary college is state-supported. As a land grant college, Cornell operates a cooperative extension outreach program in every county of New York state and receives annual funding from the State of New York for various educational missions. The main campus of Cornell University in Ithaca spans 745 acres 
(more than 4,300 acres when the Cornell Botanic Gardens and the numerous university-owned lands in New York City are included).As of September 2021, there have been 61 Nobel laureates, four Turing Award winners and one Fields Medalist affiliated with Cornell. Cornell counts more than 250,000 living alumni, and its former and present faculty and alumni include 34 Marshall Scholars, 33 Rhodes Scholars, 29 Truman Scholars, 7 Gates Scholars, 63 Olympic Medalists, 10 current Fortune 500 CEOs, and 35 billionaire alumni. Since its founding, Cornell has been a co-educational, non-sectarian institution where admission has not been restricted by religion or race. The diverse student body consists of more than 15,000 undergraduate and 10,000 graduate students from all 50 American states and 119 countries.</t>
  </si>
  <si>
    <t xml:space="preserve">An Internet forum, or message board, is an online discussion site where people can hold conversations in the form of posted messages. They differ from chat rooms in that messages are often longer than one line of text, and are at least temporarily archived. Also, depending on the access level of a user or the forum set-up, a posted message might need to be approved by a moderator before it becomes publicly visible.
Forums have a specific set of jargon associated with them; example: a single conversation is called a "thread", or topic.
A discussion forum is hierarchical or tree-like in structure: a forum can contain a number of subforums, each of which may have several topics. Within a forum's topic, each new discussion started is called a thread and can be replied to by as many people as so wish.
Depending on the forum's settings, users can be anonymous or have to register with the forum and then subsequently log in to post messages. On most forums, users do not have to log in to read existing messages.
</t>
  </si>
  <si>
    <t xml:space="preserve">Internet privacy involves the right or mandate of personal privacy concerning the storing, re-purposing, provision to third parties, and displaying of information pertaining to oneself via Internet. Internet privacy is a subset of data privacy. Privacy concerns have been articulated from the beginnings of large-scale computer sharing and especially relate to mass surveillance enabled by the emergence of computer technologies.Privacy can entail either personally identifiable information (PII) or non-PII information such as a site visitor's behavior on a website. PII refers to any information that can be used to identify an individual. For example, age and physical address alone could identify who an individual is without explicitly disclosing their name, as these two factors are unique enough to identify a specific person typically. Other forms of PII may soon include GPS tracking data used by apps, as the daily commute and routine information can be enough to identify an individual.It has been suggested that the "appeal of online services is to broadcast personal information on purpose." On the other hand, in his essay "The Value of Privacy", security expert Bruce Schneier says, "Privacy protects us from abuses by those in power, even if we're doing nothing wrong at the time of surveillance."
</t>
  </si>
  <si>
    <t>Web 2.0 (also known as participative (or participatory) web and social web) refers to websites that emphasize user-generated content, ease of use, participatory culture and interoperability (i.e., compatibility with other products, systems, and devices) for end users.
The term was coined by Darcy DiNucci in 1999 and later popularized by Tim O'Reilly and Dale Dougherty at the first Web 2.0 Conference in 2004. Although the term mimics the numbering of software versions, it does not denote a formal change in the nature of the World Wide Web, but merely describes a general change that occurred during this period as interactive websites proliferated and came to overshadow the older, more static websites of the original Web.A Web 2.0 website allows users to interact and collaborate with each other through social media dialogue as creators of user-generated content in a virtual community. This contrasts the first generation of Web 1.0-era websites where people were limited to viewing content in a passive manner. Examples of Web 2.0 features include social networking sites or social media sites (e.g., Facebook), blogs, wikis, folksonomies ("tagging" keywords on websites and links), video sharing sites (e.g., YouTube), image sharing sites (e.g., Flickr), hosted services, Web applications ("apps"), collaborative consumption platforms, and mashup applications.
Whether Web 2.0 is substantially different from prior Web technologies has been challenged by World Wide Web inventor Tim Berners-Lee, who describes the term as jargon. His original vision of the Web was "a collaborative medium, a place where we [could] all meet and read and write". On the other hand, the term Semantic Web (sometimes referred to as Web 3.0) was coined by Berners-Lee to refer to a web of content where the meaning can be processed by machines.</t>
  </si>
  <si>
    <t>A blog (a truncation of "weblog") is an informational website published on the World Wide Web consisting of discrete, often informal diary-style text entries (posts). Posts are typically displayed in reverse chronological order so that the most recent post appears first, at the top of the web page. Until 2009, blogs were usually the work of a single individual, occasionally of a small group, and often covered a single subject or topic. In the 2010s, "multi-author blogs" (MABs) emerged, featuring the writing of multiple authors and sometimes professionally edited. MABs from newspapers, other media outlets, universities, think tanks, advocacy groups, and similar institutions account for an increasing quantity of blog traffic. The rise of Twitter and other "microblogging" systems helps integrate MABs and single-author blogs into the news media. Blog can also be used as a verb, meaning to maintain or add content to a blog.
The emergence and growth of blogs in the late 1990s coincided with the advent of web publishing tools that facilitated the posting of content by non-technical users who did not have much experience with HTML or computer programming. Previously, knowledge of such technologies as HTML and File Transfer Protocol had been required to publish content on the Web, and early Web users therefore tended to be hackers and computer enthusiasts. In the 2010s, the majority are interactive Web 2.0 websites, allowing visitors to leave online comments, and it is this interactivity that distinguishes them from other static websites. In that sense, blogging can be seen as a form of social networking service. Indeed, bloggers not only produce content to post on their blogs but also often build social relations with their readers and other bloggers. Blog owners or authors often moderate and filter online comments to remove hate speech or other offensive content. There are also high-readership blogs which do not allow comments.
Many blogs provide commentary on a particular subject or topic, ranging from philosophy, religion, and arts to science, politics, and sports. Others function as more personal online diaries or online brand advertising of a particular individual or company. A typical blog combines text, digital images, and links to other blogs, web pages, and other media related to its topic. Most blogs are primarily textual, although some focus on art (art blogs), photographs (photoblogs), videos (video blogs or "vlogs"), music (MP3 blogs), and audio (podcasts). In education, blogs can be used as instructional resources; these are referred to as edublogs. Microblogging is another type of blogging, featuring very short posts.
'Blog' and 'blogging' are now loosely used for content creation and sharing on social media, especially when the content is long-form and one creates and shares content on regular basis. So, one could be maintaining a blog on Facebook or blogging on Instagram.
A 2022 estimate suggested that there were over 600 million public blogs out of more than 1.9 billion websites.</t>
  </si>
  <si>
    <t>The Encyclopædia Britannica (Latin for "British Encyclopædia") is a general knowledge English-language encyclopædia. It is published by Encyclopædia Britannica, Inc.; the company has existed since the 18th century, although it has changed ownership various times through the centuries. The encyclopaedia is maintained by about 100 full-time editors and more than 4,000 contributors. The 2010 version of the 15th edition, which spans 32 volumes and 32,640 pages, was the last printed edition. Since 2016, it has been published exclusively as an online encyclopaedia.
Printed for 244 years, the Britannica was the longest running in-print encyclopaedia in the English language. It was first published between 1768 and 1771 in the Scottish capital of Edinburgh, as three volumes. The encyclopaedia grew in size: the second edition was 10 volumes, and by its fourth edition (1801–1810) it had expanded to 20 volumes. Its rising stature as a scholarly work helped recruit eminent contributors, and the 9th (1875–1889) and 11th editions (1911) are landmark encyclopaedias for scholarship and literary style. Starting with the 11th edition and following its acquisition by an American firm, the Britannica shortened and simplified articles to broaden its appeal to the North American market. In 1933, the Britannica became the first encyclopaedia to adopt "continuous revision", in which the encyclopaedia is continually reprinted, with every article updated on a schedule. In March 2012, Encyclopædia Britannica, Inc. announced it would no longer publish printed editions and would focus instead on the online version.The 15th edition has a three-part structure: a 12-volume Micropædia of short articles (generally fewer than 750 words), a 17-volume Macropædia of long articles (two to 310 pages), and a single Propædia volume to give a hierarchical outline of knowledge. The Micropædia was meant for quick fact-checking and as a guide to the Macropædia; readers are advised to study the Propædia outline to understand a subject's context and to find more detailed articles. Over 70 years, the size of the Britannica has remained steady, with about 40 million words on half a million topics. Though published in the United States since 1901, the Britannica has for the most part maintained British English spelling.</t>
  </si>
  <si>
    <t>TechRadar is an online publication owned by Future and focused on technology. It has editorial teams in the US, UK and Australia and provides news and reviews of tech products and gadgets. It was launched in 2008 and expanded to the US in January 2012, holding a splashy launch party at the club Tao in The Venetian Hotel during the CES show in 2013. It further expanded to Australia in October of 2012. It was the largest consumer technology, news and review site from the UK as of 2013.TechRadar also has licensed versions in Italy, Spain, Germany, France, Norway, Sweden, Denmark, Finland, the Netherlands and Belgium. The Indian and Middle East versions of the site closed in October 2022. It also has two spin-off sites, TechRadar Pro and TechRadar Gaming.
TechRadar is owned by Future plc, the sixth-largest publisher in the United Kingdom. In Q4 2017, TechRadar entered the top 100 of Similarweb's US Media Publications Rankings as the 93rd biggest media site in the United States.</t>
  </si>
  <si>
    <t xml:space="preserve">The World Wide Web ("WWW", "W3" or, simply, "the Web") is a global information medium which users can access via computers connected to the Internet. The term is often mistakenly used as a synonym for the Internet, but the Web is a service that operates over the Internet, just as email and Usenet do. The history of the Internet and the history of hypertext date back significantly farther than that of the World Wide Web.
Tim Berners-Lee invented the World Wide Web while working at CERN in 1989. He proposed a "universal linked information system" using several concepts and technologies, the most fundamental of which was the connections that existed between information. He developed the first web server, the first web browser, and a document formatting protocol, called Hypertext Markup Language (HTML). After publishing the markup language in 1991, and releasing the browser source code for public use in 1993, many other web browsers were soon developed, with Marc Andreessen's Mosaic (later Netscape Navigator), being particularly easy to use and install, and often credited with sparking the Internet boom of the 1990s. It was a graphical browser which ran on several popular office and home computers, bringing multimedia content to non-technical users by including images and text on the same page.
Websites for use by the general public began to emerge in 1994. This spurred competition in server and browser software, highlighted in the Browser wars which was initially dominated by Netscape Navigator and Internet Explorer. Following the complete removal of commercial restrictions on Internet use by 1995, commercialization of the Web amidst macroeconomic factors led to the dot-com boom and bust in the late 1990s and early 2000s.
The features of HTML evolved over time, leading to HTML version 2 in 1995, HTML3 and HTML4 in 1997, and HTML5 in 2014. The language was extended with advanced formatting in Cascading Style Sheets (CSS) and with programming capability by JavaScript. AJAX programming delivered dynamic content to users, which sparked a new era in Web design, styled Web 2.0. The use of social media, becoming common-place in the 2010s, allowed users to compose multimedia content without programming skills, making the Web ubiquitous in every-day life.
</t>
  </si>
  <si>
    <t>A cybercrime is a crime that involves a computer or a computer network. The computer may have been used in committing the crime, or it may be the target. Cybercrime may harm someone's security or finances.There are many privacy concerns surrounding cybercrime when confidential information is intercepted or disclosed, lawfully or otherwise. Internationally, both governmental and non-state actors engage in cybercrimes, including espionage, financial theft, and other cross-border crimes. Cybercrimes crossing international borders and involving the actions of at least one nation-state are sometimes referred to as cyberwarfare. Warren Buffett describes cybercrime as the "number one problem with mankind" and said that cybercrime "poses real risks to humanity."A 2014 report sponsored by McAfee estimated that cybercrime resulted in $445 billion in annual damage to the global economy. Approximately $1.5 billion was lost in 2012 to online credit and debit card fraud in the US. In 2018, a study by the Center for Strategic and International Studies (CSIS), in partnership with McAfee, concluded that nearly 1% of global GDP, close to $600 billion, is lost to cybercrime each year. The World Economic Forum 2020 Global Risk Report confirmed that organized cybercrimes bodies are joining forces to perpetrate criminal activities online, while estimating the likelihood of their detection and prosecution to be less than 1% in the US.</t>
  </si>
  <si>
    <t>Sir Timothy John Berners-Lee,  (born 8 June 1955), also known as TimBL, is an English computer scientist best known as the inventor of the World Wide Web. He is a professorial research fellow at the University of Oxford and a professor emeritus at the Massachusetts Institute of Technology (MIT). Berners-Lee proposed an information management system on 12 March 1989, then implemented the first successful communication between a Hypertext Transfer Protocol (HTTP) client and server via the Internet in mid-November.Berners-Lee is the director of the World Wide Web Consortium (W3C), which oversees the continued development of the Web. He co-founded (with his then-wife-to-be Rosemary Leith) the World Wide Web Foundation. He is a senior researcher and holder of the 3Com founder's chair at the MIT Computer Science and Artificial Intelligence Laboratory (CSAIL). He is a director of the Web Science Research Initiative (WSRI) and a member of the advisory board of the MIT Center for Collective Intelligence. In 2011, he was named as a member of the board of trustees of the Ford Foundation. He is a founder and president of the Open Data Institute and is currently an advisor at social network MeWe.He devised and implemented the first Web browser and Web server, and helped foster the Web's subsequent explosive development. He currently directs the W3 Consortium, developing tools and standards to further the Web's potential. In April 2009, he was elected as Foreign Associate of the National Academy of Sciences.In 2004, Berners-Lee was knighted by Queen Elizabeth II for his pioneering work. He was named in Time magazine's list of the 100 Most Important People of the 20th century and has received a number of other accolades for his invention. He was honoured as the "Inventor of the World Wide Web" during the 2012 Summer Olympics opening ceremony in which he appeared working with a vintage NeXT Computer. He tweeted "This is for everyone" which appeared in LED lights attached to the chairs of the audience. He received the 2016 Turing Award "for inventing the World Wide Web, the first web browser, and the fundamental protocols and algorithms allowing the Web to scale".</t>
  </si>
  <si>
    <t xml:space="preserve">A wiki ( (listen) WIK-ee) is an online hypertext publication collaboratively edited and managed by its own audience, using a web browser. A typical wiki contains multiple pages for the subjects or scope of the project, and could be either open to the public or limited to use within an organization for maintaining its internal knowledge base.
Wikis are enabled by wiki software, otherwise known as wiki engines. A wiki engine, being a form of a content management system, differs from other web-based systems such as blog software, in that the content is created without any defined owner or leader, and wikis have little inherent structure, allowing structure to emerge according to the needs of the users. Wiki engines usually allow content to be written using a simplified markup language and sometimes edited with the help of a rich-text editor. There are dozens of different wiki engines in use, both standalone and part of other software, such as bug tracking systems. Some wiki engines are free and open-source, whereas others are proprietary. Some permit control over different functions (levels of access); for example, editing rights may permit changing, adding, or removing material. Others may permit access without enforcing access control. Other rules may be imposed to organize content.
There are hundreds of thousands of wikis in use, both public and private, including wikis functioning as knowledge management resources, note-taking tools, community websites, and intranets. Ward Cunningham, the developer of the first wiki software, WikiWikiWeb, originally described wiki as "the simplest online database that could possibly work". "Wiki" (pronounced [wiki]) is a Hawaiian word meaning "quick".The online encyclopedia project Wikipedia is the most popular wiki-based website, and is one of the most widely viewed sites in the world, having been ranked in the top twenty since 2007. Wikipedia is not a single wiki but rather a collection of hundreds of wikis, with each one pertaining to a specific language. The English-language Wikipedia has the largest collection of articles: as of February 2020, it has over 6 million articles. 
</t>
  </si>
  <si>
    <t xml:space="preserve">The decentralized web is a research program which proposes to reorganize the Internet using peer-to-peer infrastructure rather than centralized data hosting services. Interest in the decentralized web arose due to the lack of trust in network maintenance organizations, due to scandals involving widespread espionage and content control. Proposed mechanisms include decentralized identifiers and distributed ledgers.
</t>
  </si>
  <si>
    <t xml:space="preserve">Jack Patrick Dorsey (born November 19, 1976) is an American Internet entrepreneur and programmer who is a co-founder and former CEO of Twitter, Inc., as well as co-founder, principal executive officer and chairperson of Block, Inc., the developer of the Square financial services platform.
</t>
  </si>
  <si>
    <t>Space Exploration Technologies Corp. (SpaceX) is an American spacecraft manufacturer, launcher, and a satellite communications corporation headquartered in Hawthorne, California. It was founded in 2002 by Elon Musk with the stated goal of reducing space transportation costs to enable the colonization of Mars. The company manufactures the Falcon 9, Falcon Heavy, and Starship launch vehicles, several rocket engines, Cargo Dragon and Crew Dragon spacecraft, and Starlink communications satellites.
SpaceX is developing a satellite internet constellation named Starlink to provide commercial internet service. In January 2020, the Starlink constellation became the largest satellite constellation ever launched, and as of December 2022 comprises over 3,300 small satellites in orbit.
The company is also developing Starship, a privately funded, fully reusable, super heavy-lift launch system for interplanetary and orbital spaceflight. It is intended to become SpaceX's primary orbital vehicle once operational, supplanting the existing Falcon 9, Falcon Heavy, and Dragon fleet. It will have the highest payload capacity of any orbital rocket ever built on its debut, which is scheduled for early 2023 pending a launch license.SpaceX has made several achievements in space exploration. These include making the first privately developed liquid-propellant rocket that reached orbit, the first private company to launch, orbit, and recover a spacecraft, the first private company to send a spacecraft to the International Space Station, the first to achieve vertical propulsive landing of an orbital rocket booster, the first to reuse such a booster, and the first private company to send astronauts to orbit and to the International Space Station. In addition, SpaceX's Falcon 9 rockets have been flown and landed over one hundred times.</t>
  </si>
  <si>
    <t>Web content is the text, visual or audio content that is made available online and user encountered as part of the online usage and experience on websites. It may include text, images, sounds and audio, online videos, among other items placed within web pages.
In the book Information Architecture for the World Wide Web, Lou Rosenfeld and Peter Morville wrote, "We define content broadly as 'the stuff in your website.' Web content may include webpage document pages, information, software data and applications, e-services, images, audio and video files, personal Web pages, archived e-mail messages stored on email servers, and more. And we include future web content as well as present web content roadmap.": 219 </t>
  </si>
  <si>
    <t xml:space="preserve">Self-sovereign identity (SSI) is an approach to digital identity that gives individuals control over the information they use to prove who they are to websites, services, and applications across the web. Without SSI, individuals with persistent accounts (identities) across the internet must rely on a number of large identity providers, such as Facebook (Facebook Connect) and Google (Google Sign-In), that have control of the information associated with their identity. If a user chooses not to use a large identity provider, then they have to create new accounts with each service provider, which fragments their web experiences. Self-sovereign identity offers a way to avoid these two undesirable alternatives. In a self-sovereign identity system, the user accesses services in a streamlined and secure manner, while maintaining control over the information associated with their identity.
</t>
  </si>
  <si>
    <t>The Conversation is a network of not-for-profit media outlets publishing news stories and research reports online, with accompanying expert opinion and analysis. Articles are written by academics and researchers under a Creative Commons license, allowing reuse without modification. Copyright terms for images are generally listed in the image caption and attribution. Its model has been described as explanatory journalism. Except in "exceptional circumstances", it only publishes articles by "academics employed by, or otherwise formally connected to, accredited institutions, including universities and accredited research bodies".: 8 The website was launched in Australia in March 2011. The network has since expanded globally with a variety of local editions originating from around the world. In September 2019, The Conversation reported a monthly online audience of 10.7 million users, and a combined reach of 40 million people when including republication. The site employed over 150 full-time staff as of 2020.Each regional or national edition of The Conversation is an independent not-for-profit or charity funded by various sources such as partnered universities and university systems, governments and other grant awarding bodies, corporate partners, and reader donations.</t>
  </si>
  <si>
    <t xml:space="preserve">Data security  means protecting digital data, such as those in a database, from destructive forces and from the unwanted actions of unauthorized users, such as a cyberattack or a data breach.
</t>
  </si>
  <si>
    <t xml:space="preserve">Proof-of-stake (PoS) protocols are a class of consensus mechanisms for blockchains that work by selecting validators in proportion to their quantity of holdings in the associated cryptocurrency. This is done to avoid the computational cost of proof-of-work (POW) schemes. The first functioning use of PoS for cryptocurrency was Peercoin in 2012, although the scheme, on the surface, still resembled a POW.
</t>
  </si>
  <si>
    <t xml:space="preserve">A cryptocurrency exchange, or a digital currency exchange (DCE), is a business that allows customers to trade cryptocurrencies or digital currencies for other assets, such as conventional fiat money or other digital currencies. Exchanges may accept credit card payments, wire transfers or other forms of payment in exchange for digital currencies or cryptocurrencies. A cryptocurrency exchange can be a market maker that typically takes the bid–ask spreads as a transaction commission for its service or, as a matching platform, simply charges fees.
Some brokerages which also focus on other assets such as stocks, like Robinhood and eToro, let users purchase but not withdraw cryptocurrencies to cryptocurrency wallets. Dedicated cryptocurrency exchanges such as Binance and Coinbase do allow cryptocurrency withdrawals, however.
</t>
  </si>
  <si>
    <t>A pyramid scheme is a business model that recruits members via a promise of payments or services for enrolling others into the scheme, rather than supplying investments or sale of products. As recruiting multiplies, recruiting becomes quickly impossible, and most members are unable to profit; as such, pyramid schemes are unsustainable and often illegal.
Pyramid schemes have existed for at least a century in different guises. Some multi-level marketing plans have been classified as pyramid schemes.</t>
  </si>
  <si>
    <t>MetaMask is a software cryptocurrency wallet used to interact with the Ethereum blockchain. It allows users to access their Ethereum wallet through a browser extension or mobile app, which can then be used to interact with decentralized applications. MetaMask is developed by ConsenSys Software Inc., a blockchain software company focusing on Ethereum-based tools and infrastructure.</t>
  </si>
  <si>
    <t xml:space="preserve">Big Tech, also known as the Tech Giants, refers to the most dominant companies in the information technology industry, notably the five largest American tech companies: Alphabet (Google), Amazon, Apple, Meta (Facebook), and Microsoft. These companies are referred to as the Big Five.The Big Five are dominant players in their respective areas of technology: artificial intelligence, cloud computing, consumer electronics, e-commerce, home automation, online advertising, self-driving cars, social networking, software, and streaming media. They are among the most valuable public companies, having had a maximum market capitalization from around 1 to above 3 trillion U.S. dollars. In December 2021 and November 2022 respectively, Meta and Amazon fell below their trillion dollar valuations. The Big Tech companies are considered among the most prestigious employers in the world, especially Google.The Big Five are powerful corporations in structural and relational terms. As such, they have been criticized for creating a new economic order called surveillance capitalism. They serve billions of users, and are able to influence user behavior and control large amounts of user data. Concerns over monopolistic practices have led to antitrust investigations from the Department of Justice and Federal Trade Commission in the United States, and the European Commission. Commentators have questioned the impact of these companies on privacy, market power, freedom of speech, censorship, national security, and law enforcement. In 2019, John Naughton wrote in The Guardian that "it's almost impossible to function without the big five tech giants."The concept of Big Tech is analogous to the consolidation of market dominance by a few companies in other market sectors such as Goldman Sachs, Morgan Stanley, and J.P. Morgan in investment banking, the Big Three consulting firms, Big Oil, and Big Media. Globally, Baidu, Alibaba, Tencent, and Xiaomi ("BATX") are the Chinese equivalent of the Big Four, and are sometimes included in the definition of Big Tech. Big Tech can also refer to smaller tech companies with high valuations, or non-tech companies with high-tech practices such as the automaker Tesla.  Dominant companies like IBM and Microsoft were the 20th century equivalent to Big Tech.
</t>
  </si>
  <si>
    <t>Decentralization or decentralisation is the process by which the activities of an organization, particularly those regarding planning and decision making, are distributed or delegated away from a central, authoritative location or group.Concepts of decentralization have been applied to group dynamics and management science in private businesses and organizations, political science, law and public administration, economics, money and technology.</t>
  </si>
  <si>
    <t>Gavin James Wood (born 1980) is an English computer scientist, a founder of Ethereum and creator of Polkadot and Kusama.</t>
  </si>
  <si>
    <t>Polkadot is a blockchain platform and cryptocurrency. The native cryptocurrency for the Polkadot blockchain is the DOT. It is designed to allow blockchains to exchange messages and perform transactions with each other without a trusted third-party. This allows for cross-chain transfers of data or assets, between different blockchains, and for decentralized applications (DApps) to be built using the Polkadot Network.</t>
  </si>
  <si>
    <t>Interoperability is a characteristic of a product or system to work with other products or systems. While the term was initially defined for information technology or systems engineering services to allow for information exchange, a broader definition takes into account social, political, and organizational factors that impact system-to-system performance.Types of interoperability include syntactic interoperability, where two systems can communicate with each other, and cross-domain interoperability, where multiple organizations work together and exchange information.</t>
  </si>
  <si>
    <t xml:space="preserve">The distribution of wealth is a comparison of the wealth of various members or groups in a society. It shows one aspect of economic inequality or economic heterogeneity.
The distribution of wealth differs from the income distribution in that it looks at the economic distribution of ownership of the assets in a society, rather than the current income of members of that society. According to the International Association for Research in Income and Wealth, "the world distribution of wealth is much more unequal than that of income."For rankings regarding wealth, see list of countries by wealth equality or list of countries by wealth per adult.
</t>
  </si>
  <si>
    <t>Cyberbullying or cyberharassment is a form of bullying or harassment using electronic means. Cyberbullying and cyberharassment are also known as online bullying. It has become increasingly common, especially among teenagers, as the digital sphere has expanded and technology has advanced. Cyberbullying is when someone, typically a teenager, bullies or harasses others on the internet and other digital spaces, particularly on social media sites. Harmful bullying behavior can include posting rumors, threats, sexual remarks, a victims' personal information, or pejorative labels (i.e. hate speech). Bullying or harassment can be identified by repeated behavior and an intent to harm. Victims of cyberbullying may experience lower self-esteem, increased suicidal ideation, and various negative emotional responses, including being anxious, frustrated, angry, or depressed.Cyberbullying is in many cases an extension of already existing traditional bullying. Students who are bullied via the Internet have, in most cases, also been bullied in other more traditional ways before (e.g., physically or verbally). There are few students who are bullied exclusively over the Internet; these cyber victims are often physically stronger students, which causes bullies to prefer online confrontations over face-to-face contact at school.Awareness in the United States has risen in the 2010s, due in part to high-profile cases. Several US states and other countries have passed laws to combat cyberbullying. Some are designed to specifically target teen cyberbullying, while others extend from the scope of physical harassment. In cases of adult cyberharassment, these reports are usually filed beginning with local police. The laws differ by area or state.
Research has demonstrated a number of serious consequences of cyberbullying victimisation. Specific statistics on the negative effects of cyberbullying differ by country and other demographics. Some researchers point out there could be some way to use modern computer techniques to determine and stopping cyberbullying.Other research has suggested an uptick in cyberbullying during the COVID-19 pandemic when many youth and adults were quarantined at home and, as a consequence, online more often than before the pandemic. For example, a study of adults published in the Journal of Social Psychology identified statistically significant increases in pro-cyberbullying attitudes as well as in cyberbullying offending behavior. However, another study involving over 6,500 Canadian youth in grades 4-12 did not find higher rates of cyberbullying involvement. The authors speculated that this might be a result of closer monitoring and involvement of online activities by parents while their children were at home.Internet trolling is a common form of bullying that takes place in an online community (such as online gaming or social media) in order to elicit a reaction or disruption, or simply just for someone's own personal amusement. Cyberstalking is another form of bullying or harassment that uses electronic communications to stalk a victim; this may pose a credible threat to the victim.Not all negative interaction online or on social media can be attributed to cyberbullying. Research suggests that there are also interactions online that result in peer pressure, which can have a negative, positive, or neutral impact on those involved.</t>
  </si>
  <si>
    <t>First Monday is a monthly peer-reviewed open access academic journal covering research on the Internet.</t>
  </si>
  <si>
    <t>A buzzword is a word or phrase, new or already existing, that becomes popular for a period of time. Buzzwords often derive from technical terms yet often have much of the original technical meaning removed through fashionable use, being simply used to impress others. Some "buzzwords" retain their true technical meaning when used in the correct contexts, for example artificial intelligence.
Buzzwords often originate in jargon, acronyms, or neologisms. Examples of overworked business buzzwords include synergy, vertical, dynamic, cyber and strategy. 
It has been stated that businesses could not operate without buzzwords, as they are the shorthands or internal shortcuts that make perfect sense to people informed of the context. However, a useful buzzword can become co-opted into general popular speech and lose its usefulness. According to management professor Robert Kreitner, "Buzzwords are the literary equivalent of Gresham's Law. They will drive out good ideas."
Buzzwords, or buzz-phrases such as "all on the same page", can also be seen in business as a way to make people feel like there is a mutual understanding. As most workplaces use a specialized jargon, which could be argued is another form of buzzwords, it allows quicker communication. Indeed, many new hires feel more like "part of the team" the quicker they learn the buzzwords of their new workplace. Buzzwords permeate people's working lives so much that many don't realise that they are using them. The vice president of CSC Index, Rich DeVane, notes that buzzwords describe not only a trend, but also what can be considered a "ticket of entry" with regards to being considered as a successful organization – "What people find tiresome is each consulting firm's attempt to put a different spin on it. That's what gives bad information."Buzzwords also feature prominently in politics, where they can result in a process which "privileges rhetoric over reality, producing policies that are 'operationalized' first and only 'conceptualized' at a later date". The resulting political speech is known for "eschewing reasoned debate (as characterized by the use of evidence and structured argument), instead employing language exclusively for the purposes of control and manipulation".</t>
  </si>
  <si>
    <t xml:space="preserve">Scalability is the property of a system to handle a growing amount of work by adding resources to the system.In an economic context, a scalable business model implies that a company can increase sales given increased resources. For example, a package delivery system is scalable because more packages can be delivered by adding more delivery vehicles. However, if all packages had to first pass through a single warehouse for sorting, the system would not be as scalable, because one warehouse can handle only a limited number of packages.In computing, scalability is a characteristic of computers, networks, algorithms, networking protocols, programs and applications. An example is a search engine, which must support increasing numbers of users, and the number of topics it indexes. Webscale is a computer architectural approach that brings the capabilities of large-scale cloud computing companies into enterprise data centers.In mathematics, scalability mostly refers to closure under scalar multiplication.
</t>
  </si>
  <si>
    <t xml:space="preserve">A static web page (sometimes called a flat page or a stationary page) is a web page that is delivered to the user's web browser exactly as stored, in contrast to dynamic web pages which are generated by a web application.Consequently, a static web page often displays the same information for all users, from all contexts, subject to modern capabilities of a web server to negotiate content-type or language of the document where such versions are available and the server is configured to do so. However, a webpage's javascript can introduce dynamic functionality which may make the static web page dynamic.
</t>
  </si>
  <si>
    <t>Decentraland is a 3D virtual world browser-based platform. Users may buy virtual plots of land in the platform as NFTs via the MANA cryptocurrency, which uses the Ethereum blockchain. It was  opened to the public in February 2020, and is overseen by the nonprofit Decentraland Foundation.
Designers can create and sell clothes and accessories for the avatars to be used in the virtual world.</t>
  </si>
  <si>
    <t>Directed</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</si>
  <si>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</si>
  <si>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</si>
  <si>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</si>
  <si>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</si>
  <si>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</si>
  <si>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</si>
  <si>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</si>
  <si>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</si>
  <si>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</si>
  <si>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</si>
  <si>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</si>
  <si>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</si>
  <si>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</si>
  <si>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</si>
  <si>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</si>
  <si>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</si>
  <si>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</si>
  <si>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</si>
  <si>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</si>
  <si>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</si>
  <si>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</si>
  <si>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</si>
  <si>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</si>
  <si>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</si>
  <si>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</si>
  <si>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</si>
  <si>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</si>
  <si>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</si>
  <si>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</si>
  <si>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</si>
  <si>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</si>
  <si>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</si>
  <si>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</si>
  <si>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</si>
  <si>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web</t>
  </si>
  <si>
    <t>social</t>
  </si>
  <si>
    <t>media</t>
  </si>
  <si>
    <t>such</t>
  </si>
  <si>
    <t>new</t>
  </si>
  <si>
    <t>company</t>
  </si>
  <si>
    <t>users</t>
  </si>
  <si>
    <t>data</t>
  </si>
  <si>
    <t>million</t>
  </si>
  <si>
    <t>content</t>
  </si>
  <si>
    <t>online</t>
  </si>
  <si>
    <t>world</t>
  </si>
  <si>
    <t>more</t>
  </si>
  <si>
    <t>university</t>
  </si>
  <si>
    <t>over</t>
  </si>
  <si>
    <t>use</t>
  </si>
  <si>
    <t>first</t>
  </si>
  <si>
    <t>software</t>
  </si>
  <si>
    <t>used</t>
  </si>
  <si>
    <t>including</t>
  </si>
  <si>
    <t>information</t>
  </si>
  <si>
    <t>one</t>
  </si>
  <si>
    <t>digital</t>
  </si>
  <si>
    <t>computer</t>
  </si>
  <si>
    <t>through</t>
  </si>
  <si>
    <t>city</t>
  </si>
  <si>
    <t>internet</t>
  </si>
  <si>
    <t>system</t>
  </si>
  <si>
    <t>public</t>
  </si>
  <si>
    <t>websites</t>
  </si>
  <si>
    <t>each</t>
  </si>
  <si>
    <t>york</t>
  </si>
  <si>
    <t>bitcoin</t>
  </si>
  <si>
    <t>based</t>
  </si>
  <si>
    <t>business</t>
  </si>
  <si>
    <t>many</t>
  </si>
  <si>
    <t>network</t>
  </si>
  <si>
    <t>work</t>
  </si>
  <si>
    <t>services</t>
  </si>
  <si>
    <t>companies</t>
  </si>
  <si>
    <t>technology</t>
  </si>
  <si>
    <t>1</t>
  </si>
  <si>
    <t>news</t>
  </si>
  <si>
    <t>american</t>
  </si>
  <si>
    <t>known</t>
  </si>
  <si>
    <t>founded</t>
  </si>
  <si>
    <t>term</t>
  </si>
  <si>
    <t>0</t>
  </si>
  <si>
    <t>decentralized</t>
  </si>
  <si>
    <t>2021</t>
  </si>
  <si>
    <t>wide</t>
  </si>
  <si>
    <t>website</t>
  </si>
  <si>
    <t>magazine</t>
  </si>
  <si>
    <t>include</t>
  </si>
  <si>
    <t>2022</t>
  </si>
  <si>
    <t>applications</t>
  </si>
  <si>
    <t>service</t>
  </si>
  <si>
    <t>e</t>
  </si>
  <si>
    <t>user</t>
  </si>
  <si>
    <t>group</t>
  </si>
  <si>
    <t>billion</t>
  </si>
  <si>
    <t>using</t>
  </si>
  <si>
    <t>2</t>
  </si>
  <si>
    <t>distributed</t>
  </si>
  <si>
    <t>child</t>
  </si>
  <si>
    <t>united</t>
  </si>
  <si>
    <t>states</t>
  </si>
  <si>
    <t>without</t>
  </si>
  <si>
    <t>tesla</t>
  </si>
  <si>
    <t>market</t>
  </si>
  <si>
    <t>high</t>
  </si>
  <si>
    <t>others</t>
  </si>
  <si>
    <t>times</t>
  </si>
  <si>
    <t>called</t>
  </si>
  <si>
    <t>via</t>
  </si>
  <si>
    <t>exchange</t>
  </si>
  <si>
    <t>control</t>
  </si>
  <si>
    <t>cryptocurrencies</t>
  </si>
  <si>
    <t>private</t>
  </si>
  <si>
    <t>research</t>
  </si>
  <si>
    <t>form</t>
  </si>
  <si>
    <t>model</t>
  </si>
  <si>
    <t>cambridge</t>
  </si>
  <si>
    <t>several</t>
  </si>
  <si>
    <t>people</t>
  </si>
  <si>
    <t>language</t>
  </si>
  <si>
    <t>ownership</t>
  </si>
  <si>
    <t>inc</t>
  </si>
  <si>
    <t>part</t>
  </si>
  <si>
    <t>typically</t>
  </si>
  <si>
    <t>blogs</t>
  </si>
  <si>
    <t>server</t>
  </si>
  <si>
    <t>3</t>
  </si>
  <si>
    <t>wired</t>
  </si>
  <si>
    <t>venture</t>
  </si>
  <si>
    <t>tech</t>
  </si>
  <si>
    <t>common</t>
  </si>
  <si>
    <t>co</t>
  </si>
  <si>
    <t>musk</t>
  </si>
  <si>
    <t>access</t>
  </si>
  <si>
    <t>energy</t>
  </si>
  <si>
    <t>pornography</t>
  </si>
  <si>
    <t>international</t>
  </si>
  <si>
    <t>cnbc</t>
  </si>
  <si>
    <t>created</t>
  </si>
  <si>
    <t>systems</t>
  </si>
  <si>
    <t>speech</t>
  </si>
  <si>
    <t>s</t>
  </si>
  <si>
    <t>platform</t>
  </si>
  <si>
    <t>proof</t>
  </si>
  <si>
    <t>time</t>
  </si>
  <si>
    <t>generally</t>
  </si>
  <si>
    <t>ledger</t>
  </si>
  <si>
    <t>blockchains</t>
  </si>
  <si>
    <t>sites</t>
  </si>
  <si>
    <t>largest</t>
  </si>
  <si>
    <t>twitter</t>
  </si>
  <si>
    <t>central</t>
  </si>
  <si>
    <t>bloomberg</t>
  </si>
  <si>
    <t>two</t>
  </si>
  <si>
    <t>single</t>
  </si>
  <si>
    <t>capital</t>
  </si>
  <si>
    <t>ethereum</t>
  </si>
  <si>
    <t>non</t>
  </si>
  <si>
    <t>u</t>
  </si>
  <si>
    <t>between</t>
  </si>
  <si>
    <t>images</t>
  </si>
  <si>
    <t>science</t>
  </si>
  <si>
    <t>block</t>
  </si>
  <si>
    <t>cyberbullying</t>
  </si>
  <si>
    <t>big</t>
  </si>
  <si>
    <t>sometimes</t>
  </si>
  <si>
    <t>g</t>
  </si>
  <si>
    <t>lee</t>
  </si>
  <si>
    <t>berners</t>
  </si>
  <si>
    <t>transaction</t>
  </si>
  <si>
    <t>networks</t>
  </si>
  <si>
    <t>published</t>
  </si>
  <si>
    <t>token</t>
  </si>
  <si>
    <t>wiki</t>
  </si>
  <si>
    <t>national</t>
  </si>
  <si>
    <t>under</t>
  </si>
  <si>
    <t>washington</t>
  </si>
  <si>
    <t>signal</t>
  </si>
  <si>
    <t>economic</t>
  </si>
  <si>
    <t>designed</t>
  </si>
  <si>
    <t>power</t>
  </si>
  <si>
    <t>traditional</t>
  </si>
  <si>
    <t>usually</t>
  </si>
  <si>
    <t>text</t>
  </si>
  <si>
    <t>collection</t>
  </si>
  <si>
    <t>generated</t>
  </si>
  <si>
    <t>specific</t>
  </si>
  <si>
    <t>currency</t>
  </si>
  <si>
    <t>political</t>
  </si>
  <si>
    <t>both</t>
  </si>
  <si>
    <t>technologies</t>
  </si>
  <si>
    <t>global</t>
  </si>
  <si>
    <t>financial</t>
  </si>
  <si>
    <t>open</t>
  </si>
  <si>
    <t>organizations</t>
  </si>
  <si>
    <t>hate</t>
  </si>
  <si>
    <t>page</t>
  </si>
  <si>
    <t>sexual</t>
  </si>
  <si>
    <t>countries</t>
  </si>
  <si>
    <t>site</t>
  </si>
  <si>
    <t>later</t>
  </si>
  <si>
    <t>create</t>
  </si>
  <si>
    <t>assets</t>
  </si>
  <si>
    <t>buzzwords</t>
  </si>
  <si>
    <t>reddit</t>
  </si>
  <si>
    <t>although</t>
  </si>
  <si>
    <t>government</t>
  </si>
  <si>
    <t>privacy</t>
  </si>
  <si>
    <t>different</t>
  </si>
  <si>
    <t>browser</t>
  </si>
  <si>
    <t>considered</t>
  </si>
  <si>
    <t>being</t>
  </si>
  <si>
    <t>state</t>
  </si>
  <si>
    <t>products</t>
  </si>
  <si>
    <t>referred</t>
  </si>
  <si>
    <t>resources</t>
  </si>
  <si>
    <t>number</t>
  </si>
  <si>
    <t>2008</t>
  </si>
  <si>
    <t>organization</t>
  </si>
  <si>
    <t>allows</t>
  </si>
  <si>
    <t>2009</t>
  </si>
  <si>
    <t>name</t>
  </si>
  <si>
    <t>according</t>
  </si>
  <si>
    <t>out</t>
  </si>
  <si>
    <t>2020</t>
  </si>
  <si>
    <t>asset</t>
  </si>
  <si>
    <t>security</t>
  </si>
  <si>
    <t>api</t>
  </si>
  <si>
    <t>protocol</t>
  </si>
  <si>
    <t>multiple</t>
  </si>
  <si>
    <t>popular</t>
  </si>
  <si>
    <t>creation</t>
  </si>
  <si>
    <t>legal</t>
  </si>
  <si>
    <t>newspaper</t>
  </si>
  <si>
    <t>provide</t>
  </si>
  <si>
    <t>computers</t>
  </si>
  <si>
    <t>became</t>
  </si>
  <si>
    <t>individuals</t>
  </si>
  <si>
    <t>authority</t>
  </si>
  <si>
    <t>source</t>
  </si>
  <si>
    <t>sharing</t>
  </si>
  <si>
    <t>money</t>
  </si>
  <si>
    <t>nfts</t>
  </si>
  <si>
    <t>colleges</t>
  </si>
  <si>
    <t>federal</t>
  </si>
  <si>
    <t>associated</t>
  </si>
  <si>
    <t>owned</t>
  </si>
  <si>
    <t>video</t>
  </si>
  <si>
    <t>process</t>
  </si>
  <si>
    <t>facebook</t>
  </si>
  <si>
    <t>features</t>
  </si>
  <si>
    <t>electric</t>
  </si>
  <si>
    <t>platforms</t>
  </si>
  <si>
    <t>videos</t>
  </si>
  <si>
    <t>groups</t>
  </si>
  <si>
    <t>early</t>
  </si>
  <si>
    <t>semantic</t>
  </si>
  <si>
    <t>meaning</t>
  </si>
  <si>
    <t>launched</t>
  </si>
  <si>
    <t>district</t>
  </si>
  <si>
    <t>ceo</t>
  </si>
  <si>
    <t>uses</t>
  </si>
  <si>
    <t>design</t>
  </si>
  <si>
    <t>networking</t>
  </si>
  <si>
    <t>cornell</t>
  </si>
  <si>
    <t>self</t>
  </si>
  <si>
    <t>well</t>
  </si>
  <si>
    <t>pages</t>
  </si>
  <si>
    <t>programs</t>
  </si>
  <si>
    <t>google</t>
  </si>
  <si>
    <t>culture</t>
  </si>
  <si>
    <t>around</t>
  </si>
  <si>
    <t>type</t>
  </si>
  <si>
    <t>peer</t>
  </si>
  <si>
    <t>another</t>
  </si>
  <si>
    <t>way</t>
  </si>
  <si>
    <t>communities</t>
  </si>
  <si>
    <t>general</t>
  </si>
  <si>
    <t>those</t>
  </si>
  <si>
    <t>example</t>
  </si>
  <si>
    <t>founder</t>
  </si>
  <si>
    <t>same</t>
  </si>
  <si>
    <t>within</t>
  </si>
  <si>
    <t>scholars</t>
  </si>
  <si>
    <t>foundation</t>
  </si>
  <si>
    <t>english</t>
  </si>
  <si>
    <t>limited</t>
  </si>
  <si>
    <t>individual</t>
  </si>
  <si>
    <t>clusters</t>
  </si>
  <si>
    <t>interactive</t>
  </si>
  <si>
    <t>funding</t>
  </si>
  <si>
    <t>value</t>
  </si>
  <si>
    <t>secure</t>
  </si>
  <si>
    <t>provides</t>
  </si>
  <si>
    <t>wealth</t>
  </si>
  <si>
    <t>programming</t>
  </si>
  <si>
    <t>profit</t>
  </si>
  <si>
    <t>records</t>
  </si>
  <si>
    <t>trading</t>
  </si>
  <si>
    <t>much</t>
  </si>
  <si>
    <t>marketing</t>
  </si>
  <si>
    <t>following</t>
  </si>
  <si>
    <t>mobile</t>
  </si>
  <si>
    <t>up</t>
  </si>
  <si>
    <t>home</t>
  </si>
  <si>
    <t>articles</t>
  </si>
  <si>
    <t>computing</t>
  </si>
  <si>
    <t>identity</t>
  </si>
  <si>
    <t>identify</t>
  </si>
  <si>
    <t>2012</t>
  </si>
  <si>
    <t>slate</t>
  </si>
  <si>
    <t>world's</t>
  </si>
  <si>
    <t>000</t>
  </si>
  <si>
    <t>currencies</t>
  </si>
  <si>
    <t>wikis</t>
  </si>
  <si>
    <t>coined</t>
  </si>
  <si>
    <t>year</t>
  </si>
  <si>
    <t>print</t>
  </si>
  <si>
    <t>large</t>
  </si>
  <si>
    <t>before</t>
  </si>
  <si>
    <t>become</t>
  </si>
  <si>
    <t>bank</t>
  </si>
  <si>
    <t>available</t>
  </si>
  <si>
    <t>person</t>
  </si>
  <si>
    <t>third</t>
  </si>
  <si>
    <t>nft</t>
  </si>
  <si>
    <t>politics</t>
  </si>
  <si>
    <t>operating</t>
  </si>
  <si>
    <t>transactions</t>
  </si>
  <si>
    <t>8</t>
  </si>
  <si>
    <t>d</t>
  </si>
  <si>
    <t>c</t>
  </si>
  <si>
    <t>make</t>
  </si>
  <si>
    <t>made</t>
  </si>
  <si>
    <t>original</t>
  </si>
  <si>
    <t>2019</t>
  </si>
  <si>
    <t>development</t>
  </si>
  <si>
    <t>app</t>
  </si>
  <si>
    <t>outlets</t>
  </si>
  <si>
    <t>daily</t>
  </si>
  <si>
    <t>focus</t>
  </si>
  <si>
    <t>structure</t>
  </si>
  <si>
    <t>binance</t>
  </si>
  <si>
    <t>three</t>
  </si>
  <si>
    <t>mechanisms</t>
  </si>
  <si>
    <t>member</t>
  </si>
  <si>
    <t>four</t>
  </si>
  <si>
    <t>few</t>
  </si>
  <si>
    <t>led</t>
  </si>
  <si>
    <t>subject</t>
  </si>
  <si>
    <t>tokens</t>
  </si>
  <si>
    <t>publishing</t>
  </si>
  <si>
    <t>announced</t>
  </si>
  <si>
    <t>additional</t>
  </si>
  <si>
    <t>interest</t>
  </si>
  <si>
    <t>blog</t>
  </si>
  <si>
    <t>nodes</t>
  </si>
  <si>
    <t>britannica</t>
  </si>
  <si>
    <t>application</t>
  </si>
  <si>
    <t>blocks</t>
  </si>
  <si>
    <t>tim</t>
  </si>
  <si>
    <t>headquartered</t>
  </si>
  <si>
    <t>2004</t>
  </si>
  <si>
    <t>forms</t>
  </si>
  <si>
    <t>stake</t>
  </si>
  <si>
    <t>described</t>
  </si>
  <si>
    <t>law</t>
  </si>
  <si>
    <t>allowing</t>
  </si>
  <si>
    <t>communications</t>
  </si>
  <si>
    <t>february</t>
  </si>
  <si>
    <t>list</t>
  </si>
  <si>
    <t>posts</t>
  </si>
  <si>
    <t>october</t>
  </si>
  <si>
    <t>interact</t>
  </si>
  <si>
    <t>5</t>
  </si>
  <si>
    <t>7</t>
  </si>
  <si>
    <t>6</t>
  </si>
  <si>
    <t>9</t>
  </si>
  <si>
    <t>2013</t>
  </si>
  <si>
    <t>due</t>
  </si>
  <si>
    <t>vehicles</t>
  </si>
  <si>
    <t>congress</t>
  </si>
  <si>
    <t>maintain</t>
  </si>
  <si>
    <t>issued</t>
  </si>
  <si>
    <t>company's</t>
  </si>
  <si>
    <t>distribution</t>
  </si>
  <si>
    <t>protocols</t>
  </si>
  <si>
    <t>file</t>
  </si>
  <si>
    <t>resource</t>
  </si>
  <si>
    <t>microsoft</t>
  </si>
  <si>
    <t>share</t>
  </si>
  <si>
    <t>monthly</t>
  </si>
  <si>
    <t>describe</t>
  </si>
  <si>
    <t>during</t>
  </si>
  <si>
    <t>change</t>
  </si>
  <si>
    <t>accounts</t>
  </si>
  <si>
    <t>management</t>
  </si>
  <si>
    <t>document</t>
  </si>
  <si>
    <t>includes</t>
  </si>
  <si>
    <t>firms</t>
  </si>
  <si>
    <t>launch</t>
  </si>
  <si>
    <t>party</t>
  </si>
  <si>
    <t>john</t>
  </si>
  <si>
    <t>edition</t>
  </si>
  <si>
    <t>march</t>
  </si>
  <si>
    <t>equity</t>
  </si>
  <si>
    <t>linked</t>
  </si>
  <si>
    <t>cost</t>
  </si>
  <si>
    <t>20</t>
  </si>
  <si>
    <t>messages</t>
  </si>
  <si>
    <t>post</t>
  </si>
  <si>
    <t>released</t>
  </si>
  <si>
    <t>allow</t>
  </si>
  <si>
    <t>though</t>
  </si>
  <si>
    <t>communication</t>
  </si>
  <si>
    <t>devices</t>
  </si>
  <si>
    <t>viewed</t>
  </si>
  <si>
    <t>2017</t>
  </si>
  <si>
    <t>collaborative</t>
  </si>
  <si>
    <t>proposed</t>
  </si>
  <si>
    <t>schemes</t>
  </si>
  <si>
    <t>small</t>
  </si>
  <si>
    <t>growth</t>
  </si>
  <si>
    <t>hypertext</t>
  </si>
  <si>
    <t>laws</t>
  </si>
  <si>
    <t>institutions</t>
  </si>
  <si>
    <t>practice</t>
  </si>
  <si>
    <t>day</t>
  </si>
  <si>
    <t>2015</t>
  </si>
  <si>
    <t>bullying</t>
  </si>
  <si>
    <t>virginia</t>
  </si>
  <si>
    <t>html</t>
  </si>
  <si>
    <t>top</t>
  </si>
  <si>
    <t>sense</t>
  </si>
  <si>
    <t>product</t>
  </si>
  <si>
    <t>apis</t>
  </si>
  <si>
    <t>california</t>
  </si>
  <si>
    <t>previous</t>
  </si>
  <si>
    <t>various</t>
  </si>
  <si>
    <t>virtual</t>
  </si>
  <si>
    <t>editor</t>
  </si>
  <si>
    <t>seven</t>
  </si>
  <si>
    <t>owner</t>
  </si>
  <si>
    <t>annual</t>
  </si>
  <si>
    <t>age</t>
  </si>
  <si>
    <t>knowledge</t>
  </si>
  <si>
    <t>space</t>
  </si>
  <si>
    <t>encyclopaedia</t>
  </si>
  <si>
    <t>12</t>
  </si>
  <si>
    <t>fungible</t>
  </si>
  <si>
    <t>markup</t>
  </si>
  <si>
    <t>15</t>
  </si>
  <si>
    <t>computational</t>
  </si>
  <si>
    <t>scale</t>
  </si>
  <si>
    <t>operate</t>
  </si>
  <si>
    <t>making</t>
  </si>
  <si>
    <t>amount</t>
  </si>
  <si>
    <t>five</t>
  </si>
  <si>
    <t>developed</t>
  </si>
  <si>
    <t>grant</t>
  </si>
  <si>
    <t>award</t>
  </si>
  <si>
    <t>acquired</t>
  </si>
  <si>
    <t>expanded</t>
  </si>
  <si>
    <t>style</t>
  </si>
  <si>
    <t>forum</t>
  </si>
  <si>
    <t>additionally</t>
  </si>
  <si>
    <t>physical</t>
  </si>
  <si>
    <t>tools</t>
  </si>
  <si>
    <t>audio</t>
  </si>
  <si>
    <t>interface</t>
  </si>
  <si>
    <t>born</t>
  </si>
  <si>
    <t>techradar</t>
  </si>
  <si>
    <t>coin</t>
  </si>
  <si>
    <t>recorded</t>
  </si>
  <si>
    <t>members</t>
  </si>
  <si>
    <t>seen</t>
  </si>
  <si>
    <t>functionality</t>
  </si>
  <si>
    <t>radio</t>
  </si>
  <si>
    <t>negative</t>
  </si>
  <si>
    <t>50</t>
  </si>
  <si>
    <t>along</t>
  </si>
  <si>
    <t>years</t>
  </si>
  <si>
    <t>volume</t>
  </si>
  <si>
    <t>built</t>
  </si>
  <si>
    <t>terms</t>
  </si>
  <si>
    <t>operates</t>
  </si>
  <si>
    <t>students</t>
  </si>
  <si>
    <t>personal</t>
  </si>
  <si>
    <t>maintained</t>
  </si>
  <si>
    <t>voice</t>
  </si>
  <si>
    <t>2006</t>
  </si>
  <si>
    <t>database</t>
  </si>
  <si>
    <t>technical</t>
  </si>
  <si>
    <t>editorial</t>
  </si>
  <si>
    <t>round</t>
  </si>
  <si>
    <t>variety</t>
  </si>
  <si>
    <t>elon</t>
  </si>
  <si>
    <t>cases</t>
  </si>
  <si>
    <t>tether</t>
  </si>
  <si>
    <t>intelligence</t>
  </si>
  <si>
    <t>transfer</t>
  </si>
  <si>
    <t>defined</t>
  </si>
  <si>
    <t>sciences</t>
  </si>
  <si>
    <t>spacex</t>
  </si>
  <si>
    <t>society</t>
  </si>
  <si>
    <t>delivered</t>
  </si>
  <si>
    <t>increased</t>
  </si>
  <si>
    <t>need</t>
  </si>
  <si>
    <t>differ</t>
  </si>
  <si>
    <t>2014</t>
  </si>
  <si>
    <t>major</t>
  </si>
  <si>
    <t>end</t>
  </si>
  <si>
    <t>existing</t>
  </si>
  <si>
    <t>links</t>
  </si>
  <si>
    <t>uk</t>
  </si>
  <si>
    <t>hardware</t>
  </si>
  <si>
    <t>messaging</t>
  </si>
  <si>
    <t>president</t>
  </si>
  <si>
    <t>100</t>
  </si>
  <si>
    <t>commission</t>
  </si>
  <si>
    <t>static</t>
  </si>
  <si>
    <t>magazines</t>
  </si>
  <si>
    <t>community</t>
  </si>
  <si>
    <t>version</t>
  </si>
  <si>
    <t>describes</t>
  </si>
  <si>
    <t>academic</t>
  </si>
  <si>
    <t>function</t>
  </si>
  <si>
    <t>publications</t>
  </si>
  <si>
    <t>crypto</t>
  </si>
  <si>
    <t>headquarters</t>
  </si>
  <si>
    <t>marketplace</t>
  </si>
  <si>
    <t>programmer</t>
  </si>
  <si>
    <t>reached</t>
  </si>
  <si>
    <t>examples</t>
  </si>
  <si>
    <t>refer</t>
  </si>
  <si>
    <t>ideas</t>
  </si>
  <si>
    <t>universities</t>
  </si>
  <si>
    <t>emerging</t>
  </si>
  <si>
    <t>apps</t>
  </si>
  <si>
    <t>july</t>
  </si>
  <si>
    <t>century</t>
  </si>
  <si>
    <t>centralized</t>
  </si>
  <si>
    <t>web3</t>
  </si>
  <si>
    <t>former</t>
  </si>
  <si>
    <t>december</t>
  </si>
  <si>
    <t>defi</t>
  </si>
  <si>
    <t>podcasts</t>
  </si>
  <si>
    <t>p</t>
  </si>
  <si>
    <t>employees</t>
  </si>
  <si>
    <t>14</t>
  </si>
  <si>
    <t>press</t>
  </si>
  <si>
    <t>september</t>
  </si>
  <si>
    <t>capitalization</t>
  </si>
  <si>
    <t>cryptographic</t>
  </si>
  <si>
    <t>highly</t>
  </si>
  <si>
    <t>client</t>
  </si>
  <si>
    <t>2023</t>
  </si>
  <si>
    <t>owners</t>
  </si>
  <si>
    <t>transferred</t>
  </si>
  <si>
    <t>internal</t>
  </si>
  <si>
    <t>channel</t>
  </si>
  <si>
    <t>long</t>
  </si>
  <si>
    <t>o'reilly</t>
  </si>
  <si>
    <t>transmission</t>
  </si>
  <si>
    <t>author</t>
  </si>
  <si>
    <t>registered</t>
  </si>
  <si>
    <t>ones</t>
  </si>
  <si>
    <t>income</t>
  </si>
  <si>
    <t>subsidiary</t>
  </si>
  <si>
    <t>parties</t>
  </si>
  <si>
    <t>francisco</t>
  </si>
  <si>
    <t>goal</t>
  </si>
  <si>
    <t>land</t>
  </si>
  <si>
    <t>prior</t>
  </si>
  <si>
    <t>june</t>
  </si>
  <si>
    <t>provider</t>
  </si>
  <si>
    <t>files</t>
  </si>
  <si>
    <t>tool</t>
  </si>
  <si>
    <t>start</t>
  </si>
  <si>
    <t>paid</t>
  </si>
  <si>
    <t>against</t>
  </si>
  <si>
    <t>january</t>
  </si>
  <si>
    <t>tweets</t>
  </si>
  <si>
    <t>short</t>
  </si>
  <si>
    <t>event</t>
  </si>
  <si>
    <t>rise</t>
  </si>
  <si>
    <t>particular</t>
  </si>
  <si>
    <t>contains</t>
  </si>
  <si>
    <t>industry</t>
  </si>
  <si>
    <t>class</t>
  </si>
  <si>
    <t>down</t>
  </si>
  <si>
    <t>encyclopædia</t>
  </si>
  <si>
    <t>received</t>
  </si>
  <si>
    <t>add</t>
  </si>
  <si>
    <t>human</t>
  </si>
  <si>
    <t>comments</t>
  </si>
  <si>
    <t>best</t>
  </si>
  <si>
    <t>funds</t>
  </si>
  <si>
    <t>capitalists</t>
  </si>
  <si>
    <t>firm</t>
  </si>
  <si>
    <t>study</t>
  </si>
  <si>
    <t>behavior</t>
  </si>
  <si>
    <t>messenger</t>
  </si>
  <si>
    <t>license</t>
  </si>
  <si>
    <t>local</t>
  </si>
  <si>
    <t>refers</t>
  </si>
  <si>
    <t>rhetoric</t>
  </si>
  <si>
    <t>concerns</t>
  </si>
  <si>
    <t>consensus</t>
  </si>
  <si>
    <t>children</t>
  </si>
  <si>
    <t>10</t>
  </si>
  <si>
    <t>30</t>
  </si>
  <si>
    <t>subscribers</t>
  </si>
  <si>
    <t>condé</t>
  </si>
  <si>
    <t>alumni</t>
  </si>
  <si>
    <t>especially</t>
  </si>
  <si>
    <t>rights</t>
  </si>
  <si>
    <t>originally</t>
  </si>
  <si>
    <t>provided</t>
  </si>
  <si>
    <t>set</t>
  </si>
  <si>
    <t>calls</t>
  </si>
  <si>
    <t>minted</t>
  </si>
  <si>
    <t>topic</t>
  </si>
  <si>
    <t>falcon</t>
  </si>
  <si>
    <t>production</t>
  </si>
  <si>
    <t>holdings</t>
  </si>
  <si>
    <t>helps</t>
  </si>
  <si>
    <t>mining</t>
  </si>
  <si>
    <t>servers</t>
  </si>
  <si>
    <t>privately</t>
  </si>
  <si>
    <t>versions</t>
  </si>
  <si>
    <t>plug</t>
  </si>
  <si>
    <t>parent</t>
  </si>
  <si>
    <t>existed</t>
  </si>
  <si>
    <t>globally</t>
  </si>
  <si>
    <t>paper</t>
  </si>
  <si>
    <t>definition</t>
  </si>
  <si>
    <t>valuation</t>
  </si>
  <si>
    <t>dynamic</t>
  </si>
  <si>
    <t>engines</t>
  </si>
  <si>
    <t>once</t>
  </si>
  <si>
    <t>november</t>
  </si>
  <si>
    <t>oil</t>
  </si>
  <si>
    <t>sports</t>
  </si>
  <si>
    <t>jargon</t>
  </si>
  <si>
    <t>artificial</t>
  </si>
  <si>
    <t>studies</t>
  </si>
  <si>
    <t>investments</t>
  </si>
  <si>
    <t>read</t>
  </si>
  <si>
    <t>publishes</t>
  </si>
  <si>
    <t>amazon</t>
  </si>
  <si>
    <t>implemented</t>
  </si>
  <si>
    <t>program</t>
  </si>
  <si>
    <t>editions</t>
  </si>
  <si>
    <t>1999</t>
  </si>
  <si>
    <t>founding</t>
  </si>
  <si>
    <t>commodities</t>
  </si>
  <si>
    <t>machines</t>
  </si>
  <si>
    <t>currently</t>
  </si>
  <si>
    <t>medium</t>
  </si>
  <si>
    <t>applied</t>
  </si>
  <si>
    <t>review</t>
  </si>
  <si>
    <t>com</t>
  </si>
  <si>
    <t>education</t>
  </si>
  <si>
    <t>percent</t>
  </si>
  <si>
    <t>undergraduate</t>
  </si>
  <si>
    <t>pow</t>
  </si>
  <si>
    <t>history</t>
  </si>
  <si>
    <t>investment</t>
  </si>
  <si>
    <t>san</t>
  </si>
  <si>
    <t>factors</t>
  </si>
  <si>
    <t>addition</t>
  </si>
  <si>
    <t>named</t>
  </si>
  <si>
    <t>standard</t>
  </si>
  <si>
    <t>cluster</t>
  </si>
  <si>
    <t>together</t>
  </si>
  <si>
    <t>help</t>
  </si>
  <si>
    <t>cross</t>
  </si>
  <si>
    <t>inventor</t>
  </si>
  <si>
    <t>coinbase</t>
  </si>
  <si>
    <t>gaming</t>
  </si>
  <si>
    <t>battery</t>
  </si>
  <si>
    <t>2018</t>
  </si>
  <si>
    <t>point</t>
  </si>
  <si>
    <t>college</t>
  </si>
  <si>
    <t>enough</t>
  </si>
  <si>
    <t>speed</t>
  </si>
  <si>
    <t>audience</t>
  </si>
  <si>
    <t>4</t>
  </si>
  <si>
    <t>context</t>
  </si>
  <si>
    <t>institution</t>
  </si>
  <si>
    <t>house</t>
  </si>
  <si>
    <t>acquisition</t>
  </si>
  <si>
    <t>fields</t>
  </si>
  <si>
    <t>email</t>
  </si>
  <si>
    <t>initially</t>
  </si>
  <si>
    <t>ranked</t>
  </si>
  <si>
    <t>conversation</t>
  </si>
  <si>
    <t>late</t>
  </si>
  <si>
    <t>turing</t>
  </si>
  <si>
    <t>harassment</t>
  </si>
  <si>
    <t>marc</t>
  </si>
  <si>
    <t>specifically</t>
  </si>
  <si>
    <t>rankings</t>
  </si>
  <si>
    <t>consumption</t>
  </si>
  <si>
    <t>publicly</t>
  </si>
  <si>
    <t>city's</t>
  </si>
  <si>
    <t>topics</t>
  </si>
  <si>
    <t>youtube</t>
  </si>
  <si>
    <t>put</t>
  </si>
  <si>
    <t>adding</t>
  </si>
  <si>
    <t>usd</t>
  </si>
  <si>
    <t>reward</t>
  </si>
  <si>
    <t>exclusively</t>
  </si>
  <si>
    <t>hand</t>
  </si>
  <si>
    <t>entire</t>
  </si>
  <si>
    <t>readers</t>
  </si>
  <si>
    <t>idea</t>
  </si>
  <si>
    <t>direct</t>
  </si>
  <si>
    <t>typical</t>
  </si>
  <si>
    <t>initial</t>
  </si>
  <si>
    <t>criticized</t>
  </si>
  <si>
    <t>orbital</t>
  </si>
  <si>
    <t>depending</t>
  </si>
  <si>
    <t>2011</t>
  </si>
  <si>
    <t>charles</t>
  </si>
  <si>
    <t>standards</t>
  </si>
  <si>
    <t>religion</t>
  </si>
  <si>
    <t>enterprise</t>
  </si>
  <si>
    <t>communicate</t>
  </si>
  <si>
    <t>whether</t>
  </si>
  <si>
    <t>consequently</t>
  </si>
  <si>
    <t>material</t>
  </si>
  <si>
    <t>station</t>
  </si>
  <si>
    <t>domain</t>
  </si>
  <si>
    <t>order</t>
  </si>
  <si>
    <t>chain</t>
  </si>
  <si>
    <t>given</t>
  </si>
  <si>
    <t>banks</t>
  </si>
  <si>
    <t>engage</t>
  </si>
  <si>
    <t>impact</t>
  </si>
  <si>
    <t>working</t>
  </si>
  <si>
    <t>true</t>
  </si>
  <si>
    <t>find</t>
  </si>
  <si>
    <t>increasingly</t>
  </si>
  <si>
    <t>trade</t>
  </si>
  <si>
    <t>primarily</t>
  </si>
  <si>
    <t>reach</t>
  </si>
  <si>
    <t>discussion</t>
  </si>
  <si>
    <t>valuable</t>
  </si>
  <si>
    <t>total</t>
  </si>
  <si>
    <t>actions</t>
  </si>
  <si>
    <t>smart</t>
  </si>
  <si>
    <t>emerge</t>
  </si>
  <si>
    <t>campus</t>
  </si>
  <si>
    <t>parts</t>
  </si>
  <si>
    <t>stage</t>
  </si>
  <si>
    <t>entry</t>
  </si>
  <si>
    <t>19</t>
  </si>
  <si>
    <t>operations</t>
  </si>
  <si>
    <t>traded</t>
  </si>
  <si>
    <t>building</t>
  </si>
  <si>
    <t>established</t>
  </si>
  <si>
    <t>stored</t>
  </si>
  <si>
    <t>desktop</t>
  </si>
  <si>
    <t>entrepreneur</t>
  </si>
  <si>
    <t>bodies</t>
  </si>
  <si>
    <t>involved</t>
  </si>
  <si>
    <t>instance</t>
  </si>
  <si>
    <t>posted</t>
  </si>
  <si>
    <t>organized</t>
  </si>
  <si>
    <t>40</t>
  </si>
  <si>
    <t>70</t>
  </si>
  <si>
    <t>helped</t>
  </si>
  <si>
    <t>sources</t>
  </si>
  <si>
    <t>per</t>
  </si>
  <si>
    <t>stated</t>
  </si>
  <si>
    <t>accessed</t>
  </si>
  <si>
    <t>offer</t>
  </si>
  <si>
    <t>previously</t>
  </si>
  <si>
    <t>concepts</t>
  </si>
  <si>
    <t>result</t>
  </si>
  <si>
    <t>extension</t>
  </si>
  <si>
    <t>adults</t>
  </si>
  <si>
    <t>orbit</t>
  </si>
  <si>
    <t>sales</t>
  </si>
  <si>
    <t>nobel</t>
  </si>
  <si>
    <t>enable</t>
  </si>
  <si>
    <t>view</t>
  </si>
  <si>
    <t>began</t>
  </si>
  <si>
    <t>2016</t>
  </si>
  <si>
    <t>concept</t>
  </si>
  <si>
    <t>estimated</t>
  </si>
  <si>
    <t>analysis</t>
  </si>
  <si>
    <t>developing</t>
  </si>
  <si>
    <t>pyramid</t>
  </si>
  <si>
    <t>observers</t>
  </si>
  <si>
    <t>increasing</t>
  </si>
  <si>
    <t>2010s</t>
  </si>
  <si>
    <t>real</t>
  </si>
  <si>
    <t>implementation</t>
  </si>
  <si>
    <t>hosted</t>
  </si>
  <si>
    <t>discord</t>
  </si>
  <si>
    <t>scheme</t>
  </si>
  <si>
    <t>satellite</t>
  </si>
  <si>
    <t>residents</t>
  </si>
  <si>
    <t>invented</t>
  </si>
  <si>
    <t>polkadot</t>
  </si>
  <si>
    <t>andreessen</t>
  </si>
  <si>
    <t>instant</t>
  </si>
  <si>
    <t>involves</t>
  </si>
  <si>
    <t>possible</t>
  </si>
  <si>
    <t>photos</t>
  </si>
  <si>
    <t>purpose</t>
  </si>
  <si>
    <t>readable</t>
  </si>
  <si>
    <t>inspired</t>
  </si>
  <si>
    <t>timestamp</t>
  </si>
  <si>
    <t>mid</t>
  </si>
  <si>
    <t>risk</t>
  </si>
  <si>
    <t>area</t>
  </si>
  <si>
    <t>therefore</t>
  </si>
  <si>
    <t>subsequent</t>
  </si>
  <si>
    <t>miners</t>
  </si>
  <si>
    <t>argued</t>
  </si>
  <si>
    <t>improve</t>
  </si>
  <si>
    <t>intermediaries</t>
  </si>
  <si>
    <t>pii</t>
  </si>
  <si>
    <t>solar</t>
  </si>
  <si>
    <t>maryland</t>
  </si>
  <si>
    <t>clients</t>
  </si>
  <si>
    <t>magazine's</t>
  </si>
  <si>
    <t>permit</t>
  </si>
  <si>
    <t>significant</t>
  </si>
  <si>
    <t>2002</t>
  </si>
  <si>
    <t>spacecraft</t>
  </si>
  <si>
    <t>involving</t>
  </si>
  <si>
    <t>channels</t>
  </si>
  <si>
    <t>place</t>
  </si>
  <si>
    <t>volumes</t>
  </si>
  <si>
    <t>500</t>
  </si>
  <si>
    <t>activities</t>
  </si>
  <si>
    <t>engineering</t>
  </si>
  <si>
    <t>formerly</t>
  </si>
  <si>
    <t>dominant</t>
  </si>
  <si>
    <t>publisher</t>
  </si>
  <si>
    <t>widely</t>
  </si>
  <si>
    <t>simply</t>
  </si>
  <si>
    <t>visited</t>
  </si>
  <si>
    <t>1989</t>
  </si>
  <si>
    <t>generation</t>
  </si>
  <si>
    <t>bubble</t>
  </si>
  <si>
    <t>board</t>
  </si>
  <si>
    <t>contrast</t>
  </si>
  <si>
    <t>valued</t>
  </si>
  <si>
    <t>department</t>
  </si>
  <si>
    <t>ad</t>
  </si>
  <si>
    <t>reports</t>
  </si>
  <si>
    <t>word</t>
  </si>
  <si>
    <t>period</t>
  </si>
  <si>
    <t>governments</t>
  </si>
  <si>
    <t>further</t>
  </si>
  <si>
    <t>nast</t>
  </si>
  <si>
    <t>abuse</t>
  </si>
  <si>
    <t>revenue</t>
  </si>
  <si>
    <t>participatory</t>
  </si>
  <si>
    <t>represented</t>
  </si>
  <si>
    <t>approximately</t>
  </si>
  <si>
    <t>chairman</t>
  </si>
  <si>
    <t>car</t>
  </si>
  <si>
    <t>memorial</t>
  </si>
  <si>
    <t>particularly</t>
  </si>
  <si>
    <t>managed</t>
  </si>
  <si>
    <t>exchanges</t>
  </si>
  <si>
    <t>investors</t>
  </si>
  <si>
    <t>adopted</t>
  </si>
  <si>
    <t>oauth</t>
  </si>
  <si>
    <t>director</t>
  </si>
  <si>
    <t>electronic</t>
  </si>
  <si>
    <t>now</t>
  </si>
  <si>
    <t>worldwide</t>
  </si>
  <si>
    <t>receivers</t>
  </si>
  <si>
    <t>library</t>
  </si>
  <si>
    <t>decisions</t>
  </si>
  <si>
    <t>second</t>
  </si>
  <si>
    <t>certain</t>
  </si>
  <si>
    <t>commonly</t>
  </si>
  <si>
    <t>pos</t>
  </si>
  <si>
    <t>android</t>
  </si>
  <si>
    <t>rocket</t>
  </si>
  <si>
    <t>won</t>
  </si>
  <si>
    <t>cloud</t>
  </si>
  <si>
    <t>partners</t>
  </si>
  <si>
    <t>europe</t>
  </si>
  <si>
    <t>publication</t>
  </si>
  <si>
    <t>shows</t>
  </si>
  <si>
    <t>british</t>
  </si>
  <si>
    <t>otherwise</t>
  </si>
  <si>
    <t>ipfs</t>
  </si>
  <si>
    <t>http</t>
  </si>
  <si>
    <t>unique</t>
  </si>
  <si>
    <t>spin</t>
  </si>
  <si>
    <t>carbon</t>
  </si>
  <si>
    <t>expressed</t>
  </si>
  <si>
    <t>cryptography</t>
  </si>
  <si>
    <t>range</t>
  </si>
  <si>
    <t>era</t>
  </si>
  <si>
    <t>teaching</t>
  </si>
  <si>
    <t>present</t>
  </si>
  <si>
    <t>art</t>
  </si>
  <si>
    <t>marlinspike</t>
  </si>
  <si>
    <t>employed</t>
  </si>
  <si>
    <t>l</t>
  </si>
  <si>
    <t>x</t>
  </si>
  <si>
    <t>acts</t>
  </si>
  <si>
    <t>startups</t>
  </si>
  <si>
    <t>manner</t>
  </si>
  <si>
    <t>effort</t>
  </si>
  <si>
    <t>surveillance</t>
  </si>
  <si>
    <t>consulting</t>
  </si>
  <si>
    <t>interactions</t>
  </si>
  <si>
    <t>printed</t>
  </si>
  <si>
    <t>financing</t>
  </si>
  <si>
    <t>full</t>
  </si>
  <si>
    <t>face</t>
  </si>
  <si>
    <t>collaborate</t>
  </si>
  <si>
    <t>1990s</t>
  </si>
  <si>
    <t>came</t>
  </si>
  <si>
    <t>instagram</t>
  </si>
  <si>
    <t>positive</t>
  </si>
  <si>
    <t>departments</t>
  </si>
  <si>
    <t>accurate</t>
  </si>
  <si>
    <t>tv</t>
  </si>
  <si>
    <t>potential</t>
  </si>
  <si>
    <t>search</t>
  </si>
  <si>
    <t>writing</t>
  </si>
  <si>
    <t>browsers</t>
  </si>
  <si>
    <t>researchers</t>
  </si>
  <si>
    <t>television</t>
  </si>
  <si>
    <t>raise</t>
  </si>
  <si>
    <t>awards</t>
  </si>
  <si>
    <t>conduct</t>
  </si>
  <si>
    <t>distinct</t>
  </si>
  <si>
    <t>opened</t>
  </si>
  <si>
    <t>race</t>
  </si>
  <si>
    <t>25</t>
  </si>
  <si>
    <t>sale</t>
  </si>
  <si>
    <t>cybercrimes</t>
  </si>
  <si>
    <t>windows</t>
  </si>
  <si>
    <t>adult</t>
  </si>
  <si>
    <t>user's</t>
  </si>
  <si>
    <t>designers</t>
  </si>
  <si>
    <t>finance</t>
  </si>
  <si>
    <t>victim</t>
  </si>
  <si>
    <t>gavin</t>
  </si>
  <si>
    <t>center</t>
  </si>
  <si>
    <t>hard</t>
  </si>
  <si>
    <t>yahoo</t>
  </si>
  <si>
    <t>details</t>
  </si>
  <si>
    <t>brokerages</t>
  </si>
  <si>
    <t>comes</t>
  </si>
  <si>
    <t>regular</t>
  </si>
  <si>
    <t>corporations</t>
  </si>
  <si>
    <t>claim</t>
  </si>
  <si>
    <t>activity</t>
  </si>
  <si>
    <t>maintaining</t>
  </si>
  <si>
    <t>functioning</t>
  </si>
  <si>
    <t>1995</t>
  </si>
  <si>
    <t>developer</t>
  </si>
  <si>
    <t>takes</t>
  </si>
  <si>
    <t>fund</t>
  </si>
  <si>
    <t>line</t>
  </si>
  <si>
    <t>kingdom</t>
  </si>
  <si>
    <t>1993</t>
  </si>
  <si>
    <t>ups</t>
  </si>
  <si>
    <t>crain's</t>
  </si>
  <si>
    <t>portion</t>
  </si>
  <si>
    <t>quality</t>
  </si>
  <si>
    <t>entity</t>
  </si>
  <si>
    <t>strategic</t>
  </si>
  <si>
    <t>plans</t>
  </si>
  <si>
    <t>trusted</t>
  </si>
  <si>
    <t>message</t>
  </si>
  <si>
    <t>movements</t>
  </si>
  <si>
    <t>population</t>
  </si>
  <si>
    <t>avoid</t>
  </si>
  <si>
    <t>advocacy</t>
  </si>
  <si>
    <t>werbach</t>
  </si>
  <si>
    <t>free</t>
  </si>
  <si>
    <t>account</t>
  </si>
  <si>
    <t>shared</t>
  </si>
  <si>
    <t>size</t>
  </si>
  <si>
    <t>faculty</t>
  </si>
  <si>
    <t>permissionless</t>
  </si>
  <si>
    <t>running</t>
  </si>
  <si>
    <t>opensea</t>
  </si>
  <si>
    <t>tree</t>
  </si>
  <si>
    <t>equivalent</t>
  </si>
  <si>
    <t>sovereign</t>
  </si>
  <si>
    <t>algorithm</t>
  </si>
  <si>
    <t>worth</t>
  </si>
  <si>
    <t>found</t>
  </si>
  <si>
    <t>rates</t>
  </si>
  <si>
    <t>still</t>
  </si>
  <si>
    <t>image</t>
  </si>
  <si>
    <t>support</t>
  </si>
  <si>
    <t>formal</t>
  </si>
  <si>
    <t>suggested</t>
  </si>
  <si>
    <t>architecture</t>
  </si>
  <si>
    <t>pandemic</t>
  </si>
  <si>
    <t>north</t>
  </si>
  <si>
    <t>intended</t>
  </si>
  <si>
    <t>wikipedia</t>
  </si>
  <si>
    <t>metropolitan</t>
  </si>
  <si>
    <t>sign</t>
  </si>
  <si>
    <t>providers</t>
  </si>
  <si>
    <t>dragon</t>
  </si>
  <si>
    <t>99</t>
  </si>
  <si>
    <t>supreme</t>
  </si>
  <si>
    <t>report</t>
  </si>
  <si>
    <t>majority</t>
  </si>
  <si>
    <t>already</t>
  </si>
  <si>
    <t>edited</t>
  </si>
  <si>
    <t>entities</t>
  </si>
  <si>
    <t>whatsapp</t>
  </si>
  <si>
    <t>sixth</t>
  </si>
  <si>
    <t>offering</t>
  </si>
  <si>
    <t>office</t>
  </si>
  <si>
    <t>successful</t>
  </si>
  <si>
    <t>scope</t>
  </si>
  <si>
    <t>stories</t>
  </si>
  <si>
    <t>blogging</t>
  </si>
  <si>
    <t>proportion</t>
  </si>
  <si>
    <t>china</t>
  </si>
  <si>
    <t>leading</t>
  </si>
  <si>
    <t>scalable</t>
  </si>
  <si>
    <t>horowitz</t>
  </si>
  <si>
    <t>arts</t>
  </si>
  <si>
    <t>itself</t>
  </si>
  <si>
    <t>founders</t>
  </si>
  <si>
    <t>satoshi</t>
  </si>
  <si>
    <t>fees</t>
  </si>
  <si>
    <t>speculative</t>
  </si>
  <si>
    <t>feature</t>
  </si>
  <si>
    <t>eight</t>
  </si>
  <si>
    <t>advertising</t>
  </si>
  <si>
    <t>ether</t>
  </si>
  <si>
    <t>less</t>
  </si>
  <si>
    <t>00</t>
  </si>
  <si>
    <t>raised</t>
  </si>
  <si>
    <t>alone</t>
  </si>
  <si>
    <t>newly</t>
  </si>
  <si>
    <t>ten</t>
  </si>
  <si>
    <t>economics</t>
  </si>
  <si>
    <t>150</t>
  </si>
  <si>
    <t>specification</t>
  </si>
  <si>
    <t>problem</t>
  </si>
  <si>
    <t>250</t>
  </si>
  <si>
    <t>borders</t>
  </si>
  <si>
    <t>rules</t>
  </si>
  <si>
    <t>related</t>
  </si>
  <si>
    <t>dorsey</t>
  </si>
  <si>
    <t>starlink</t>
  </si>
  <si>
    <t>primary</t>
  </si>
  <si>
    <t>practices</t>
  </si>
  <si>
    <t>packages</t>
  </si>
  <si>
    <t>macroeconomic</t>
  </si>
  <si>
    <t>consists</t>
  </si>
  <si>
    <t>compare</t>
  </si>
  <si>
    <t>shares</t>
  </si>
  <si>
    <t>oldest</t>
  </si>
  <si>
    <t>basis</t>
  </si>
  <si>
    <t>never</t>
  </si>
  <si>
    <t>criminal</t>
  </si>
  <si>
    <t>growing</t>
  </si>
  <si>
    <t>wrote</t>
  </si>
  <si>
    <t>serve</t>
  </si>
  <si>
    <t>article</t>
  </si>
  <si>
    <t>consumer</t>
  </si>
  <si>
    <t>31</t>
  </si>
  <si>
    <t>canadian</t>
  </si>
  <si>
    <t>verify</t>
  </si>
  <si>
    <t>cyberharassment</t>
  </si>
  <si>
    <t>verizon</t>
  </si>
  <si>
    <t>broadcasting</t>
  </si>
  <si>
    <t>teams</t>
  </si>
  <si>
    <t>included</t>
  </si>
  <si>
    <t>changing</t>
  </si>
  <si>
    <t>bloggers</t>
  </si>
  <si>
    <t>techcrunch</t>
  </si>
  <si>
    <t>effective</t>
  </si>
  <si>
    <t>trillion</t>
  </si>
  <si>
    <t>baidu</t>
  </si>
  <si>
    <t>things</t>
  </si>
  <si>
    <t>proves</t>
  </si>
  <si>
    <t>identified</t>
  </si>
  <si>
    <t>series</t>
  </si>
  <si>
    <t>delivery</t>
  </si>
  <si>
    <t>becomes</t>
  </si>
  <si>
    <t>appeared</t>
  </si>
  <si>
    <t>represent</t>
  </si>
  <si>
    <t>recognized</t>
  </si>
  <si>
    <t>stocks</t>
  </si>
  <si>
    <t>main</t>
  </si>
  <si>
    <t>active</t>
  </si>
  <si>
    <t>performance</t>
  </si>
  <si>
    <t>return</t>
  </si>
  <si>
    <t>purchased</t>
  </si>
  <si>
    <t>authors</t>
  </si>
  <si>
    <t>vision</t>
  </si>
  <si>
    <t>statements</t>
  </si>
  <si>
    <t>brand</t>
  </si>
  <si>
    <t>having</t>
  </si>
  <si>
    <t>authorization</t>
  </si>
  <si>
    <t>means</t>
  </si>
  <si>
    <t>conference</t>
  </si>
  <si>
    <t>until</t>
  </si>
  <si>
    <t>field</t>
  </si>
  <si>
    <t>involvement</t>
  </si>
  <si>
    <t>1991</t>
  </si>
  <si>
    <t>connected</t>
  </si>
  <si>
    <t>followed</t>
  </si>
  <si>
    <t>cultural</t>
  </si>
  <si>
    <t>membership</t>
  </si>
  <si>
    <t>supported</t>
  </si>
  <si>
    <t>tweeted</t>
  </si>
  <si>
    <t>educational</t>
  </si>
  <si>
    <t>validators</t>
  </si>
  <si>
    <t>started</t>
  </si>
  <si>
    <t>weekly</t>
  </si>
  <si>
    <t>country</t>
  </si>
  <si>
    <t>availability</t>
  </si>
  <si>
    <t>mit</t>
  </si>
  <si>
    <t>gizmodo</t>
  </si>
  <si>
    <t>algorithms</t>
  </si>
  <si>
    <t>school</t>
  </si>
  <si>
    <t>processed</t>
  </si>
  <si>
    <t>australia</t>
  </si>
  <si>
    <t>lend</t>
  </si>
  <si>
    <t>approved</t>
  </si>
  <si>
    <t>regarding</t>
  </si>
  <si>
    <t>bill</t>
  </si>
  <si>
    <t>twenty</t>
  </si>
  <si>
    <t>held</t>
  </si>
  <si>
    <t>works</t>
  </si>
  <si>
    <t>pubescent</t>
  </si>
  <si>
    <t>w3c</t>
  </si>
  <si>
    <t>constellation</t>
  </si>
  <si>
    <t>chief</t>
  </si>
  <si>
    <t>mabs</t>
  </si>
  <si>
    <t>characteristic</t>
  </si>
  <si>
    <t>ithaca</t>
  </si>
  <si>
    <t>price</t>
  </si>
  <si>
    <t>methods</t>
  </si>
  <si>
    <t>consortium</t>
  </si>
  <si>
    <t>cars</t>
  </si>
  <si>
    <t>graduate</t>
  </si>
  <si>
    <t>offers</t>
  </si>
  <si>
    <t>white</t>
  </si>
  <si>
    <t>profile</t>
  </si>
  <si>
    <t>send</t>
  </si>
  <si>
    <t>nearly</t>
  </si>
  <si>
    <t>bullied</t>
  </si>
  <si>
    <t>hold</t>
  </si>
  <si>
    <t>connecting</t>
  </si>
  <si>
    <t>autonomous</t>
  </si>
  <si>
    <t>east</t>
  </si>
  <si>
    <t>ways</t>
  </si>
  <si>
    <t>nation's</t>
  </si>
  <si>
    <t>emergence</t>
  </si>
  <si>
    <t>industries</t>
  </si>
  <si>
    <t>experience</t>
  </si>
  <si>
    <t>300</t>
  </si>
  <si>
    <t>reserves</t>
  </si>
  <si>
    <t>actors</t>
  </si>
  <si>
    <t>stylized</t>
  </si>
  <si>
    <t>executive</t>
  </si>
  <si>
    <t>covers</t>
  </si>
  <si>
    <t>heavy</t>
  </si>
  <si>
    <t>suggests</t>
  </si>
  <si>
    <t>level</t>
  </si>
  <si>
    <t>professor</t>
  </si>
  <si>
    <t>wood</t>
  </si>
  <si>
    <t>located</t>
  </si>
  <si>
    <t>nations</t>
  </si>
  <si>
    <t>book</t>
  </si>
  <si>
    <t>reference</t>
  </si>
  <si>
    <t>sold</t>
  </si>
  <si>
    <t>influence</t>
  </si>
  <si>
    <t>capacity</t>
  </si>
  <si>
    <t>oneself</t>
  </si>
  <si>
    <t>current</t>
  </si>
  <si>
    <t>aol</t>
  </si>
  <si>
    <t>puzzle</t>
  </si>
  <si>
    <t>20th</t>
  </si>
  <si>
    <t>low</t>
  </si>
  <si>
    <t>words</t>
  </si>
  <si>
    <t>securities</t>
  </si>
  <si>
    <t>protected</t>
  </si>
  <si>
    <t>ios</t>
  </si>
  <si>
    <t>formally</t>
  </si>
  <si>
    <t>ranging</t>
  </si>
  <si>
    <t>implement</t>
  </si>
  <si>
    <t>newspapers</t>
  </si>
  <si>
    <t>serves</t>
  </si>
  <si>
    <t>nakamoto</t>
  </si>
  <si>
    <t>oxford</t>
  </si>
  <si>
    <t>investor</t>
  </si>
  <si>
    <t>payment</t>
  </si>
  <si>
    <t>check</t>
  </si>
  <si>
    <t>project</t>
  </si>
  <si>
    <t>learn</t>
  </si>
  <si>
    <t>relations</t>
  </si>
  <si>
    <t>wealthiest</t>
  </si>
  <si>
    <t>embedded</t>
  </si>
  <si>
    <t>frequency</t>
  </si>
  <si>
    <t>even</t>
  </si>
  <si>
    <t>runs</t>
  </si>
  <si>
    <t>future</t>
  </si>
  <si>
    <t>libraries</t>
  </si>
  <si>
    <t>jack</t>
  </si>
  <si>
    <t>remains</t>
  </si>
  <si>
    <t>llc</t>
  </si>
  <si>
    <t>covid</t>
  </si>
  <si>
    <t>commercial</t>
  </si>
  <si>
    <t>fault</t>
  </si>
  <si>
    <t>engineer</t>
  </si>
  <si>
    <t>rich</t>
  </si>
  <si>
    <t>popularized</t>
  </si>
  <si>
    <t>michael</t>
  </si>
  <si>
    <t>ended</t>
  </si>
  <si>
    <t>usdt</t>
  </si>
  <si>
    <t>customers</t>
  </si>
  <si>
    <t>strong</t>
  </si>
  <si>
    <t>intent</t>
  </si>
  <si>
    <t>journalists</t>
  </si>
  <si>
    <t>occurs</t>
  </si>
  <si>
    <t>officially</t>
  </si>
  <si>
    <t>scott</t>
  </si>
  <si>
    <t>months</t>
  </si>
  <si>
    <t>pertaining</t>
  </si>
  <si>
    <t>handled</t>
  </si>
  <si>
    <t>surveys</t>
  </si>
  <si>
    <t>supports</t>
  </si>
  <si>
    <t>borrow</t>
  </si>
  <si>
    <t>altered</t>
  </si>
  <si>
    <t>pakistan</t>
  </si>
  <si>
    <t>indonesia</t>
  </si>
  <si>
    <t>keywords</t>
  </si>
  <si>
    <t>fully</t>
  </si>
  <si>
    <t>laboratory</t>
  </si>
  <si>
    <t>grew</t>
  </si>
  <si>
    <t>exemplify</t>
  </si>
  <si>
    <t>m</t>
  </si>
  <si>
    <t>w</t>
  </si>
  <si>
    <t>moved</t>
  </si>
  <si>
    <t>possessors</t>
  </si>
  <si>
    <t>clean</t>
  </si>
  <si>
    <t>facilitators</t>
  </si>
  <si>
    <t>linux</t>
  </si>
  <si>
    <t>encryption</t>
  </si>
  <si>
    <t>dual</t>
  </si>
  <si>
    <t>rossetto</t>
  </si>
  <si>
    <t>dale</t>
  </si>
  <si>
    <t>date</t>
  </si>
  <si>
    <t>dave</t>
  </si>
  <si>
    <t>espionage</t>
  </si>
  <si>
    <t>connectivity</t>
  </si>
  <si>
    <t>44</t>
  </si>
  <si>
    <t>24</t>
  </si>
  <si>
    <t>policies</t>
  </si>
  <si>
    <t>convergence</t>
  </si>
  <si>
    <t>programmers</t>
  </si>
  <si>
    <t>ease</t>
  </si>
  <si>
    <t>closed</t>
  </si>
  <si>
    <t>literary</t>
  </si>
  <si>
    <t>multi</t>
  </si>
  <si>
    <t>1970s</t>
  </si>
  <si>
    <t>governed</t>
  </si>
  <si>
    <t>figure</t>
  </si>
  <si>
    <t>authenticity</t>
  </si>
  <si>
    <t>regardless</t>
  </si>
  <si>
    <t>think</t>
  </si>
  <si>
    <t>border</t>
  </si>
  <si>
    <t>native</t>
  </si>
  <si>
    <t>viber</t>
  </si>
  <si>
    <t>passive</t>
  </si>
  <si>
    <t>participate</t>
  </si>
  <si>
    <t>formats</t>
  </si>
  <si>
    <t>rail</t>
  </si>
  <si>
    <t>justice</t>
  </si>
  <si>
    <t>32</t>
  </si>
  <si>
    <t>prizes</t>
  </si>
  <si>
    <t>chicago</t>
  </si>
  <si>
    <t>instruments</t>
  </si>
  <si>
    <t>substantially</t>
  </si>
  <si>
    <t>agreement</t>
  </si>
  <si>
    <t>forum's</t>
  </si>
  <si>
    <t>circulation</t>
  </si>
  <si>
    <t>pro</t>
  </si>
  <si>
    <t>youth</t>
  </si>
  <si>
    <t>remained</t>
  </si>
  <si>
    <t>staff</t>
  </si>
  <si>
    <t>despite</t>
  </si>
  <si>
    <t>base</t>
  </si>
  <si>
    <t>credit</t>
  </si>
  <si>
    <t>relationship</t>
  </si>
  <si>
    <t>48</t>
  </si>
  <si>
    <t>18</t>
  </si>
  <si>
    <t>proven</t>
  </si>
  <si>
    <t>taking</t>
  </si>
  <si>
    <t>hierarchical</t>
  </si>
  <si>
    <t>marshall</t>
  </si>
  <si>
    <t>articulated</t>
  </si>
  <si>
    <t>giants</t>
  </si>
  <si>
    <t>tanks</t>
  </si>
  <si>
    <t>proponents</t>
  </si>
  <si>
    <t>weibo</t>
  </si>
  <si>
    <t>effects</t>
  </si>
  <si>
    <t>columbia</t>
  </si>
  <si>
    <t>backed</t>
  </si>
  <si>
    <t>crucial</t>
  </si>
  <si>
    <t>semi</t>
  </si>
  <si>
    <t>categories</t>
  </si>
  <si>
    <t>take</t>
  </si>
  <si>
    <t>handle</t>
  </si>
  <si>
    <t>unalterable</t>
  </si>
  <si>
    <t>germany</t>
  </si>
  <si>
    <t>voters</t>
  </si>
  <si>
    <t>cut</t>
  </si>
  <si>
    <t>hours</t>
  </si>
  <si>
    <t>wechat</t>
  </si>
  <si>
    <t>hundreds</t>
  </si>
  <si>
    <t>brian</t>
  </si>
  <si>
    <t>contexts</t>
  </si>
  <si>
    <t>august</t>
  </si>
  <si>
    <t>addressing</t>
  </si>
  <si>
    <t>policy</t>
  </si>
  <si>
    <t>independent</t>
  </si>
  <si>
    <t>accused</t>
  </si>
  <si>
    <t>95</t>
  </si>
  <si>
    <t>commerce</t>
  </si>
  <si>
    <t>researcher</t>
  </si>
  <si>
    <t>hosts</t>
  </si>
  <si>
    <t>engine</t>
  </si>
  <si>
    <t>javascript</t>
  </si>
  <si>
    <t>demand</t>
  </si>
  <si>
    <t>snapchat</t>
  </si>
  <si>
    <t>exceeding</t>
  </si>
  <si>
    <t>graham</t>
  </si>
  <si>
    <t>square</t>
  </si>
  <si>
    <t>2010</t>
  </si>
  <si>
    <t>harmful</t>
  </si>
  <si>
    <t>numbers</t>
  </si>
  <si>
    <t>13</t>
  </si>
  <si>
    <t>numbering</t>
  </si>
  <si>
    <t>peter</t>
  </si>
  <si>
    <t>expansion</t>
  </si>
  <si>
    <t>separate</t>
  </si>
  <si>
    <t>gates</t>
  </si>
  <si>
    <t>prosecution</t>
  </si>
  <si>
    <t>double</t>
  </si>
  <si>
    <t>towards</t>
  </si>
  <si>
    <t>w3</t>
  </si>
  <si>
    <t>combat</t>
  </si>
  <si>
    <t>treatments</t>
  </si>
  <si>
    <t>run</t>
  </si>
  <si>
    <t>automotive</t>
  </si>
  <si>
    <t>standalone</t>
  </si>
  <si>
    <t>fundamental</t>
  </si>
  <si>
    <t>tesla's</t>
  </si>
  <si>
    <t>consolidated</t>
  </si>
  <si>
    <t>overall</t>
  </si>
  <si>
    <t>representatives</t>
  </si>
  <si>
    <t>dialogue</t>
  </si>
  <si>
    <t>card</t>
  </si>
  <si>
    <t>filed</t>
  </si>
  <si>
    <t>byzantine</t>
  </si>
  <si>
    <t>relation</t>
  </si>
  <si>
    <t>emerged</t>
  </si>
  <si>
    <t>traffic</t>
  </si>
  <si>
    <t>emphasis</t>
  </si>
  <si>
    <t>rooms</t>
  </si>
  <si>
    <t>faculties</t>
  </si>
  <si>
    <t>health</t>
  </si>
  <si>
    <t>written</t>
  </si>
  <si>
    <t>ssi</t>
  </si>
  <si>
    <t>electricity</t>
  </si>
  <si>
    <t>openai</t>
  </si>
  <si>
    <t>grid</t>
  </si>
  <si>
    <t>vehicle</t>
  </si>
  <si>
    <t>computerized</t>
  </si>
  <si>
    <t>truck</t>
  </si>
  <si>
    <t>lifeblood</t>
  </si>
  <si>
    <t>distribute</t>
  </si>
  <si>
    <t>meta</t>
  </si>
  <si>
    <t>eastern</t>
  </si>
  <si>
    <t>abbreviated</t>
  </si>
  <si>
    <t>lists</t>
  </si>
  <si>
    <t>forces</t>
  </si>
  <si>
    <t>readership</t>
  </si>
  <si>
    <t>cloudflare</t>
  </si>
  <si>
    <t>regard</t>
  </si>
  <si>
    <t>memories</t>
  </si>
  <si>
    <t>opinions</t>
  </si>
  <si>
    <t>15th</t>
  </si>
  <si>
    <t>hosting</t>
  </si>
  <si>
    <t>linkedin</t>
  </si>
  <si>
    <t>occurred</t>
  </si>
  <si>
    <t>cpu</t>
  </si>
  <si>
    <t>privatized</t>
  </si>
  <si>
    <t>books</t>
  </si>
  <si>
    <t>populous</t>
  </si>
  <si>
    <t>managing</t>
  </si>
  <si>
    <t>ipo</t>
  </si>
  <si>
    <t>life</t>
  </si>
  <si>
    <t>live</t>
  </si>
  <si>
    <t>download</t>
  </si>
  <si>
    <t>characteristics</t>
  </si>
  <si>
    <t>governmental</t>
  </si>
  <si>
    <t>1983</t>
  </si>
  <si>
    <t>compared</t>
  </si>
  <si>
    <t>boring</t>
  </si>
  <si>
    <t>inherent</t>
  </si>
  <si>
    <t>donations</t>
  </si>
  <si>
    <t>tumblr</t>
  </si>
  <si>
    <t>tencent</t>
  </si>
  <si>
    <t>institute</t>
  </si>
  <si>
    <t>cyber</t>
  </si>
  <si>
    <t>expended</t>
  </si>
  <si>
    <t>nine</t>
  </si>
  <si>
    <t>arise</t>
  </si>
  <si>
    <t>overshadow</t>
  </si>
  <si>
    <t>impossible</t>
  </si>
  <si>
    <t>validate</t>
  </si>
  <si>
    <t>netscape</t>
  </si>
  <si>
    <t>amp</t>
  </si>
  <si>
    <t>monologic</t>
  </si>
  <si>
    <t>snake</t>
  </si>
  <si>
    <t>covering</t>
  </si>
  <si>
    <t>scheduled</t>
  </si>
  <si>
    <t>debating</t>
  </si>
  <si>
    <t>indeed</t>
  </si>
  <si>
    <t>exposures</t>
  </si>
  <si>
    <t>commentators</t>
  </si>
  <si>
    <t>census</t>
  </si>
  <si>
    <t>regarded</t>
  </si>
  <si>
    <t>focusing</t>
  </si>
  <si>
    <t>folksonomies</t>
  </si>
  <si>
    <t>aspect</t>
  </si>
  <si>
    <t>challenged</t>
  </si>
  <si>
    <t>journal</t>
  </si>
  <si>
    <t>permissioned</t>
  </si>
  <si>
    <t>manufactures</t>
  </si>
  <si>
    <t>foreign</t>
  </si>
  <si>
    <t>irreversible</t>
  </si>
  <si>
    <t>publish</t>
  </si>
  <si>
    <t>collectively</t>
  </si>
  <si>
    <t>appears</t>
  </si>
  <si>
    <t>milton</t>
  </si>
  <si>
    <t>defining</t>
  </si>
  <si>
    <t>broadly</t>
  </si>
  <si>
    <t>11th</t>
  </si>
  <si>
    <t>pennsylvania</t>
  </si>
  <si>
    <t>gives</t>
  </si>
  <si>
    <t>quick</t>
  </si>
  <si>
    <t>dougherty</t>
  </si>
  <si>
    <t>aggregation</t>
  </si>
  <si>
    <t>perform</t>
  </si>
  <si>
    <t>enthusiasts</t>
  </si>
  <si>
    <t>solve</t>
  </si>
  <si>
    <t>family</t>
  </si>
  <si>
    <t>coding</t>
  </si>
  <si>
    <t>smartphones</t>
  </si>
  <si>
    <t>degrees</t>
  </si>
  <si>
    <t>scientific</t>
  </si>
  <si>
    <t>scientist</t>
  </si>
  <si>
    <t>statutory</t>
  </si>
  <si>
    <t>subsequently</t>
  </si>
  <si>
    <t>manhattan</t>
  </si>
  <si>
    <t>integrated</t>
  </si>
  <si>
    <t>1994</t>
  </si>
  <si>
    <t>fundamentally</t>
  </si>
  <si>
    <t>reduce</t>
  </si>
  <si>
    <t>something</t>
  </si>
  <si>
    <t>required</t>
  </si>
  <si>
    <t>quickly</t>
  </si>
  <si>
    <t>darcy</t>
  </si>
  <si>
    <t>russian</t>
  </si>
  <si>
    <t>oxbridge</t>
  </si>
  <si>
    <t>maintains</t>
  </si>
  <si>
    <t>formatting</t>
  </si>
  <si>
    <t>makes</t>
  </si>
  <si>
    <t>sms</t>
  </si>
  <si>
    <t>manipulation</t>
  </si>
  <si>
    <t>carried</t>
  </si>
  <si>
    <t>storing</t>
  </si>
  <si>
    <t>gdp</t>
  </si>
  <si>
    <t>credible</t>
  </si>
  <si>
    <t>division</t>
  </si>
  <si>
    <t>permanent</t>
  </si>
  <si>
    <t>circumstances</t>
  </si>
  <si>
    <t>executives</t>
  </si>
  <si>
    <t>satellites</t>
  </si>
  <si>
    <t>recent</t>
  </si>
  <si>
    <t>propædia</t>
  </si>
  <si>
    <t>spacex's</t>
  </si>
  <si>
    <t>felt</t>
  </si>
  <si>
    <t>flickr</t>
  </si>
  <si>
    <t>cern</t>
  </si>
  <si>
    <t>profiles</t>
  </si>
  <si>
    <t>contain</t>
  </si>
  <si>
    <t>impacts</t>
  </si>
  <si>
    <t>heritage</t>
  </si>
  <si>
    <t>spans</t>
  </si>
  <si>
    <t>cbdc</t>
  </si>
  <si>
    <t>meet</t>
  </si>
  <si>
    <t>unrest</t>
  </si>
  <si>
    <t>contrasts</t>
  </si>
  <si>
    <t>giving</t>
  </si>
  <si>
    <t>accredited</t>
  </si>
  <si>
    <t>reliant</t>
  </si>
  <si>
    <t>heat</t>
  </si>
  <si>
    <t>capitol</t>
  </si>
  <si>
    <t>steps</t>
  </si>
  <si>
    <t>delegated</t>
  </si>
  <si>
    <t>49</t>
  </si>
  <si>
    <t>component</t>
  </si>
  <si>
    <t>29</t>
  </si>
  <si>
    <t>starship</t>
  </si>
  <si>
    <t>clay</t>
  </si>
  <si>
    <t>porn</t>
  </si>
  <si>
    <t>longer</t>
  </si>
  <si>
    <t>humans</t>
  </si>
  <si>
    <t>proliferated</t>
  </si>
  <si>
    <t>securely</t>
  </si>
  <si>
    <t>quantity</t>
  </si>
  <si>
    <t>debate</t>
  </si>
  <si>
    <t>decade</t>
  </si>
  <si>
    <t>pinterest</t>
  </si>
  <si>
    <t>purposes</t>
  </si>
  <si>
    <t>rdf</t>
  </si>
  <si>
    <t>metals</t>
  </si>
  <si>
    <t>wherein</t>
  </si>
  <si>
    <t>decentraland</t>
  </si>
  <si>
    <t>sectors</t>
  </si>
  <si>
    <t>index</t>
  </si>
  <si>
    <t>soon</t>
  </si>
  <si>
    <t>argue</t>
  </si>
  <si>
    <t>warehouse</t>
  </si>
  <si>
    <t>went</t>
  </si>
  <si>
    <t>combined</t>
  </si>
  <si>
    <t>interaction</t>
  </si>
  <si>
    <t>hash</t>
  </si>
  <si>
    <t>mimics</t>
  </si>
  <si>
    <t>contracts</t>
  </si>
  <si>
    <t>questions</t>
  </si>
  <si>
    <t>pseudonym</t>
  </si>
  <si>
    <t>advent</t>
  </si>
  <si>
    <t>verified</t>
  </si>
  <si>
    <t>advertise</t>
  </si>
  <si>
    <t>prestigious</t>
  </si>
  <si>
    <t>lost</t>
  </si>
  <si>
    <t>chinese</t>
  </si>
  <si>
    <t>vertical</t>
  </si>
  <si>
    <t>intention</t>
  </si>
  <si>
    <t>act</t>
  </si>
  <si>
    <t>winners</t>
  </si>
  <si>
    <t>correct</t>
  </si>
  <si>
    <t>stuart</t>
  </si>
  <si>
    <t>lives</t>
  </si>
  <si>
    <t>effectively</t>
  </si>
  <si>
    <t>dropped</t>
  </si>
  <si>
    <t>transportation</t>
  </si>
  <si>
    <t>april</t>
  </si>
  <si>
    <t>angel</t>
  </si>
  <si>
    <t>approach</t>
  </si>
  <si>
    <t>elect</t>
  </si>
  <si>
    <t>net</t>
  </si>
  <si>
    <t>throughout</t>
  </si>
  <si>
    <t>tracking</t>
  </si>
  <si>
    <t>valuations</t>
  </si>
  <si>
    <t>persistent</t>
  </si>
  <si>
    <t>team</t>
  </si>
  <si>
    <t>release</t>
  </si>
  <si>
    <t>interests</t>
  </si>
  <si>
    <t>offenses</t>
  </si>
  <si>
    <t>river</t>
  </si>
  <si>
    <t>documents</t>
  </si>
  <si>
    <t>urls</t>
  </si>
  <si>
    <t>useful</t>
  </si>
  <si>
    <t>participative</t>
  </si>
  <si>
    <t>remaining</t>
  </si>
  <si>
    <t>areas</t>
  </si>
  <si>
    <t>listed</t>
  </si>
  <si>
    <t>microblogging</t>
  </si>
  <si>
    <t>varying</t>
  </si>
  <si>
    <t>posting</t>
  </si>
  <si>
    <t>tribune</t>
  </si>
  <si>
    <t>pedophiles</t>
  </si>
  <si>
    <t>editorials</t>
  </si>
  <si>
    <t>build</t>
  </si>
  <si>
    <t>renewable</t>
  </si>
  <si>
    <t>expression</t>
  </si>
  <si>
    <t>guide</t>
  </si>
  <si>
    <t>evolution</t>
  </si>
  <si>
    <t>prover</t>
  </si>
  <si>
    <t>technological</t>
  </si>
  <si>
    <t>centric</t>
  </si>
  <si>
    <t>fr</t>
  </si>
  <si>
    <t>sex</t>
  </si>
  <si>
    <t>sec</t>
  </si>
  <si>
    <t>hashes</t>
  </si>
  <si>
    <t>webs</t>
  </si>
  <si>
    <t>streaming</t>
  </si>
  <si>
    <t>hyperlinks</t>
  </si>
  <si>
    <t>centre</t>
  </si>
  <si>
    <t>contributors</t>
  </si>
  <si>
    <t>schools</t>
  </si>
  <si>
    <t>mcafee</t>
  </si>
  <si>
    <t>write</t>
  </si>
  <si>
    <t>gathering</t>
  </si>
  <si>
    <t>sharechat</t>
  </si>
  <si>
    <t>exists</t>
  </si>
  <si>
    <t>pretoria</t>
  </si>
  <si>
    <t>loosely</t>
  </si>
  <si>
    <t>enhancers</t>
  </si>
  <si>
    <t>feel</t>
  </si>
  <si>
    <t>viewing</t>
  </si>
  <si>
    <t>register</t>
  </si>
  <si>
    <t>motors</t>
  </si>
  <si>
    <t>compatibility</t>
  </si>
  <si>
    <t>fraud</t>
  </si>
  <si>
    <t>billions</t>
  </si>
  <si>
    <t>zip2</t>
  </si>
  <si>
    <t>updated</t>
  </si>
  <si>
    <t>branded</t>
  </si>
  <si>
    <t>funded</t>
  </si>
  <si>
    <t>victims</t>
  </si>
  <si>
    <t>booster</t>
  </si>
  <si>
    <t>bayer</t>
  </si>
  <si>
    <t>directly</t>
  </si>
  <si>
    <t>21</t>
  </si>
  <si>
    <t>economy</t>
  </si>
  <si>
    <t>connects</t>
  </si>
  <si>
    <t>classes</t>
  </si>
  <si>
    <t>prove</t>
  </si>
  <si>
    <t>writers</t>
  </si>
  <si>
    <t>dinucci</t>
  </si>
  <si>
    <t>freedom</t>
  </si>
  <si>
    <t>comprises</t>
  </si>
  <si>
    <t>region</t>
  </si>
  <si>
    <t>emphasize</t>
  </si>
  <si>
    <t>moderate</t>
  </si>
  <si>
    <t>identifiable</t>
  </si>
  <si>
    <t>anderson</t>
  </si>
  <si>
    <t>hypermedia</t>
  </si>
  <si>
    <t>friendships</t>
  </si>
  <si>
    <t>chat</t>
  </si>
  <si>
    <t>excluding</t>
  </si>
  <si>
    <t>billionaires</t>
  </si>
  <si>
    <t>reality</t>
  </si>
  <si>
    <t>uniquely</t>
  </si>
  <si>
    <t>europe's</t>
  </si>
  <si>
    <t>web's</t>
  </si>
  <si>
    <t>18th</t>
  </si>
  <si>
    <t>manufacturer</t>
  </si>
  <si>
    <t>models</t>
  </si>
  <si>
    <t>combines</t>
  </si>
  <si>
    <t>2000s</t>
  </si>
  <si>
    <t>appear</t>
  </si>
  <si>
    <t>automaker</t>
  </si>
  <si>
    <t>initiative</t>
  </si>
  <si>
    <t>sell</t>
  </si>
  <si>
    <t>spending</t>
  </si>
  <si>
    <t>altering</t>
  </si>
  <si>
    <t>aged</t>
  </si>
  <si>
    <t>tablets</t>
  </si>
  <si>
    <t>herald</t>
  </si>
  <si>
    <t>acres</t>
  </si>
  <si>
    <t>location</t>
  </si>
  <si>
    <t>threat</t>
  </si>
  <si>
    <t>1801</t>
  </si>
  <si>
    <t>classification</t>
  </si>
  <si>
    <t>italy</t>
  </si>
  <si>
    <t>prize</t>
  </si>
  <si>
    <t>merkle</t>
  </si>
  <si>
    <t>curated</t>
  </si>
  <si>
    <t>requester</t>
  </si>
  <si>
    <t>recruiting</t>
  </si>
  <si>
    <t>antitrust</t>
  </si>
  <si>
    <t>expert</t>
  </si>
  <si>
    <t>outline</t>
  </si>
  <si>
    <t>sedan</t>
  </si>
  <si>
    <t>controlled</t>
  </si>
  <si>
    <t>association</t>
  </si>
  <si>
    <t>p2p</t>
  </si>
  <si>
    <t>storage</t>
  </si>
  <si>
    <t>notes</t>
  </si>
  <si>
    <t>mainframes</t>
  </si>
  <si>
    <t>noted</t>
  </si>
  <si>
    <t>ontology</t>
  </si>
  <si>
    <t>discuss</t>
  </si>
  <si>
    <t>focuses</t>
  </si>
  <si>
    <t>wallet</t>
  </si>
  <si>
    <t>exist</t>
  </si>
  <si>
    <t>machine</t>
  </si>
  <si>
    <t>natural</t>
  </si>
  <si>
    <t>associate</t>
  </si>
  <si>
    <t>studying</t>
  </si>
  <si>
    <t>16</t>
  </si>
  <si>
    <t>someone's</t>
  </si>
  <si>
    <t>crime</t>
  </si>
  <si>
    <t>canada</t>
  </si>
  <si>
    <t>passed</t>
  </si>
  <si>
    <t>mashup</t>
  </si>
  <si>
    <t>pieces</t>
  </si>
  <si>
    <t>communal</t>
  </si>
  <si>
    <t>semantics</t>
  </si>
  <si>
    <t>increase</t>
  </si>
  <si>
    <t>paris</t>
  </si>
  <si>
    <t>communicating</t>
  </si>
  <si>
    <t>computerworld</t>
  </si>
  <si>
    <t>botanic</t>
  </si>
  <si>
    <t>connectedness</t>
  </si>
  <si>
    <t>forums</t>
  </si>
  <si>
    <t>facilitate</t>
  </si>
  <si>
    <t>dramatic</t>
  </si>
  <si>
    <t>interplanetary</t>
  </si>
  <si>
    <t>billionaire</t>
  </si>
  <si>
    <t>illegal</t>
  </si>
  <si>
    <t>universal</t>
  </si>
  <si>
    <t>beginning</t>
  </si>
  <si>
    <t>adhere</t>
  </si>
  <si>
    <t>requires</t>
  </si>
  <si>
    <t>dioxide</t>
  </si>
  <si>
    <t>businesses</t>
  </si>
  <si>
    <t>tiktok</t>
  </si>
  <si>
    <t>ability</t>
  </si>
  <si>
    <t>navigator</t>
  </si>
  <si>
    <t>allegations</t>
  </si>
  <si>
    <t>qzone</t>
  </si>
  <si>
    <t>appeal</t>
  </si>
  <si>
    <t>move</t>
  </si>
  <si>
    <t>atlantic</t>
  </si>
  <si>
    <t>organizing</t>
  </si>
  <si>
    <t>interfaces</t>
  </si>
  <si>
    <t>false</t>
  </si>
  <si>
    <t>month</t>
  </si>
  <si>
    <t>enhance</t>
  </si>
  <si>
    <t>important</t>
  </si>
  <si>
    <t>demonstrated</t>
  </si>
  <si>
    <t>merely</t>
  </si>
  <si>
    <t>consensys</t>
  </si>
  <si>
    <t>prepubescent</t>
  </si>
  <si>
    <t>lead</t>
  </si>
  <si>
    <t>andrew</t>
  </si>
  <si>
    <t>northeast</t>
  </si>
  <si>
    <t>tieba</t>
  </si>
  <si>
    <t>infrastructure</t>
  </si>
  <si>
    <t>verifiers</t>
  </si>
  <si>
    <t>medalists</t>
  </si>
  <si>
    <t>harm</t>
  </si>
  <si>
    <t>endowment</t>
  </si>
  <si>
    <t>relating</t>
  </si>
  <si>
    <t>node</t>
  </si>
  <si>
    <t>museums</t>
  </si>
  <si>
    <t>leaves</t>
  </si>
  <si>
    <t>france</t>
  </si>
  <si>
    <t>haber</t>
  </si>
  <si>
    <t>dollars</t>
  </si>
  <si>
    <t>lubin</t>
  </si>
  <si>
    <t>permanence</t>
  </si>
  <si>
    <t>exploration</t>
  </si>
  <si>
    <t>creates</t>
  </si>
  <si>
    <t>head</t>
  </si>
  <si>
    <t>hill</t>
  </si>
  <si>
    <t>sections</t>
  </si>
  <si>
    <t>questioned</t>
  </si>
  <si>
    <t>cities</t>
  </si>
  <si>
    <t>reuse</t>
  </si>
  <si>
    <t>agencies</t>
  </si>
  <si>
    <t>structural</t>
  </si>
  <si>
    <t>sweden</t>
  </si>
  <si>
    <t>banned</t>
  </si>
  <si>
    <t>generating</t>
  </si>
  <si>
    <t>framework</t>
  </si>
  <si>
    <t>creator</t>
  </si>
  <si>
    <t>nation</t>
  </si>
  <si>
    <t>possession</t>
  </si>
  <si>
    <t>very</t>
  </si>
  <si>
    <t>linking</t>
  </si>
  <si>
    <t>quora</t>
  </si>
  <si>
    <t>alexandria</t>
  </si>
  <si>
    <t>relevancy</t>
  </si>
  <si>
    <t>targeted</t>
  </si>
  <si>
    <t>17</t>
  </si>
  <si>
    <t>imposed</t>
  </si>
  <si>
    <t>easy</t>
  </si>
  <si>
    <t>admission</t>
  </si>
  <si>
    <t>issuance</t>
  </si>
  <si>
    <t>archived</t>
  </si>
  <si>
    <t>competitor</t>
  </si>
  <si>
    <t>smaller</t>
  </si>
  <si>
    <t>largely</t>
  </si>
  <si>
    <t>displays</t>
  </si>
  <si>
    <t>occasionally</t>
  </si>
  <si>
    <t>magnate</t>
  </si>
  <si>
    <t>www</t>
  </si>
  <si>
    <t>eliminating</t>
  </si>
  <si>
    <t>environment</t>
  </si>
  <si>
    <t>record</t>
  </si>
  <si>
    <t>special</t>
  </si>
  <si>
    <t>promote</t>
  </si>
  <si>
    <t>specifies</t>
  </si>
  <si>
    <t>potomac</t>
  </si>
  <si>
    <t>corporation</t>
  </si>
  <si>
    <t>denote</t>
  </si>
  <si>
    <t>vk</t>
  </si>
  <si>
    <t>seed</t>
  </si>
  <si>
    <t>eth</t>
  </si>
  <si>
    <t>upvotes</t>
  </si>
  <si>
    <t>collateral</t>
  </si>
  <si>
    <t>differs</t>
  </si>
  <si>
    <t>dialogic</t>
  </si>
  <si>
    <t>forks</t>
  </si>
  <si>
    <t>good</t>
  </si>
  <si>
    <t>returns</t>
  </si>
  <si>
    <t>broadcasts</t>
  </si>
  <si>
    <t>learning</t>
  </si>
  <si>
    <t>opposed</t>
  </si>
  <si>
    <t>visitors</t>
  </si>
  <si>
    <t>modify</t>
  </si>
  <si>
    <t>qq</t>
  </si>
  <si>
    <t>criticism</t>
  </si>
  <si>
    <t>strategy</t>
  </si>
  <si>
    <t>bullies</t>
  </si>
  <si>
    <t>600</t>
  </si>
  <si>
    <t>buffett</t>
  </si>
  <si>
    <t>quicker</t>
  </si>
  <si>
    <t>spaceflight</t>
  </si>
  <si>
    <t>macos</t>
  </si>
  <si>
    <t>ltd</t>
  </si>
  <si>
    <t>interpretation</t>
  </si>
  <si>
    <t>abuses</t>
  </si>
  <si>
    <t>abbreviation</t>
  </si>
  <si>
    <t>capabilities</t>
  </si>
  <si>
    <t>modern</t>
  </si>
  <si>
    <t>individual's</t>
  </si>
  <si>
    <t>replacement</t>
  </si>
  <si>
    <t>200</t>
  </si>
  <si>
    <t>instead</t>
  </si>
  <si>
    <t>advanced</t>
  </si>
  <si>
    <t>phrase</t>
  </si>
  <si>
    <t>moderation</t>
  </si>
  <si>
    <t>weeks</t>
  </si>
  <si>
    <t>detroit</t>
  </si>
  <si>
    <t>cambridge's</t>
  </si>
  <si>
    <t>challenges</t>
  </si>
  <si>
    <t>lə</t>
  </si>
  <si>
    <t>violence</t>
  </si>
  <si>
    <t>south</t>
  </si>
  <si>
    <t>vary</t>
  </si>
  <si>
    <t>stornetta</t>
  </si>
  <si>
    <t>contract</t>
  </si>
  <si>
    <t>3d</t>
  </si>
  <si>
    <t>entrepreneurs</t>
  </si>
  <si>
    <t>architect</t>
  </si>
  <si>
    <t>dao</t>
  </si>
  <si>
    <t>last</t>
  </si>
  <si>
    <t>uphold</t>
  </si>
  <si>
    <t>skills</t>
  </si>
  <si>
    <t>target</t>
  </si>
  <si>
    <t>site's</t>
  </si>
  <si>
    <t>fork</t>
  </si>
  <si>
    <t>physically</t>
  </si>
  <si>
    <t>issuer</t>
  </si>
  <si>
    <t>cheapest</t>
  </si>
  <si>
    <t>2005</t>
  </si>
  <si>
    <t>laureates</t>
  </si>
  <si>
    <t>learners</t>
  </si>
  <si>
    <t>flight</t>
  </si>
  <si>
    <t>complete</t>
  </si>
  <si>
    <t>becoming</t>
  </si>
  <si>
    <t>retroactively</t>
  </si>
  <si>
    <t>usability</t>
  </si>
  <si>
    <t>stakers</t>
  </si>
  <si>
    <t>newsletters</t>
  </si>
  <si>
    <t>neuralink</t>
  </si>
  <si>
    <t>dot</t>
  </si>
  <si>
    <t>minors</t>
  </si>
  <si>
    <t>mechanism</t>
  </si>
  <si>
    <t>discrete</t>
  </si>
  <si>
    <t>africa</t>
  </si>
  <si>
    <t>gas</t>
  </si>
  <si>
    <t>creative</t>
  </si>
  <si>
    <t>managers</t>
  </si>
  <si>
    <t>considers</t>
  </si>
  <si>
    <t>served</t>
  </si>
  <si>
    <t>identifier</t>
  </si>
  <si>
    <t>transfers</t>
  </si>
  <si>
    <t>explore</t>
  </si>
  <si>
    <t>tolerance</t>
  </si>
  <si>
    <t>ban</t>
  </si>
  <si>
    <t>reported</t>
  </si>
  <si>
    <t>boom</t>
  </si>
  <si>
    <t>paywall</t>
  </si>
  <si>
    <t>apollo</t>
  </si>
  <si>
    <t>verifying</t>
  </si>
  <si>
    <t>orientation</t>
  </si>
  <si>
    <t>proper</t>
  </si>
  <si>
    <t>elected</t>
  </si>
  <si>
    <t>error</t>
  </si>
  <si>
    <t>warren</t>
  </si>
  <si>
    <t>micropædia</t>
  </si>
  <si>
    <t>similar</t>
  </si>
  <si>
    <t>log</t>
  </si>
  <si>
    <t>integrity</t>
  </si>
  <si>
    <t>likelihood</t>
  </si>
  <si>
    <t>responsible</t>
  </si>
  <si>
    <t>desktops</t>
  </si>
  <si>
    <t>viswanathan</t>
  </si>
  <si>
    <t>coins</t>
  </si>
  <si>
    <t>investing</t>
  </si>
  <si>
    <t>morgan</t>
  </si>
  <si>
    <t>proprietary</t>
  </si>
  <si>
    <t>multimedia</t>
  </si>
  <si>
    <t>academics</t>
  </si>
  <si>
    <t>sulzberger</t>
  </si>
  <si>
    <t>credited</t>
  </si>
  <si>
    <t>reverse</t>
  </si>
  <si>
    <t>risks</t>
  </si>
  <si>
    <t>advance</t>
  </si>
  <si>
    <t>evidence</t>
  </si>
  <si>
    <t>remote</t>
  </si>
  <si>
    <t>telegram</t>
  </si>
  <si>
    <t>journalism</t>
  </si>
  <si>
    <t>modest</t>
  </si>
  <si>
    <t>industrial</t>
  </si>
  <si>
    <t>thought</t>
  </si>
  <si>
    <t>carefully</t>
  </si>
  <si>
    <t>japan</t>
  </si>
  <si>
    <t>regional</t>
  </si>
  <si>
    <t>stand</t>
  </si>
  <si>
    <t>olympic</t>
  </si>
  <si>
    <t>incentive</t>
  </si>
  <si>
    <t>conceived</t>
  </si>
  <si>
    <t>removed</t>
  </si>
  <si>
    <t>liberal</t>
  </si>
  <si>
    <t>partnership</t>
  </si>
  <si>
    <t>errors</t>
  </si>
  <si>
    <t>cheaper</t>
  </si>
  <si>
    <t>lower</t>
  </si>
  <si>
    <t>produce</t>
  </si>
  <si>
    <t>featuring</t>
  </si>
  <si>
    <t>understand</t>
  </si>
  <si>
    <t>stanford</t>
  </si>
  <si>
    <t>ee</t>
  </si>
  <si>
    <t>european</t>
  </si>
  <si>
    <t>coercion</t>
  </si>
  <si>
    <t>simplified</t>
  </si>
  <si>
    <t>back</t>
  </si>
  <si>
    <t>joseph</t>
  </si>
  <si>
    <t>metamask</t>
  </si>
  <si>
    <t>hack</t>
  </si>
  <si>
    <t>payments</t>
  </si>
  <si>
    <t>tagging</t>
  </si>
  <si>
    <t>vc</t>
  </si>
  <si>
    <t>enabled</t>
  </si>
  <si>
    <t>functions</t>
  </si>
  <si>
    <t>macropædia</t>
  </si>
  <si>
    <t>usage</t>
  </si>
  <si>
    <t>ethereum's</t>
  </si>
  <si>
    <t>thread</t>
  </si>
  <si>
    <t>estimate</t>
  </si>
  <si>
    <t>fiction</t>
  </si>
  <si>
    <t>apple</t>
  </si>
  <si>
    <t>conducted</t>
  </si>
  <si>
    <t>park</t>
  </si>
  <si>
    <t>creators</t>
  </si>
  <si>
    <t>nonprofit</t>
  </si>
  <si>
    <t>older</t>
  </si>
  <si>
    <t>court</t>
  </si>
  <si>
    <t>nature</t>
  </si>
  <si>
    <t>council</t>
  </si>
  <si>
    <t>markets</t>
  </si>
  <si>
    <t>nbcuniversal</t>
  </si>
  <si>
    <t>property</t>
  </si>
  <si>
    <t>copyright</t>
  </si>
  <si>
    <t>fiat</t>
  </si>
  <si>
    <t>philadelphia</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</si>
  <si>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</si>
  <si>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</si>
  <si>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</si>
  <si>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</si>
  <si>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</si>
  <si>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</si>
  <si>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</si>
  <si>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</si>
  <si>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</si>
  <si>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</si>
  <si>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</si>
  <si>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</si>
  <si>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</si>
  <si>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</si>
  <si>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</si>
  <si>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</si>
  <si>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</si>
  <si>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</si>
  <si>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</si>
  <si>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</si>
  <si>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</si>
  <si>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</si>
  <si>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</si>
  <si>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</si>
  <si>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</si>
  <si>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</si>
  <si>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</si>
  <si>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</si>
  <si>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</si>
  <si>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</si>
  <si>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</si>
  <si>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</si>
  <si>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</si>
  <si>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</si>
  <si>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</si>
  <si>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</si>
  <si>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</si>
  <si>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</si>
  <si>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</si>
  <si>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</si>
  <si>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</si>
  <si>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</si>
  <si>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</si>
  <si>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</si>
  <si>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</si>
  <si>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</si>
  <si>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</si>
  <si>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</si>
  <si>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</si>
  <si>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</si>
  <si>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</si>
  <si>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</si>
  <si>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</si>
  <si>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</si>
  <si>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</si>
  <si>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</si>
  <si>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Top 10 Vertices, Ranked by Betweenness Centrality</t>
  </si>
  <si>
    <t>Top Words in Content in Entire Graph</t>
  </si>
  <si>
    <t>Entire Graph Count</t>
  </si>
  <si>
    <t>Top Words in Content in G1</t>
  </si>
  <si>
    <t>Top Words in Content in G2</t>
  </si>
  <si>
    <t>G1 Count</t>
  </si>
  <si>
    <t>Top Words in Content in G3</t>
  </si>
  <si>
    <t>G2 Count</t>
  </si>
  <si>
    <t>Top Words in Content in G4</t>
  </si>
  <si>
    <t>G3 Count</t>
  </si>
  <si>
    <t>G4 Count</t>
  </si>
  <si>
    <t>Top Words in Content</t>
  </si>
  <si>
    <t>cryptocurrency company university blockchain bitcoin such million decentralized tesla work</t>
  </si>
  <si>
    <t>web social data such new software companies websites computer tech</t>
  </si>
  <si>
    <t>web social media users content online internet million information world</t>
  </si>
  <si>
    <t>new child york wired pornography times magazine cornell sexual news</t>
  </si>
  <si>
    <t>Top Word Pairs in Content in Entire Graph</t>
  </si>
  <si>
    <t>social,media</t>
  </si>
  <si>
    <t>new,york</t>
  </si>
  <si>
    <t>world,wide</t>
  </si>
  <si>
    <t>wide,web</t>
  </si>
  <si>
    <t>united,states</t>
  </si>
  <si>
    <t>2,0</t>
  </si>
  <si>
    <t>web,2</t>
  </si>
  <si>
    <t>u,s</t>
  </si>
  <si>
    <t>child,pornography</t>
  </si>
  <si>
    <t>berners,lee</t>
  </si>
  <si>
    <t>Top Word Pairs in Content in G1</t>
  </si>
  <si>
    <t>distributed,ledger</t>
  </si>
  <si>
    <t>venture,capital</t>
  </si>
  <si>
    <t>proof,work</t>
  </si>
  <si>
    <t>digital,currency</t>
  </si>
  <si>
    <t>cryptocurrency,exchange</t>
  </si>
  <si>
    <t>public,distributed</t>
  </si>
  <si>
    <t>venture,capitalists</t>
  </si>
  <si>
    <t>cambridge,university</t>
  </si>
  <si>
    <t>co,founded</t>
  </si>
  <si>
    <t>Top Word Pairs in Content in G2</t>
  </si>
  <si>
    <t>data,collection</t>
  </si>
  <si>
    <t>big,tech</t>
  </si>
  <si>
    <t>social,networking</t>
  </si>
  <si>
    <t>social,network</t>
  </si>
  <si>
    <t>web,content</t>
  </si>
  <si>
    <t>third,party</t>
  </si>
  <si>
    <t>Top Word Pairs in Content in G3</t>
  </si>
  <si>
    <t>hate,speech</t>
  </si>
  <si>
    <t>semantic,web</t>
  </si>
  <si>
    <t>e,g</t>
  </si>
  <si>
    <t>Top Word Pairs in Content in G4</t>
  </si>
  <si>
    <t>york,times</t>
  </si>
  <si>
    <t>york,city</t>
  </si>
  <si>
    <t>land,grant</t>
  </si>
  <si>
    <t>sexual,abuse</t>
  </si>
  <si>
    <t>wired,news</t>
  </si>
  <si>
    <t>ad,age</t>
  </si>
  <si>
    <t>condé,nast</t>
  </si>
  <si>
    <t>state,supported</t>
  </si>
  <si>
    <t>Top Word Pairs in Content</t>
  </si>
  <si>
    <t>distributed,ledger  venture,capital  proof,work  digital,currency  cryptocurrency,exchange  public,distributed  venture,capitalists  united,states  cambridge,university  co,founded</t>
  </si>
  <si>
    <t>data,collection  new,york  big,tech  2,0  web,2  social,networking  united,states  social,network  web,content  third,party</t>
  </si>
  <si>
    <t>social,media  wide,web  world,wide  berners,lee  u,s  hate,speech  2,0  semantic,web  web,2  e,g</t>
  </si>
  <si>
    <t>new,york  child,pornography  york,times  york,city  land,grant  sexual,abuse  wired,news  ad,age  condé,nast  state,supported</t>
  </si>
  <si>
    <t>Top Words in Content by Count</t>
  </si>
  <si>
    <t/>
  </si>
  <si>
    <t>Top Words in Content by Salience</t>
  </si>
  <si>
    <t>Top Word Pairs in Content by Count</t>
  </si>
  <si>
    <t>Top Word Pairs in Content by Salience</t>
  </si>
  <si>
    <t>G1: cryptocurrency company university blockchain bitcoin such million decentralized tesla work</t>
  </si>
  <si>
    <t>G2: web social data such new software companies websites computer tech</t>
  </si>
  <si>
    <t>G3: web social media users content online internet million information world</t>
  </si>
  <si>
    <t>G4: new child york wired pornography times magazine cornell sexual news</t>
  </si>
  <si>
    <t>▓0▓0▓0▓True▓Black▓Black▓▓Edge Weight▓1▓1▓0▓1▓10▓False▓▓0▓0▓0▓0▓0▓False▓▓0▓0▓0▓True▓Black▓Black▓▓Betweenness Centrality▓0.1▓5731.483103▓3▓20▓1000▓True▓▓0▓0▓0▓0▓0▓False▓▓0▓0▓0▓0▓0▓False▓▓0▓0▓0▓0▓0▓False</t>
  </si>
  <si>
    <t>Subgraph</t>
  </si>
  <si>
    <t>GraphSource░MediaWiki▓GraphTerm░Web3▓ImportDescription░The graph represents the Article-Article Hyperlinks network of the "Web3" seed article in en.wikipedia.org MediaWiki domain.  The network was obtained from MediaWiki on Monday, 27 February 2023 at 17:02 UTC.
The 50 most recent revisions are being analyzed.▓ImportSuggestedTitle░MediaWiki Map for "Web3" article▓ImportSuggestedFileNameNoExtension░2023-02-27 17-00-37 NodeXL MediaWiki Web3▓GroupingDescription░The graph's vertices were grouped by cluster using the Clauset-Newman-Moore cluster algorithm.▓LayoutAlgorithm░The graph was laid out using the Harel-Koren Fast Multiscale layout algorithm.▓GraphDirectedness░The graph is directed.</t>
  </si>
  <si>
    <t>MediaWiki</t>
  </si>
  <si>
    <t>The graph represents the Article-Article Hyperlinks network of the "Web3" seed article in en.wikipedia.org MediaWiki domain.  The network was obtained from MediaWiki on Monday, 27 February 2023 at 17:02 UTC.
The 50 most recent revisions are being analyzed.</t>
  </si>
  <si>
    <t>The graph was laid out using the Harel-Koren Fast Multiscale layout algorithm.</t>
  </si>
  <si>
    <t>The graph's vertices were grouped by cluster using the Clauset-Newman-Moore cluster algorithm.</t>
  </si>
  <si>
    <t>Vertices[Vertex Content Word Count]</t>
  </si>
  <si>
    <t>&lt;?xml version="1.0" encoding="utf-8"?&gt;
&lt;configuration&gt;
  &lt;configSections&gt;
    &lt;sectionGroup name="userSettings" type="System.Configuration.UserSettingsGroup, System, Version=2.0.0.0, Culture=neutral, PublicKeyToken=b77a5c561934e089"&gt;
      &lt;section name="DynamicFiltersUserSettings"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&lt;DynamicFiltersUserSettings&gt;
      &lt;setting name="FilterNonNumericCells" serializeAs="String"&gt;
        &lt;value&gt;False&lt;/value&gt;
      &lt;/setting&gt;
      &lt;setting name="FilteredAlpha" serializeAs="String"&gt;
        &lt;value&gt;0&lt;/value&gt;
      &lt;/setting&gt;
    &lt;/DynamicFiltersUserSettings&gt;
    &lt;ImportDataUserSettings&gt;
      &lt;setting name="SaveImportDescription" serializeAs="String"&gt;
        &lt;value&gt;True&lt;/value&gt;
      &lt;/setting&gt;
      &lt;setting name="AutomateAfterImport" serializeAs="String"&gt;
        &lt;value&gt;True&lt;/value&gt;
      &lt;/setting&gt;
      &lt;setting name="ClearTablesBeforeImport" serializeAs="String"&gt;
        &lt;value&gt;True&lt;/value&gt;
      &lt;/setting&gt;
    &lt;/ImportDataUserSettings&gt;
    &lt;AutoScaleUserSettings&gt;
      &lt;setting name="AutoScale" serializeAs="String"&gt;
        &lt;value&gt;False&lt;/value&gt;
      &lt;/setting&gt;
    &lt;/AutoScaleUserSettings&gt;
    &lt;ExportToNodeXLGraphGalleryUserSettings&gt;
      &lt;setting name="Author" serializeAs="String"&gt;
        &lt;value&gt;marc_smith&lt;/value&gt;
      &lt;/setting&gt;
      &lt;setting name="ExportGraphML" serializeAs="String"&gt;
        &lt;value&gt;True&lt;/value&gt;
      &lt;/setting&gt;
      &lt;setting name="SpaceDelimitedTags" serializeAs="String"&gt;
        &lt;value /&gt;
      &lt;/setting&gt;
      &lt;setting name="UseCredentials" serializeAs="String"&gt;
        &lt;value&gt;True&lt;/value&gt;
      &lt;/setting&gt;
      &lt;setting name="ExportWorkbookAndSettings" serializeAs="String"&gt;
        &lt;value&gt;True&lt;/value&gt;
      &lt;/setting&gt;
      &lt;setting name="UseFixedAspectRatio" serializeAs="String"&gt;
        &lt;value&gt;True&lt;/value&gt;
      &lt;/setting&gt;
    &lt;/ExportToNodeXLGraphGalleryUserSettings&gt;
    &lt;GraphZoomAndScaleUserSettings&gt;
      &lt;setting name="GraphScale" serializeAs="String"&gt;
        &lt;value&gt;0.7&lt;/value&gt;
      &lt;/setting&gt;
    &lt;/GraphZoomAndScaleUserSettings&gt;
    &lt;ExportToEmailUserSettings&gt;
      &lt;setting name="SmtpUserName" serializeAs="String"&gt;
        &lt;value&gt;NodeXL-Reports@connectedaction.net&lt;/value&gt;
      &lt;/setting&gt;
      &lt;setting name="SpaceDelimitedToAddresses" serializeAs="String"&gt;
        &lt;value&gt;marc@smrfoundation.org&lt;/value&gt;
      &lt;/setting&gt;
      &lt;setting name="ExportWorkbookAndSettings" serializeAs="String"&gt;
        &lt;value&gt;True&lt;/value&gt;
      &lt;/setting&gt;
      &lt;setting name="ExportGraphML" serializeAs="String"&gt;
        &lt;value&gt;True&lt;/value&gt;
      &lt;/setting&gt;
      &lt;setting name="Smtp</t>
  </si>
  <si>
    <t>Port" serializeAs="String"&gt;
        &lt;value&gt;26&lt;/value&gt;
      &lt;/setting&gt;
      &lt;setting name="UseSslForSmtp" serializeAs="String"&gt;
        &lt;value&gt;False&lt;/value&gt;
      &lt;/setting&gt;
      &lt;setting name="UseFixedAspectRatio" serializeAs="String"&gt;
        &lt;value&gt;False&lt;/value&gt;
      &lt;/setting&gt;
      &lt;setting name="MessageBody" serializeAs="String"&gt;
        &lt;value&gt;&amp;lt;img src="https://nodexl.com/wp-content/uploads/2017/04/nodexl-logo-long.png" /&amp;gt;
This graph was brought to you by NodeXL.
{Graph Image}
{Graph Summary}
For more information, go to &amp;lt;a href="http://nodexl.com/"&amp;gt;NodeXL on the web&amp;lt;/a&amp;gt;.&lt;/value&gt;
      &lt;/setting&gt;
      &lt;setting name="SmtpHost" serializeAs="String"&gt;
        &lt;value&gt;mail.connectedaction.net&lt;/value&gt;
      &lt;/setting&gt;
      &lt;setting name="FromAddress" serializeAs="String"&gt;
        &lt;value&gt;NodeXL-Reports@connectedaction.net&lt;/value&gt;
      &lt;/setting&gt;
    &lt;/ExportToEmailUserSettings&gt;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&lt;value&gt;In-Degree&lt;/value&gt;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Bottom Center&lt;/value&gt;
      &lt;/setting&gt;
      &lt;setting name="VertexShapeDetails" serializeAs="String"&gt;
        &lt;value&gt;GreaterThan 0 Image Image&lt;/value&gt;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&lt;value&gt;Content&lt;/value&gt;
      &lt;/setting&gt;
      &lt;setting name="EdgeWidthSourceColumnName" serializeAs="String"&gt;
        &lt;value&gt;Edge Weight&lt;/value&gt;
      &lt;/setting&gt;
      &lt;setting name="EdgeAlphaSourceColumnName" serializeAs="String"&gt;
        &lt;value /&gt;
      &lt;/setting&gt;
      &lt;setting name="VertexPolarAngleSourceColumnName" serializeAs="String"&gt;
        &lt;value /&gt;
      &lt;/setting&gt;
      &lt;setting name="EdgeStyleSourceColumnName" serializeAs="String"&gt;
        &lt;value&gt;Edge Weight&lt;/value&gt;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20 1000 False True&lt;/value&gt;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&lt;value&gt;Top Words in Content&lt;/value&gt;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&lt;value&gt;In-Degree&lt;/value&gt;
      &lt;/setting&gt;
      &lt;setting name="VertexLayoutOrderDetails" serializeAs="String"&gt;
        &lt;value&gt;False False 0 0 1 9999 False False&lt;/value&gt;
      &lt;/setting&gt;
      &lt;setting name="VertexVisibilityDetails" serializeAs="String"&gt;
        &lt;value&gt;GreaterThan 0 Show i</t>
  </si>
  <si>
    <t>f in an Edge Skip&lt;/value&gt;
      &lt;/setting&gt;
      &lt;setting name="VertexYDetails" serializeAs="String"&gt;
        &lt;value&gt;False False 0 0 0 9999 False False&lt;/value&gt;
      &lt;/setting&gt;
      &lt;setting name="GroupLabelDetails" serializeAs="String"&gt;
        &lt;value&gt;True&lt;/value&gt;
      &lt;/setting&gt;
    &lt;/AutoFillUserSettings3&gt;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&lt;/AutomateTasksUserSettings&gt;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&lt;value&gt;CalculateSentiment░True▓TextColumnIsOnEdgeWorksheet░False▓TextColumnName░Content▓CountByGroup░True▓SkipSingleTerms░True▓WordsToSkip░a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t>
  </si>
  <si>
    <t>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t>
  </si>
  <si>
    <t>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t>
  </si>
  <si>
    <t>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t>
  </si>
  <si>
    <t xml:space="preserve">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t>
  </si>
  <si>
    <t>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t>
  </si>
  <si>
    <t xml:space="preserve">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t>
  </si>
  <si>
    <t xml:space="preserve">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t>
  </si>
  <si>
    <t>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t>
  </si>
  <si>
    <t>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t>
  </si>
  <si>
    <t>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t>
  </si>
  <si>
    <t>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name="NetworkTopItemsListUserSettings" serializeAs="Xml"&gt;
        &lt;value&gt;
          &lt;NetworkTopItemsListUserSettings xmlns:xsd="http://www.w3.org/2001/XMLSchema"
            xmlns:xsi="http://www.w3.org/2001/XMLSchema-instance"&gt;
            &lt;IsEdgeColumn&gt;false&lt;/IsEdgeColumn&gt;
            &lt;StatusColumnName&gt;Content&lt;/StatusColumnName&gt;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&lt;LayoutUserSettings&gt;
      &lt;setting name="Layout" serializeAs="String"&gt;
        &lt;value&gt;HarelKorenFastMultiscale&lt;/value&gt;
      &lt;/setting&gt;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&lt;value&gt;True&lt;/value&gt;
      &lt;/setting&gt;
      &lt;setting name="LayoutStyle" serializeAs="String"&gt;
        &lt;value&gt;UseGroups&lt;/value&gt;
      &lt;/setting&gt;
      &lt;setting name="GroupRectanglePenWidth" serializeAs="String"&gt;
        &lt;value&gt;1&lt;/value&gt;
      &lt;/setting&gt;
      &lt;setting name="Margin" serializeAs="String"&gt;
        &lt;value&gt;6&lt;/value&gt;
      &lt;/setting&gt;
    &lt;/LayoutUserSettings&gt;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&lt;value&gt;0.6&lt;/value&gt;
      &lt;/setting&gt;
      &lt;setting name="BackgroundImageUri" serializeAs="String"&gt;
        &lt;value /&gt;
      &lt;/setting&gt;
      &lt;setting name="VertexRadius" serializeAs="String"&gt;
        &lt;value&gt;1.5&lt;/value&gt;
      &lt;/setting&gt;
      &lt;setting name="EdgeWidth" serializeAs="String"&gt;
        &lt;value&gt;2&lt;/value&gt;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26.25pt White MiddleCenter 2147483647 2147483647 Black True 200 Black 86 TopLeft Microsoft Sans Serif, 8.25pt Microsoft Sans Serif, 26.25pt&lt;/value&gt;
      &lt;/setting&gt;
      &lt;setting name="SelectedVertexColor" serializeAs="String"&gt;
        &lt;value&gt;Red&lt;/value&gt;
      &lt;/setting&gt;
      &lt;setting name="BackColor" serializeAs="String"&gt;
        &lt;value&gt;White&lt;/value&gt;
      &lt;/setting&gt;
      &lt;setting name="AutoSelect" serializeAs="String"&gt;
        &lt;value&gt;True</t>
  </si>
  <si>
    <t>&lt;/value&gt;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&lt;value&gt;Bezier&lt;/value&gt;
      &lt;/setting&gt;
    &lt;/GeneralUserSettings4&gt;
    &lt;PlugInUserSettings&gt;
      &lt;setting name="PlugInFolderPath" serializeAs="String"&gt;
        &lt;value&gt;C:\Program Files (x86)\NodeXL\Addins\Wikipedia&lt;/value&gt;
      &lt;/setting&gt;
    &lt;/PlugInUserSettings&gt;
  &lt;/userSettings&gt;
&lt;/configuration&gt;</t>
  </si>
  <si>
    <t>https://nodexlgraphgallery.org/Pages/Graph.aspx?graphID=290012</t>
  </si>
  <si>
    <t>https://nodexlgraphgallery.org/Images/Image.ashx?graphID=290012&amp;type=f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</si>
</sst>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49" fontId="6" fillId="5" borderId="11" xfId="25" applyNumberFormat="1" applyBorder="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08">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07"/>
      <tableStyleElement type="headerRow" dxfId="206"/>
    </tableStyle>
    <tableStyle name="NodeXL Table" pivot="0" count="1">
      <tableStyleElement type="headerRow" dxfId="20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02961"/>
        <c:axId val="53126650"/>
      </c:barChart>
      <c:catAx>
        <c:axId val="59029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126650"/>
        <c:crosses val="autoZero"/>
        <c:auto val="1"/>
        <c:lblOffset val="100"/>
        <c:noMultiLvlLbl val="0"/>
      </c:catAx>
      <c:valAx>
        <c:axId val="53126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2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377803"/>
        <c:axId val="8291364"/>
      </c:barChart>
      <c:catAx>
        <c:axId val="83778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291364"/>
        <c:crosses val="autoZero"/>
        <c:auto val="1"/>
        <c:lblOffset val="100"/>
        <c:noMultiLvlLbl val="0"/>
      </c:catAx>
      <c:valAx>
        <c:axId val="82913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77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513413"/>
        <c:axId val="511854"/>
      </c:barChart>
      <c:catAx>
        <c:axId val="75134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1854"/>
        <c:crosses val="autoZero"/>
        <c:auto val="1"/>
        <c:lblOffset val="100"/>
        <c:noMultiLvlLbl val="0"/>
      </c:catAx>
      <c:valAx>
        <c:axId val="511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13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06687"/>
        <c:axId val="41460184"/>
      </c:barChart>
      <c:catAx>
        <c:axId val="46066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460184"/>
        <c:crosses val="autoZero"/>
        <c:auto val="1"/>
        <c:lblOffset val="100"/>
        <c:noMultiLvlLbl val="0"/>
      </c:catAx>
      <c:valAx>
        <c:axId val="41460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6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597337"/>
        <c:axId val="2831714"/>
      </c:barChart>
      <c:catAx>
        <c:axId val="375973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31714"/>
        <c:crosses val="autoZero"/>
        <c:auto val="1"/>
        <c:lblOffset val="100"/>
        <c:noMultiLvlLbl val="0"/>
      </c:catAx>
      <c:valAx>
        <c:axId val="2831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97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485427"/>
        <c:axId val="28042252"/>
      </c:barChart>
      <c:catAx>
        <c:axId val="254854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042252"/>
        <c:crosses val="autoZero"/>
        <c:auto val="1"/>
        <c:lblOffset val="100"/>
        <c:noMultiLvlLbl val="0"/>
      </c:catAx>
      <c:valAx>
        <c:axId val="28042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854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053677"/>
        <c:axId val="56829910"/>
      </c:barChart>
      <c:catAx>
        <c:axId val="510536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829910"/>
        <c:crosses val="autoZero"/>
        <c:auto val="1"/>
        <c:lblOffset val="100"/>
        <c:noMultiLvlLbl val="0"/>
      </c:catAx>
      <c:valAx>
        <c:axId val="56829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53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707143"/>
        <c:axId val="39819968"/>
      </c:barChart>
      <c:catAx>
        <c:axId val="417071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819968"/>
        <c:crosses val="autoZero"/>
        <c:auto val="1"/>
        <c:lblOffset val="100"/>
        <c:noMultiLvlLbl val="0"/>
      </c:catAx>
      <c:valAx>
        <c:axId val="39819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071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835393"/>
        <c:axId val="4191946"/>
      </c:barChart>
      <c:catAx>
        <c:axId val="22835393"/>
        <c:scaling>
          <c:orientation val="minMax"/>
        </c:scaling>
        <c:axPos val="b"/>
        <c:delete val="1"/>
        <c:majorTickMark val="out"/>
        <c:minorTickMark val="none"/>
        <c:tickLblPos val="none"/>
        <c:crossAx val="4191946"/>
        <c:crosses val="autoZero"/>
        <c:auto val="1"/>
        <c:lblOffset val="100"/>
        <c:noMultiLvlLbl val="0"/>
      </c:catAx>
      <c:valAx>
        <c:axId val="4191946"/>
        <c:scaling>
          <c:orientation val="minMax"/>
        </c:scaling>
        <c:axPos val="l"/>
        <c:delete val="1"/>
        <c:majorTickMark val="out"/>
        <c:minorTickMark val="none"/>
        <c:tickLblPos val="none"/>
        <c:crossAx val="228353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37</xdr:row>
      <xdr:rowOff>28575</xdr:rowOff>
    </xdr:from>
    <xdr:to>
      <xdr:col>1</xdr:col>
      <xdr:colOff>752475</xdr:colOff>
      <xdr:row>37</xdr:row>
      <xdr:rowOff>504825</xdr:rowOff>
    </xdr:to>
    <xdr:pic>
      <xdr:nvPicPr>
        <xdr:cNvPr id="3" name="Subgraph-Decentralan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2495550" y="18935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5" name="Subgraph-Wired (magazin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2495550" y="2695575"/>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Twitt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2495550" y="164782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9" name="Subgraph-decentralized autonomous organizati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2495550" y="34651950"/>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1" name="Subgraph-blockcha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2495550" y="217170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 name="Subgraph-Gizmod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2495550" y="35175825"/>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5" name="Subgraph-cryptocurrenc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495550" y="47910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7" name="Subgraph-Ethereu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249555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9" name="Subgraph-Blockcha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2495550" y="793432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21" name="Subgraph-Web3"/>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2495550" y="6000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23" name="Subgraph-Infur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2495550" y="40938450"/>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25" name="Subgraph-Nikil Viswanatha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2495550" y="283654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7" name="Subgraph-Coinbas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2495550" y="1002982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29" name="Subgraph-The New York Time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2495550" y="1123950"/>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31" name="Subgraph-Bloomberg L.P."/>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2495550" y="30460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33" name="Subgraph-TechCrunc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2495550" y="5838825"/>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35" name="Subgraph-application programming interface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2495550" y="41462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7" name="Subgraph-Signal (softwar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2495550" y="16840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39" name="Subgraph-Moxie Marlinspik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2495550" y="3412807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41" name="Subgraph-Kevin Werbach"/>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2495550"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43" name="Subgraph-data collectio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2495550"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45" name="Subgraph-Power (social and politica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2495550"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47" name="Subgraph-Child pornography"/>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2495550" y="43557825"/>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49" name="Subgraph-vaporwar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2495550" y="30984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51" name="Subgraph-hackatho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2495550" y="35699700"/>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53" name="Subgraph-Cluster Computing"/>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2495550" y="4408170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55" name="Subgraph-The Registe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2495550" y="33080325"/>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7" name="Subgraph-Cloudflar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2495550" y="1317307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59" name="Subgraph-InterPlanetary File System"/>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2495550" y="25222200"/>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61" name="Subgraph-hate speech"/>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2495550" y="21031200"/>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63" name="Subgraph-CNBC"/>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2495550" y="53149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65" name="Subgraph-Distributed social network"/>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2495550" y="2469832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67" name="Subgraph-OAuth"/>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2495550" y="3674745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69" name="Subgraph-cryptocurrency bubbl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2495550" y="15268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71" name="Subgraph-Tether (cryptocurrency)"/>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2495550" y="24174450"/>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3" name="Subgraph-stablecoi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2495550" y="199834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5" name="Subgraph-Binanc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2495550" y="1841182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77" name="Subgraph-Tesla, Inc."/>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2495550" y="136969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79" name="Subgraph-Bitcoi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2495550" y="3743325"/>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81" name="Subgraph-Cryptocurrenc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2495550" y="688657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83" name="Subgraph-Elon Musk"/>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2495550" y="12649200"/>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85" name="Subgraph-Decentralized financ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2495550" y="1160145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7" name="Subgraph-Bennett Institute for Public Polic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2495550" y="4460557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89" name="Subgraph-World Wide Web"/>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2495550" y="4267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91" name="Subgraph-non-fungible toke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2495550" y="8982075"/>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93" name="Subgraph-Ad Age"/>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2495550" y="39366825"/>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95" name="Subgraph-OpenSea"/>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2495550" y="37271325"/>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97" name="Subgraph-Andreessen Horowitz"/>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2495550" y="11077575"/>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proof of work"/>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2495550" y="2574607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01" name="Subgraph-Reddit"/>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2495550" y="10553700"/>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103" name="Subgraph-University of Cambridge"/>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2495550" y="220789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05" name="Subgraph-O'Reilly Media"/>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2495550" y="2888932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07" name="Subgraph-venture capital"/>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2495550" y="15792450"/>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09" name="Subgraph-Intelligencer (website)"/>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2495550" y="451294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11" name="Subgraph-International Herald Tribun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2495550" y="26793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113" name="Subgraph-Slate (magazin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2495550" y="231267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15" name="Subgraph-Semantic Web"/>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2495550" y="1736407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17" name="Subgraph-Social medi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2495550" y="8458200"/>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19" name="Subgraph-Discord (softwar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2495550" y="39890700"/>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21" name="Subgraph-social medi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2495550" y="6362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23" name="Subgraph-Washington, D.C."/>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2495550" y="2784157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5" name="Subgraph-Cornell University"/>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2495550" y="31508700"/>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27" name="Subgraph-Internet forum"/>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2495550" y="2731770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29" name="Subgraph-Internet privacy"/>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2495550" y="1631632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1" name="Subgraph-Web 2.0"/>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2495550" y="32194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133" name="Subgraph-Blog"/>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2495550" y="22602825"/>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35" name="Subgraph-Encyclopedia Britannica"/>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2495550"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37" name="Subgraph-TechRada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2495550" y="4617720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39" name="Subgraph-history of the World Wide Web"/>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2495550" y="1212532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41" name="Subgraph-cybercrime"/>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2495550" y="17887950"/>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43" name="Subgraph-Tim Berners-Lee"/>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2495550" y="14744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45" name="Subgraph-Wiki"/>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2495550" y="1945957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47" name="Subgraph-decentralized web"/>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2495550" y="29413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49" name="Subgraph-Web 1.0"/>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2495550" y="46701075"/>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151" name="Subgraph-Jack Dorsey"/>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2495550" y="2050732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53" name="Subgraph-SpaceX"/>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2495550" y="3884295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55" name="Subgraph-Web_content"/>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2495550" y="320325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57" name="Subgraph-Self-sovereign identity"/>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2495550" y="4722495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59" name="Subgraph-The Conversation (website)"/>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2495550" y="38319075"/>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61" name="Subgraph-data security"/>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2495550" y="47748825"/>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163" name="Subgraph-proof of stake"/>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2495550" y="23650575"/>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65" name="Subgraph-cryptocurrency exchanges"/>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2495550" y="40414575"/>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67" name="Subgraph-pyramid scheme"/>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2495550" y="362235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69" name="Subgraph-MetaMask"/>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2495550" y="26269950"/>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71" name="Subgraph-Big Tech"/>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2495550" y="950595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173" name="Subgraph-decentralization"/>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2495550" y="215550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75" name="Subgraph-Gavin Wood"/>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2495550" y="3255645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77" name="Subgraph-Polkadot (cryptocurrency)"/>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2495550" y="29937075"/>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79" name="Subgraph-interoperability"/>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2495550" y="14220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1" name="Subgraph-Distribution of wealth"/>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2495550" y="48272700"/>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83" name="Subgraph-Cyberbullying"/>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2495550" y="336042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5" name="Subgraph-First Monday (journal)"/>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2495550" y="4879657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87" name="Subgraph-buzzword"/>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2495550" y="37795200"/>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scalability"/>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2495550"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Static web page"/>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2495550" y="49844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681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947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13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478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746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12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545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277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D553" totalsRowShown="0" headerRowDxfId="204" dataDxfId="168">
  <autoFilter ref="A2:AD553"/>
  <tableColumns count="30">
    <tableColumn id="1" name="Vertex 1" dataDxfId="153"/>
    <tableColumn id="2" name="Vertex 2" dataDxfId="151"/>
    <tableColumn id="3" name="Color" dataDxfId="152"/>
    <tableColumn id="4" name="Width" dataDxfId="177"/>
    <tableColumn id="11" name="Style" dataDxfId="176"/>
    <tableColumn id="5" name="Opacity" dataDxfId="175"/>
    <tableColumn id="6" name="Visibility" dataDxfId="174"/>
    <tableColumn id="10" name="Label" dataDxfId="173"/>
    <tableColumn id="12" name="Label Text Color" dataDxfId="172"/>
    <tableColumn id="13" name="Label Font Size" dataDxfId="171"/>
    <tableColumn id="14" name="Reciprocated?" dataDxfId="107"/>
    <tableColumn id="7" name="ID" dataDxfId="170"/>
    <tableColumn id="9" name="Dynamic Filter" dataDxfId="169">
      <calculatedColumnFormula> IF(AND(TRUE), TRUE, FALSE)</calculatedColumnFormula>
    </tableColumn>
    <tableColumn id="8" name="Add Your Own Columns Here" dataDxfId="150"/>
    <tableColumn id="15" name="Relationship" dataDxfId="149"/>
    <tableColumn id="16" name="Edge Weight" dataDxfId="148"/>
    <tableColumn id="17" name="Edge Type" dataDxfId="147"/>
    <tableColumn id="18" name="Edit Comment" dataDxfId="146"/>
    <tableColumn id="19" name="Edit Size" dataDxfId="123"/>
    <tableColumn id="20" name="Vertex 1 Group" dataDxfId="122">
      <calculatedColumnFormula>REPLACE(INDEX(GroupVertices[Group], MATCH(Edges[[#This Row],[Vertex 1]],GroupVertices[Vertex],0)),1,1,"")</calculatedColumnFormula>
    </tableColumn>
    <tableColumn id="21" name="Vertex 2 Group" dataDxfId="83">
      <calculatedColumnFormula>REPLACE(INDEX(GroupVertices[Group], MATCH(Edges[[#This Row],[Vertex 2]],GroupVertices[Vertex],0)),1,1,"")</calculatedColumnFormula>
    </tableColumn>
    <tableColumn id="22" name="Sentiment List #1: List1 Word Count" dataDxfId="82"/>
    <tableColumn id="23" name="Sentiment List #1: List1 Word Percentage (%)" dataDxfId="81"/>
    <tableColumn id="24" name="Sentiment List #2: List2 Word Count" dataDxfId="80"/>
    <tableColumn id="25" name="Sentiment List #2: List2 Word Percentage (%)" dataDxfId="79"/>
    <tableColumn id="26" name="Sentiment List #3: List3 Word Count" dataDxfId="78"/>
    <tableColumn id="27" name="Sentiment List #3: List3 Word Percentage (%)" dataDxfId="77"/>
    <tableColumn id="28" name="Non-categorized Word Count" dataDxfId="76"/>
    <tableColumn id="29" name="Non-categorized Word Percentage (%)" dataDxfId="75"/>
    <tableColumn id="30" name="Edge Content Word Count" dataDxfId="7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2" totalsRowShown="0" headerRowDxfId="178">
  <autoFilter ref="M1:P2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28" totalsRowShown="0" headerRowDxfId="106" dataDxfId="105">
  <autoFilter ref="A1:G4228"/>
  <tableColumns count="7">
    <tableColumn id="1" name="Word" dataDxfId="104"/>
    <tableColumn id="2" name="Count" dataDxfId="103"/>
    <tableColumn id="3" name="Salience" dataDxfId="102"/>
    <tableColumn id="4" name="Group" dataDxfId="101"/>
    <tableColumn id="5" name="Word on Sentiment List #1: List1" dataDxfId="100"/>
    <tableColumn id="6" name="Word on Sentiment List #2: List2" dataDxfId="99"/>
    <tableColumn id="7" name="Word on Sentiment List #3: List3" dataDxfId="9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86" totalsRowShown="0" headerRowDxfId="97" dataDxfId="96">
  <autoFilter ref="A1:L2586"/>
  <tableColumns count="12">
    <tableColumn id="1" name="Word 1" dataDxfId="95"/>
    <tableColumn id="2" name="Word 2" dataDxfId="94"/>
    <tableColumn id="3" name="Count" dataDxfId="93"/>
    <tableColumn id="4" name="Salience" dataDxfId="92"/>
    <tableColumn id="5" name="Mutual Information" dataDxfId="91"/>
    <tableColumn id="6" name="Group" dataDxfId="90"/>
    <tableColumn id="7" name="Word1 on Sentiment List #1: List1" dataDxfId="89"/>
    <tableColumn id="8" name="Word1 on Sentiment List #2: List2" dataDxfId="88"/>
    <tableColumn id="9" name="Word1 on Sentiment List #3: List3" dataDxfId="87"/>
    <tableColumn id="10" name="Word2 on Sentiment List #1: List1" dataDxfId="86"/>
    <tableColumn id="11" name="Word2 on Sentiment List #2: List2" dataDxfId="85"/>
    <tableColumn id="12" name="Word2 on Sentiment List #3: List3" dataDxfId="84"/>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8" totalsRowShown="0" headerRowDxfId="55" dataDxfId="54">
  <autoFilter ref="A2:C18"/>
  <tableColumns count="3">
    <tableColumn id="1" name="Group 1" dataDxfId="53"/>
    <tableColumn id="2" name="Group 2" dataDxfId="52"/>
    <tableColumn id="3" name="Edges" dataDxfId="51"/>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48" dataDxfId="47">
  <autoFilter ref="A1:B7"/>
  <tableColumns count="2">
    <tableColumn id="1" name="Key" dataDxfId="33"/>
    <tableColumn id="2" name="Value" dataDxfId="32"/>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37" dataDxfId="36">
  <autoFilter ref="A1:B11"/>
  <tableColumns count="2">
    <tableColumn id="1" name="Top 10 Vertices, Ranked by Betweenness Centrality" dataDxfId="35"/>
    <tableColumn id="2" name="Betweenness Centrality" dataDxfId="34"/>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J11" totalsRowShown="0" headerRowDxfId="31" dataDxfId="30">
  <autoFilter ref="A1:J11"/>
  <tableColumns count="10">
    <tableColumn id="1" name="Top Words in Content in Entire Graph" dataDxfId="29"/>
    <tableColumn id="2" name="Entire Graph Count" dataDxfId="28"/>
    <tableColumn id="3" name="Top Words in Content in G1" dataDxfId="27"/>
    <tableColumn id="4" name="G1 Count" dataDxfId="26"/>
    <tableColumn id="5" name="Top Words in Content in G2" dataDxfId="25"/>
    <tableColumn id="6" name="G2 Count" dataDxfId="24"/>
    <tableColumn id="7" name="Top Words in Content in G3" dataDxfId="23"/>
    <tableColumn id="8" name="G3 Count" dataDxfId="22"/>
    <tableColumn id="9" name="Top Words in Content in G4" dataDxfId="21"/>
    <tableColumn id="10" name="G4 Count" dataDxfId="20"/>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J24" totalsRowShown="0" headerRowDxfId="18" dataDxfId="17">
  <autoFilter ref="A14:J24"/>
  <tableColumns count="10">
    <tableColumn id="1" name="Top Word Pairs in Content in Entire Graph" dataDxfId="16"/>
    <tableColumn id="2" name="Entire Graph Count" dataDxfId="15"/>
    <tableColumn id="3" name="Top Word Pairs in Content in G1" dataDxfId="14"/>
    <tableColumn id="4" name="G1 Count" dataDxfId="13"/>
    <tableColumn id="5" name="Top Word Pairs in Content in G2" dataDxfId="12"/>
    <tableColumn id="6" name="G2 Count" dataDxfId="11"/>
    <tableColumn id="7" name="Top Word Pairs in Content in G3" dataDxfId="10"/>
    <tableColumn id="8" name="G3 Count" dataDxfId="9"/>
    <tableColumn id="9" name="Top Word Pairs in Content in G4" dataDxfId="8"/>
    <tableColumn id="10" name="G4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Z97" totalsRowShown="0" headerRowDxfId="203" dataDxfId="154">
  <autoFilter ref="A2:AZ97"/>
  <sortState ref="A3:AZ97">
    <sortCondition descending="1" sortBy="value" ref="V3:V97"/>
  </sortState>
  <tableColumns count="52">
    <tableColumn id="1" name="Vertex" dataDxfId="167"/>
    <tableColumn id="52" name="Subgraph"/>
    <tableColumn id="2" name="Color" dataDxfId="166"/>
    <tableColumn id="5" name="Shape" dataDxfId="165"/>
    <tableColumn id="6" name="Size" dataDxfId="164"/>
    <tableColumn id="4" name="Opacity" dataDxfId="145"/>
    <tableColumn id="7" name="Image File" dataDxfId="143"/>
    <tableColumn id="3" name="Visibility" dataDxfId="144"/>
    <tableColumn id="10" name="Label" dataDxfId="163"/>
    <tableColumn id="16" name="Label Fill Color" dataDxfId="162"/>
    <tableColumn id="9" name="Label Position" dataDxfId="140"/>
    <tableColumn id="8" name="Tooltip" dataDxfId="138"/>
    <tableColumn id="18" name="Layout Order" dataDxfId="139"/>
    <tableColumn id="13" name="X" dataDxfId="161"/>
    <tableColumn id="14" name="Y" dataDxfId="160"/>
    <tableColumn id="12" name="Locked?" dataDxfId="159"/>
    <tableColumn id="19" name="Polar R" dataDxfId="158"/>
    <tableColumn id="20" name="Polar Angle" dataDxfId="157"/>
    <tableColumn id="21" name="Degree" dataDxfId="44"/>
    <tableColumn id="22" name="In-Degree" dataDxfId="43"/>
    <tableColumn id="23" name="Out-Degree" dataDxfId="41"/>
    <tableColumn id="24" name="Betweenness Centrality" dataDxfId="42"/>
    <tableColumn id="25" name="Closeness Centrality" dataDxfId="46"/>
    <tableColumn id="26" name="Eigenvector Centrality" dataDxfId="45"/>
    <tableColumn id="15" name="PageRank" dataDxfId="40"/>
    <tableColumn id="27" name="Clustering Coefficient" dataDxfId="38"/>
    <tableColumn id="29" name="Reciprocated Vertex Pair Ratio" dataDxfId="39"/>
    <tableColumn id="11" name="ID" dataDxfId="156"/>
    <tableColumn id="28" name="Dynamic Filter" dataDxfId="155">
      <calculatedColumnFormula> IF(AND(OR(NOT(ISNUMBER(Vertices[[#This Row],[Size]])), Vertices[[#This Row],[Size]] &gt;= Misc!$O$2), OR(NOT(ISNUMBER(Vertices[[#This Row],[Size]])), Vertices[[#This Row],[Size]] &lt;= Misc!$P$2),OR(NOT(ISNUMBER(Vertices[[#This Row],[Layout Order]])), Vertices[[#This Row],[Layout Order]] &gt;= Misc!$O$3), OR(NOT(ISNUMBER(Vertices[[#This Row],[Layout Order]])), Vertices[[#This Row],[Layout Order]] &lt;= Misc!$P$3),OR(NOT(ISNUMBER(Vertices[[#This Row],[X]])), Vertices[[#This Row],[X]] &gt;= Misc!$O$4), OR(NOT(ISNUMBER(Vertices[[#This Row],[X]])), Vertices[[#This Row],[X]] &lt;= Misc!$P$4),OR(NOT(ISNUMBER(Vertices[[#This Row],[Y]])), Vertices[[#This Row],[Y]] &gt;= Misc!$O$5), OR(NOT(ISNUMBER(Vertices[[#This Row],[Y]])), Vertices[[#This Row],[Y]] &lt;= Misc!$P$5),OR(NOT(ISNUMBER(Vertices[[#This Row],[In-Degree]])), Vertices[[#This Row],[In-Degree]] &gt;= Misc!$O$6), OR(NOT(ISNUMBER(Vertices[[#This Row],[In-Degree]])), Vertices[[#This Row],[In-Degree]] &lt;= Misc!$P$6),OR(NOT(ISNUMBER(Vertices[[#This Row],[Out-Degree]])), Vertices[[#This Row],[Out-Degree]] &gt;= Misc!$O$7), OR(NOT(ISNUMBER(Vertices[[#This Row],[Out-Degree]])), Vertices[[#This Row],[Out-Degree]] &lt;= Misc!$P$7),OR(NOT(ISNUMBER(Vertices[[#This Row],[Betweenness Centrality]])), Vertices[[#This Row],[Betweenness Centrality]] &gt;= Misc!$O$8), OR(NOT(ISNUMBER(Vertices[[#This Row],[Betweenness Centrality]])), Vertices[[#This Row],[Betweenness Centrality]] &lt;= Misc!$P$8),OR(NOT(ISNUMBER(Vertices[[#This Row],[Closeness Centrality]])), Vertices[[#This Row],[Closeness Centrality]] &gt;= Misc!$O$9), OR(NOT(ISNUMBER(Vertices[[#This Row],[Closeness Centrality]])), Vertices[[#This Row],[Closeness Centrality]] &lt;= Misc!$P$9),OR(NOT(ISNUMBER(Vertices[[#This Row],[Eigenvector Centrality]])), Vertices[[#This Row],[Eigenvector Centrality]] &gt;= Misc!$O$10), OR(NOT(ISNUMBER(Vertices[[#This Row],[Eigenvector Centrality]])), Vertices[[#This Row],[Eigenvector Centrality]] &lt;= Misc!$P$10),OR(NOT(ISNUMBER(Vertices[[#This Row],[PageRank]])), Vertices[[#This Row],[PageRank]] &gt;= Misc!$O$11), OR(NOT(ISNUMBER(Vertices[[#This Row],[PageRank]])), Vertices[[#This Row],[PageRank]] &lt;= Misc!$P$11),OR(NOT(ISNUMBER(Vertices[[#This Row],[Clustering Coefficient]])), Vertices[[#This Row],[Clustering Coefficient]] &gt;= Misc!$O$12), OR(NOT(ISNUMBER(Vertices[[#This Row],[Clustering Coefficient]])), Vertices[[#This Row],[Clustering Coefficient]] &lt;= Misc!$P$12),OR(NOT(ISNUMBER(Vertices[[#This Row],[Reciprocated Vertex Pair Ratio]])), Vertices[[#This Row],[Reciprocated Vertex Pair Ratio]] &gt;= Misc!$O$13), OR(NOT(ISNUMBER(Vertices[[#This Row],[Reciprocated Vertex Pair Ratio]])), Vertices[[#This Row],[Reciprocated Vertex Pair Ratio]] &lt;= Misc!$P$13),OR(NOT(ISNUMBER(Vertices[[#This Row],[Gini Coefficient]])), Vertices[[#This Row],[Gini Coefficient]] &gt;= Misc!$O$14), OR(NOT(ISNUMBER(Vertices[[#This Row],[Gini Coefficient]])), Vertices[[#This Row],[Gini Coefficient]] &lt;= Misc!$P$14),OR(NOT(ISNUMBER(Vertices[[#This Row],[Nr Revisions]])), Vertices[[#This Row],[Nr Revisions]] &gt;= Misc!$O$15), OR(NOT(ISNUMBER(Vertices[[#This Row],[Nr Revisions]])), Vertices[[#This Row],[Nr Revisions]] &lt;= Misc!$P$15),OR(NOT(ISNUMBER(Vertices[[#This Row],[Sentiment List '#1: List1 Word Count]])), Vertices[[#This Row],[Sentiment List '#1: List1 Word Count]] &gt;= Misc!$O$16), OR(NOT(ISNUMBER(Vertices[[#This Row],[Sentiment List '#1: List1 Word Count]])), Vertices[[#This Row],[Sentiment List '#1: List1 Word Count]] &lt;= Misc!$P$16),OR(NOT(ISNUMBER(Vertices[[#This Row],[Sentiment List '#1: List1 Word Percentage (%)]])), Vertices[[#This Row],[Sentiment List '#1: List1 Word Percentage (%)]] &gt;= Misc!$O$17), OR(NOT(ISNUMBER(Vertices[[#This Row],[Sentiment List '#1: List1 Word Percentage (%)]])), Vertices[[#This Row],[Sentiment List '#1: List1 Word Percentage (%)]] &lt;= Misc!$P$17),OR(NOT(ISNUMBER(Vertices[[#This Row],[Sentiment List '#2: List2 Word Count]])), Vertices[[#This Row],[Sentiment List '#2: List2 Word Count]] &gt;= Misc!$O$18), OR(NOT(ISNUMBER(Vertices[[#This Row],[Sentiment List '#2: List2 Word Count]])), Vertices[[#This Row],[Sentiment List '#2: List2 Word Count]] &lt;= Misc!$P$18),OR(NOT(ISNUMBER(Vertices[[#This Row],[Sentiment List '#2: List2 Word Percentage (%)]])), Vertices[[#This Row],[Sentiment List '#2: List2 Word Percentage (%)]] &gt;= Misc!$O$19), OR(NOT(ISNUMBER(Vertices[[#This Row],[Sentiment List '#2: List2 Word Percentage (%)]])), Vertices[[#This Row],[Sentiment List '#2: List2 Word Percentage (%)]] &lt;= Misc!$P$19),OR(NOT(ISNUMBER(Vertices[[#This Row],[Non-categorized Word Count]])), Vertices[[#This Row],[Non-categorized Word Count]] &gt;= Misc!$O$20), OR(NOT(ISNUMBER(Vertices[[#This Row],[Non-categorized Word Count]])), Vertices[[#This Row],[Non-categorized Word Count]] &lt;= Misc!$P$20),OR(NOT(ISNUMBER(Vertices[[#This Row],[Non-categorized Word Percentage (%)]])), Vertices[[#This Row],[Non-categorized Word Percentage (%)]] &gt;= Misc!$O$21), OR(NOT(ISNUMBER(Vertices[[#This Row],[Non-categorized Word Percentage (%)]])), Vertices[[#This Row],[Non-categorized Word Percentage (%)]] &lt;= Misc!$P$21),OR(NOT(ISNUMBER(Vertices[[#This Row],[Vertex Content Word Count]])), Vertices[[#This Row],[Vertex Content Word Count]] &gt;= Misc!$O$22), OR(NOT(ISNUMBER(Vertices[[#This Row],[Vertex Content Word Count]])), Vertices[[#This Row],[Vertex Content Word Count]] &lt;= Misc!$P$22),TRUE), TRUE, FALSE)</calculatedColumnFormula>
    </tableColumn>
    <tableColumn id="17" name="Add Your Own Columns Here" dataDxfId="142"/>
    <tableColumn id="30" name="Custom Menu Item Text" dataDxfId="141"/>
    <tableColumn id="31" name="Custom Menu Item Action" dataDxfId="137"/>
    <tableColumn id="32" name="Vertex Type" dataDxfId="134"/>
    <tableColumn id="33" name="Content" dataDxfId="132"/>
    <tableColumn id="34" name="Age" dataDxfId="133"/>
    <tableColumn id="35" name="Gini Coefficient" dataDxfId="136"/>
    <tableColumn id="36" name="Nr Revisions" dataDxfId="135"/>
    <tableColumn id="37" name="URL" dataDxfId="124"/>
    <tableColumn id="38" name="Vertex Group" dataDxfId="73">
      <calculatedColumnFormula>REPLACE(INDEX(GroupVertices[Group], MATCH(Vertices[[#This Row],[Vertex]],GroupVertices[Vertex],0)),1,1,"")</calculatedColumnFormula>
    </tableColumn>
    <tableColumn id="39" name="Sentiment List #1: List1 Word Count" dataDxfId="72"/>
    <tableColumn id="40" name="Sentiment List #1: List1 Word Percentage (%)" dataDxfId="71"/>
    <tableColumn id="41" name="Sentiment List #2: List2 Word Count" dataDxfId="70"/>
    <tableColumn id="42" name="Sentiment List #2: List2 Word Percentage (%)" dataDxfId="69"/>
    <tableColumn id="43" name="Sentiment List #3: List3 Word Count" dataDxfId="68"/>
    <tableColumn id="44" name="Sentiment List #3: List3 Word Percentage (%)" dataDxfId="67"/>
    <tableColumn id="45" name="Non-categorized Word Count" dataDxfId="66"/>
    <tableColumn id="46" name="Non-categorized Word Percentage (%)" dataDxfId="65"/>
    <tableColumn id="47" name="Vertex Content Word Count" dataDxfId="4"/>
    <tableColumn id="48" name="Top Words in Content by Count" dataDxfId="3"/>
    <tableColumn id="49" name="Top Words in Content by Salience" dataDxfId="2"/>
    <tableColumn id="50" name="Top Word Pairs in Content by Count" dataDxfId="1"/>
    <tableColumn id="51" name="Top Word Pairs in Cont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6" totalsRowShown="0" headerRowDxfId="202">
  <autoFilter ref="A2:AI6"/>
  <tableColumns count="35">
    <tableColumn id="1" name="Group" dataDxfId="131"/>
    <tableColumn id="2" name="Vertex Color" dataDxfId="130"/>
    <tableColumn id="3" name="Vertex Shape" dataDxfId="128"/>
    <tableColumn id="22" name="Visibility" dataDxfId="129"/>
    <tableColumn id="4" name="Collapsed?"/>
    <tableColumn id="18" name="Label" dataDxfId="201"/>
    <tableColumn id="20" name="Collapsed X"/>
    <tableColumn id="21" name="Collapsed Y"/>
    <tableColumn id="6" name="ID" dataDxfId="200"/>
    <tableColumn id="19" name="Collapsed Properties" dataDxfId="121"/>
    <tableColumn id="5" name="Vertices" dataDxfId="120"/>
    <tableColumn id="7" name="Unique Edges" dataDxfId="119"/>
    <tableColumn id="8" name="Edges With Duplicates" dataDxfId="118"/>
    <tableColumn id="9" name="Total Edges" dataDxfId="117"/>
    <tableColumn id="10" name="Self-Loops" dataDxfId="116"/>
    <tableColumn id="24" name="Reciprocated Vertex Pair Ratio" dataDxfId="115"/>
    <tableColumn id="25" name="Reciprocated Edge Ratio" dataDxfId="114"/>
    <tableColumn id="11" name="Connected Components" dataDxfId="113"/>
    <tableColumn id="12" name="Single-Vertex Connected Components" dataDxfId="112"/>
    <tableColumn id="13" name="Maximum Vertices in a Connected Component" dataDxfId="111"/>
    <tableColumn id="14" name="Maximum Edges in a Connected Component" dataDxfId="110"/>
    <tableColumn id="15" name="Maximum Geodesic Distance (Diameter)" dataDxfId="109"/>
    <tableColumn id="16" name="Average Geodesic Distance" dataDxfId="108"/>
    <tableColumn id="17" name="Graph Density" dataDxfId="64"/>
    <tableColumn id="23" name="Sentiment List #1: List1 Word Count" dataDxfId="63"/>
    <tableColumn id="26" name="Sentiment List #1: List1 Word Percentage (%)" dataDxfId="62"/>
    <tableColumn id="27" name="Sentiment List #2: List2 Word Count" dataDxfId="61"/>
    <tableColumn id="28" name="Sentiment List #2: List2 Word Percentage (%)" dataDxfId="60"/>
    <tableColumn id="29" name="Sentiment List #3: List3 Word Count" dataDxfId="59"/>
    <tableColumn id="30" name="Sentiment List #3: List3 Word Percentage (%)" dataDxfId="58"/>
    <tableColumn id="31" name="Non-categorized Word Count" dataDxfId="57"/>
    <tableColumn id="32" name="Non-categorized Word Percentage (%)" dataDxfId="56"/>
    <tableColumn id="33" name="Group Content Word Count" dataDxfId="19"/>
    <tableColumn id="34" name="Top Words in Content" dataDxfId="6"/>
    <tableColumn id="35" name="Top Word Pairs in Cont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199" dataDxfId="198">
  <autoFilter ref="A1:C96"/>
  <tableColumns count="3">
    <tableColumn id="1" name="Group" dataDxfId="127"/>
    <tableColumn id="2" name="Vertex" dataDxfId="126"/>
    <tableColumn id="3" name="Vertex ID" dataDxfId="1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50"/>
    <tableColumn id="2" name="Value" dataDxfId="4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97"/>
    <tableColumn id="2" name="Degree Frequency" dataDxfId="196">
      <calculatedColumnFormula>COUNTIF(Vertices[Degree], "&gt;= " &amp; D2) - COUNTIF(Vertices[Degree], "&gt;=" &amp; D3)</calculatedColumnFormula>
    </tableColumn>
    <tableColumn id="3" name="In-Degree Bin" dataDxfId="195"/>
    <tableColumn id="4" name="In-Degree Frequency" dataDxfId="194">
      <calculatedColumnFormula>COUNTIF(Vertices[In-Degree], "&gt;= " &amp; F2) - COUNTIF(Vertices[In-Degree], "&gt;=" &amp; F3)</calculatedColumnFormula>
    </tableColumn>
    <tableColumn id="5" name="Out-Degree Bin" dataDxfId="193"/>
    <tableColumn id="6" name="Out-Degree Frequency" dataDxfId="192">
      <calculatedColumnFormula>COUNTIF(Vertices[Out-Degree], "&gt;= " &amp; H2) - COUNTIF(Vertices[Out-Degree], "&gt;=" &amp; H3)</calculatedColumnFormula>
    </tableColumn>
    <tableColumn id="7" name="Betweenness Centrality Bin" dataDxfId="191"/>
    <tableColumn id="8" name="Betweenness Centrality Frequency" dataDxfId="190">
      <calculatedColumnFormula>COUNTIF(Vertices[Betweenness Centrality], "&gt;= " &amp; J2) - COUNTIF(Vertices[Betweenness Centrality], "&gt;=" &amp; J3)</calculatedColumnFormula>
    </tableColumn>
    <tableColumn id="9" name="Closeness Centrality Bin" dataDxfId="189"/>
    <tableColumn id="10" name="Closeness Centrality Frequency" dataDxfId="188">
      <calculatedColumnFormula>COUNTIF(Vertices[Closeness Centrality], "&gt;= " &amp; L2) - COUNTIF(Vertices[Closeness Centrality], "&gt;=" &amp; L3)</calculatedColumnFormula>
    </tableColumn>
    <tableColumn id="11" name="Eigenvector Centrality Bin" dataDxfId="187"/>
    <tableColumn id="12" name="Eigenvector Centrality Frequency" dataDxfId="186">
      <calculatedColumnFormula>COUNTIF(Vertices[Eigenvector Centrality], "&gt;= " &amp; N2) - COUNTIF(Vertices[Eigenvector Centrality], "&gt;=" &amp; N3)</calculatedColumnFormula>
    </tableColumn>
    <tableColumn id="18" name="PageRank Bin" dataDxfId="185"/>
    <tableColumn id="17" name="PageRank Frequency" dataDxfId="184">
      <calculatedColumnFormula>COUNTIF(Vertices[Eigenvector Centrality], "&gt;= " &amp; P2) - COUNTIF(Vertices[Eigenvector Centrality], "&gt;=" &amp; P3)</calculatedColumnFormula>
    </tableColumn>
    <tableColumn id="13" name="Clustering Coefficient Bin" dataDxfId="183"/>
    <tableColumn id="14" name="Clustering Coefficient Frequency" dataDxfId="182">
      <calculatedColumnFormula>COUNTIF(Vertices[Clustering Coefficient], "&gt;= " &amp; R2) - COUNTIF(Vertices[Clustering Coefficient], "&gt;=" &amp; R3)</calculatedColumnFormula>
    </tableColumn>
    <tableColumn id="15" name="Dynamic Filter Bin" dataDxfId="181"/>
    <tableColumn id="16" name="Dynamic Filter Frequency" dataDxfId="18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2" totalsRowShown="0" headerRowDxfId="179">
  <autoFilter ref="J1:K22"/>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37.00390625" style="1" bestFit="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21" width="10.7109375" style="0" bestFit="1" customWidth="1"/>
    <col min="22" max="22" width="19.140625" style="0" bestFit="1" customWidth="1"/>
    <col min="23" max="23" width="23.8515625" style="0" bestFit="1" customWidth="1"/>
    <col min="24" max="24" width="19.140625" style="0" bestFit="1" customWidth="1"/>
    <col min="25" max="25" width="23.8515625" style="0" bestFit="1" customWidth="1"/>
    <col min="26" max="26" width="19.140625" style="0" bestFit="1" customWidth="1"/>
    <col min="27" max="27" width="23.8515625" style="0" bestFit="1" customWidth="1"/>
    <col min="28" max="28" width="18.140625" style="0" bestFit="1" customWidth="1"/>
    <col min="29" max="29" width="22.28125" style="0" bestFit="1" customWidth="1"/>
    <col min="30" max="30" width="15.140625" style="0" bestFit="1" customWidth="1"/>
  </cols>
  <sheetData>
    <row r="1" spans="3:14" ht="15">
      <c r="C1" s="14" t="s">
        <v>39</v>
      </c>
      <c r="D1" s="15"/>
      <c r="E1" s="15"/>
      <c r="F1" s="15"/>
      <c r="G1" s="14"/>
      <c r="H1" s="12" t="s">
        <v>43</v>
      </c>
      <c r="I1" s="49"/>
      <c r="J1" s="49"/>
      <c r="K1" s="30" t="s">
        <v>42</v>
      </c>
      <c r="L1" s="16" t="s">
        <v>40</v>
      </c>
      <c r="M1" s="16"/>
      <c r="N1" s="13" t="s">
        <v>41</v>
      </c>
    </row>
    <row r="2" spans="1:30" ht="30" customHeight="1">
      <c r="A2" s="10" t="s">
        <v>0</v>
      </c>
      <c r="B2" s="10" t="s">
        <v>1</v>
      </c>
      <c r="C2" s="7" t="s">
        <v>2</v>
      </c>
      <c r="D2" s="7" t="s">
        <v>3</v>
      </c>
      <c r="E2" s="7" t="s">
        <v>129</v>
      </c>
      <c r="F2" s="7" t="s">
        <v>4</v>
      </c>
      <c r="G2" s="7" t="s">
        <v>11</v>
      </c>
      <c r="H2" s="10" t="s">
        <v>46</v>
      </c>
      <c r="I2" s="7" t="s">
        <v>159</v>
      </c>
      <c r="J2" s="7" t="s">
        <v>160</v>
      </c>
      <c r="K2" s="7" t="s">
        <v>164</v>
      </c>
      <c r="L2" s="7" t="s">
        <v>12</v>
      </c>
      <c r="M2" s="7" t="s">
        <v>38</v>
      </c>
      <c r="N2" s="7" t="s">
        <v>26</v>
      </c>
      <c r="O2" s="7" t="s">
        <v>175</v>
      </c>
      <c r="P2" s="7" t="s">
        <v>176</v>
      </c>
      <c r="Q2" s="7" t="s">
        <v>177</v>
      </c>
      <c r="R2" s="7" t="s">
        <v>178</v>
      </c>
      <c r="S2" s="7" t="s">
        <v>179</v>
      </c>
      <c r="T2" s="7" t="s">
        <v>463</v>
      </c>
      <c r="U2" s="7" t="s">
        <v>464</v>
      </c>
      <c r="V2" s="51" t="s">
        <v>2448</v>
      </c>
      <c r="W2" s="51" t="s">
        <v>2449</v>
      </c>
      <c r="X2" s="51" t="s">
        <v>2450</v>
      </c>
      <c r="Y2" s="51" t="s">
        <v>2451</v>
      </c>
      <c r="Z2" s="51" t="s">
        <v>2452</v>
      </c>
      <c r="AA2" s="51" t="s">
        <v>2453</v>
      </c>
      <c r="AB2" s="51" t="s">
        <v>2454</v>
      </c>
      <c r="AC2" s="51" t="s">
        <v>2455</v>
      </c>
      <c r="AD2" s="51" t="s">
        <v>2456</v>
      </c>
    </row>
    <row r="3" spans="1:30" ht="15" customHeight="1">
      <c r="A3" s="62" t="s">
        <v>180</v>
      </c>
      <c r="B3" s="62" t="s">
        <v>243</v>
      </c>
      <c r="C3" s="63"/>
      <c r="D3" s="64">
        <v>1</v>
      </c>
      <c r="E3" s="65" t="s">
        <v>131</v>
      </c>
      <c r="F3" s="66"/>
      <c r="G3" s="63"/>
      <c r="H3" s="67"/>
      <c r="I3" s="68"/>
      <c r="J3" s="68"/>
      <c r="K3" s="31" t="s">
        <v>65</v>
      </c>
      <c r="L3" s="69">
        <v>3</v>
      </c>
      <c r="M3" s="69" t="b">
        <f aca="true" t="shared" si="0" ref="M3:M66">IF(AND(TRUE),TRUE,FALSE)</f>
        <v>1</v>
      </c>
      <c r="N3" s="70"/>
      <c r="O3" s="77" t="s">
        <v>275</v>
      </c>
      <c r="P3" s="77">
        <v>1</v>
      </c>
      <c r="Q3" s="77" t="s">
        <v>276</v>
      </c>
      <c r="R3" s="77"/>
      <c r="S3" s="77"/>
      <c r="T3" s="77" t="str">
        <f>REPLACE(INDEX(GroupVertices[Group],MATCH(Edges[[#This Row],[Vertex 1]],GroupVertices[Vertex],0)),1,1,"")</f>
        <v>4</v>
      </c>
      <c r="U3" s="77" t="str">
        <f>REPLACE(INDEX(GroupVertices[Group],MATCH(Edges[[#This Row],[Vertex 2]],GroupVertices[Vertex],0)),1,1,"")</f>
        <v>4</v>
      </c>
      <c r="V3" s="31"/>
      <c r="W3" s="31"/>
      <c r="X3" s="31"/>
      <c r="Y3" s="31"/>
      <c r="Z3" s="31"/>
      <c r="AA3" s="31"/>
      <c r="AB3" s="31"/>
      <c r="AC3" s="31"/>
      <c r="AD3" s="31"/>
    </row>
    <row r="4" spans="1:30" ht="15" customHeight="1">
      <c r="A4" s="62" t="s">
        <v>180</v>
      </c>
      <c r="B4" s="62" t="s">
        <v>191</v>
      </c>
      <c r="C4" s="63"/>
      <c r="D4" s="64">
        <v>1</v>
      </c>
      <c r="E4" s="65" t="s">
        <v>131</v>
      </c>
      <c r="F4" s="66"/>
      <c r="G4" s="63"/>
      <c r="H4" s="67"/>
      <c r="I4" s="68"/>
      <c r="J4" s="68"/>
      <c r="K4" s="31" t="s">
        <v>65</v>
      </c>
      <c r="L4" s="76">
        <v>4</v>
      </c>
      <c r="M4" s="76" t="b">
        <f t="shared" si="0"/>
        <v>1</v>
      </c>
      <c r="N4" s="70"/>
      <c r="O4" s="78" t="s">
        <v>275</v>
      </c>
      <c r="P4" s="78">
        <v>1</v>
      </c>
      <c r="Q4" s="78" t="s">
        <v>276</v>
      </c>
      <c r="R4" s="78"/>
      <c r="S4" s="78"/>
      <c r="T4" s="77" t="str">
        <f>REPLACE(INDEX(GroupVertices[Group],MATCH(Edges[[#This Row],[Vertex 1]],GroupVertices[Vertex],0)),1,1,"")</f>
        <v>4</v>
      </c>
      <c r="U4" s="77" t="str">
        <f>REPLACE(INDEX(GroupVertices[Group],MATCH(Edges[[#This Row],[Vertex 2]],GroupVertices[Vertex],0)),1,1,"")</f>
        <v>3</v>
      </c>
      <c r="V4" s="31"/>
      <c r="W4" s="31"/>
      <c r="X4" s="31"/>
      <c r="Y4" s="31"/>
      <c r="Z4" s="31"/>
      <c r="AA4" s="31"/>
      <c r="AB4" s="31"/>
      <c r="AC4" s="31"/>
      <c r="AD4" s="31"/>
    </row>
    <row r="5" spans="1:30" ht="15">
      <c r="A5" s="62" t="s">
        <v>180</v>
      </c>
      <c r="B5" s="62" t="s">
        <v>206</v>
      </c>
      <c r="C5" s="63"/>
      <c r="D5" s="64">
        <v>1</v>
      </c>
      <c r="E5" s="65" t="s">
        <v>131</v>
      </c>
      <c r="F5" s="66"/>
      <c r="G5" s="63"/>
      <c r="H5" s="67"/>
      <c r="I5" s="68"/>
      <c r="J5" s="68"/>
      <c r="K5" s="31" t="s">
        <v>65</v>
      </c>
      <c r="L5" s="76">
        <v>5</v>
      </c>
      <c r="M5" s="76" t="b">
        <f t="shared" si="0"/>
        <v>1</v>
      </c>
      <c r="N5" s="70"/>
      <c r="O5" s="78" t="s">
        <v>275</v>
      </c>
      <c r="P5" s="78">
        <v>1</v>
      </c>
      <c r="Q5" s="78" t="s">
        <v>276</v>
      </c>
      <c r="R5" s="78"/>
      <c r="S5" s="78"/>
      <c r="T5" s="77" t="str">
        <f>REPLACE(INDEX(GroupVertices[Group],MATCH(Edges[[#This Row],[Vertex 1]],GroupVertices[Vertex],0)),1,1,"")</f>
        <v>4</v>
      </c>
      <c r="U5" s="77" t="str">
        <f>REPLACE(INDEX(GroupVertices[Group],MATCH(Edges[[#This Row],[Vertex 2]],GroupVertices[Vertex],0)),1,1,"")</f>
        <v>1</v>
      </c>
      <c r="V5" s="31"/>
      <c r="W5" s="31"/>
      <c r="X5" s="31"/>
      <c r="Y5" s="31"/>
      <c r="Z5" s="31"/>
      <c r="AA5" s="31"/>
      <c r="AB5" s="31"/>
      <c r="AC5" s="31"/>
      <c r="AD5" s="31"/>
    </row>
    <row r="6" spans="1:30" ht="15">
      <c r="A6" s="62" t="s">
        <v>180</v>
      </c>
      <c r="B6" s="62" t="s">
        <v>244</v>
      </c>
      <c r="C6" s="63"/>
      <c r="D6" s="64">
        <v>1</v>
      </c>
      <c r="E6" s="65" t="s">
        <v>131</v>
      </c>
      <c r="F6" s="66"/>
      <c r="G6" s="63"/>
      <c r="H6" s="67"/>
      <c r="I6" s="68"/>
      <c r="J6" s="68"/>
      <c r="K6" s="31" t="s">
        <v>65</v>
      </c>
      <c r="L6" s="76">
        <v>6</v>
      </c>
      <c r="M6" s="76" t="b">
        <f t="shared" si="0"/>
        <v>1</v>
      </c>
      <c r="N6" s="70"/>
      <c r="O6" s="78" t="s">
        <v>275</v>
      </c>
      <c r="P6" s="78">
        <v>1</v>
      </c>
      <c r="Q6" s="78" t="s">
        <v>276</v>
      </c>
      <c r="R6" s="78"/>
      <c r="S6" s="78"/>
      <c r="T6" s="77" t="str">
        <f>REPLACE(INDEX(GroupVertices[Group],MATCH(Edges[[#This Row],[Vertex 1]],GroupVertices[Vertex],0)),1,1,"")</f>
        <v>4</v>
      </c>
      <c r="U6" s="77" t="str">
        <f>REPLACE(INDEX(GroupVertices[Group],MATCH(Edges[[#This Row],[Vertex 2]],GroupVertices[Vertex],0)),1,1,"")</f>
        <v>1</v>
      </c>
      <c r="V6" s="31"/>
      <c r="W6" s="31"/>
      <c r="X6" s="31"/>
      <c r="Y6" s="31"/>
      <c r="Z6" s="31"/>
      <c r="AA6" s="31"/>
      <c r="AB6" s="31"/>
      <c r="AC6" s="31"/>
      <c r="AD6" s="31"/>
    </row>
    <row r="7" spans="1:30" ht="15">
      <c r="A7" s="62" t="s">
        <v>180</v>
      </c>
      <c r="B7" s="62" t="s">
        <v>207</v>
      </c>
      <c r="C7" s="63"/>
      <c r="D7" s="64">
        <v>1</v>
      </c>
      <c r="E7" s="65" t="s">
        <v>131</v>
      </c>
      <c r="F7" s="66"/>
      <c r="G7" s="63"/>
      <c r="H7" s="67"/>
      <c r="I7" s="68"/>
      <c r="J7" s="68"/>
      <c r="K7" s="31" t="s">
        <v>65</v>
      </c>
      <c r="L7" s="76">
        <v>7</v>
      </c>
      <c r="M7" s="76" t="b">
        <f t="shared" si="0"/>
        <v>1</v>
      </c>
      <c r="N7" s="70"/>
      <c r="O7" s="78" t="s">
        <v>275</v>
      </c>
      <c r="P7" s="78">
        <v>1</v>
      </c>
      <c r="Q7" s="78" t="s">
        <v>276</v>
      </c>
      <c r="R7" s="78"/>
      <c r="S7" s="78"/>
      <c r="T7" s="77" t="str">
        <f>REPLACE(INDEX(GroupVertices[Group],MATCH(Edges[[#This Row],[Vertex 1]],GroupVertices[Vertex],0)),1,1,"")</f>
        <v>4</v>
      </c>
      <c r="U7" s="77" t="str">
        <f>REPLACE(INDEX(GroupVertices[Group],MATCH(Edges[[#This Row],[Vertex 2]],GroupVertices[Vertex],0)),1,1,"")</f>
        <v>4</v>
      </c>
      <c r="V7" s="31"/>
      <c r="W7" s="31"/>
      <c r="X7" s="31"/>
      <c r="Y7" s="31"/>
      <c r="Z7" s="31"/>
      <c r="AA7" s="31"/>
      <c r="AB7" s="31"/>
      <c r="AC7" s="31"/>
      <c r="AD7" s="31"/>
    </row>
    <row r="8" spans="1:30" ht="15">
      <c r="A8" s="62" t="s">
        <v>180</v>
      </c>
      <c r="B8" s="62" t="s">
        <v>230</v>
      </c>
      <c r="C8" s="63"/>
      <c r="D8" s="64">
        <v>1</v>
      </c>
      <c r="E8" s="65" t="s">
        <v>131</v>
      </c>
      <c r="F8" s="66"/>
      <c r="G8" s="63"/>
      <c r="H8" s="67"/>
      <c r="I8" s="68"/>
      <c r="J8" s="68"/>
      <c r="K8" s="31" t="s">
        <v>65</v>
      </c>
      <c r="L8" s="76">
        <v>8</v>
      </c>
      <c r="M8" s="76" t="b">
        <f t="shared" si="0"/>
        <v>1</v>
      </c>
      <c r="N8" s="70"/>
      <c r="O8" s="78" t="s">
        <v>275</v>
      </c>
      <c r="P8" s="78">
        <v>1</v>
      </c>
      <c r="Q8" s="78" t="s">
        <v>276</v>
      </c>
      <c r="R8" s="78"/>
      <c r="S8" s="78"/>
      <c r="T8" s="77" t="str">
        <f>REPLACE(INDEX(GroupVertices[Group],MATCH(Edges[[#This Row],[Vertex 1]],GroupVertices[Vertex],0)),1,1,"")</f>
        <v>4</v>
      </c>
      <c r="U8" s="77" t="str">
        <f>REPLACE(INDEX(GroupVertices[Group],MATCH(Edges[[#This Row],[Vertex 2]],GroupVertices[Vertex],0)),1,1,"")</f>
        <v>1</v>
      </c>
      <c r="V8" s="31"/>
      <c r="W8" s="31"/>
      <c r="X8" s="31"/>
      <c r="Y8" s="31"/>
      <c r="Z8" s="31"/>
      <c r="AA8" s="31"/>
      <c r="AB8" s="31"/>
      <c r="AC8" s="31"/>
      <c r="AD8" s="31"/>
    </row>
    <row r="9" spans="1:30" ht="15">
      <c r="A9" s="62" t="s">
        <v>180</v>
      </c>
      <c r="B9" s="62" t="s">
        <v>232</v>
      </c>
      <c r="C9" s="63"/>
      <c r="D9" s="64">
        <v>1</v>
      </c>
      <c r="E9" s="65" t="s">
        <v>131</v>
      </c>
      <c r="F9" s="66"/>
      <c r="G9" s="63"/>
      <c r="H9" s="67"/>
      <c r="I9" s="68"/>
      <c r="J9" s="68"/>
      <c r="K9" s="31" t="s">
        <v>65</v>
      </c>
      <c r="L9" s="76">
        <v>9</v>
      </c>
      <c r="M9" s="76" t="b">
        <f t="shared" si="0"/>
        <v>1</v>
      </c>
      <c r="N9" s="70"/>
      <c r="O9" s="78" t="s">
        <v>275</v>
      </c>
      <c r="P9" s="78">
        <v>1</v>
      </c>
      <c r="Q9" s="78" t="s">
        <v>276</v>
      </c>
      <c r="R9" s="78"/>
      <c r="S9" s="78"/>
      <c r="T9" s="77" t="str">
        <f>REPLACE(INDEX(GroupVertices[Group],MATCH(Edges[[#This Row],[Vertex 1]],GroupVertices[Vertex],0)),1,1,"")</f>
        <v>4</v>
      </c>
      <c r="U9" s="77" t="str">
        <f>REPLACE(INDEX(GroupVertices[Group],MATCH(Edges[[#This Row],[Vertex 2]],GroupVertices[Vertex],0)),1,1,"")</f>
        <v>1</v>
      </c>
      <c r="V9" s="31"/>
      <c r="W9" s="31"/>
      <c r="X9" s="31"/>
      <c r="Y9" s="31"/>
      <c r="Z9" s="31"/>
      <c r="AA9" s="31"/>
      <c r="AB9" s="31"/>
      <c r="AC9" s="31"/>
      <c r="AD9" s="31"/>
    </row>
    <row r="10" spans="1:30" ht="15">
      <c r="A10" s="62" t="s">
        <v>180</v>
      </c>
      <c r="B10" s="62" t="s">
        <v>246</v>
      </c>
      <c r="C10" s="63"/>
      <c r="D10" s="64">
        <v>1</v>
      </c>
      <c r="E10" s="65" t="s">
        <v>131</v>
      </c>
      <c r="F10" s="66"/>
      <c r="G10" s="63"/>
      <c r="H10" s="67"/>
      <c r="I10" s="68"/>
      <c r="J10" s="68"/>
      <c r="K10" s="31" t="s">
        <v>65</v>
      </c>
      <c r="L10" s="76">
        <v>10</v>
      </c>
      <c r="M10" s="76" t="b">
        <f t="shared" si="0"/>
        <v>1</v>
      </c>
      <c r="N10" s="70"/>
      <c r="O10" s="78" t="s">
        <v>275</v>
      </c>
      <c r="P10" s="78">
        <v>1</v>
      </c>
      <c r="Q10" s="78" t="s">
        <v>276</v>
      </c>
      <c r="R10" s="78"/>
      <c r="S10" s="78"/>
      <c r="T10" s="77" t="str">
        <f>REPLACE(INDEX(GroupVertices[Group],MATCH(Edges[[#This Row],[Vertex 1]],GroupVertices[Vertex],0)),1,1,"")</f>
        <v>4</v>
      </c>
      <c r="U10" s="77" t="str">
        <f>REPLACE(INDEX(GroupVertices[Group],MATCH(Edges[[#This Row],[Vertex 2]],GroupVertices[Vertex],0)),1,1,"")</f>
        <v>1</v>
      </c>
      <c r="V10" s="31"/>
      <c r="W10" s="31"/>
      <c r="X10" s="31"/>
      <c r="Y10" s="31"/>
      <c r="Z10" s="31"/>
      <c r="AA10" s="31"/>
      <c r="AB10" s="31"/>
      <c r="AC10" s="31"/>
      <c r="AD10" s="31"/>
    </row>
    <row r="11" spans="1:30" ht="15">
      <c r="A11" s="62" t="s">
        <v>181</v>
      </c>
      <c r="B11" s="62" t="s">
        <v>180</v>
      </c>
      <c r="C11" s="63"/>
      <c r="D11" s="64">
        <v>1</v>
      </c>
      <c r="E11" s="65" t="s">
        <v>131</v>
      </c>
      <c r="F11" s="66"/>
      <c r="G11" s="63"/>
      <c r="H11" s="67"/>
      <c r="I11" s="68"/>
      <c r="J11" s="68"/>
      <c r="K11" s="31" t="s">
        <v>65</v>
      </c>
      <c r="L11" s="76">
        <v>11</v>
      </c>
      <c r="M11" s="76" t="b">
        <f t="shared" si="0"/>
        <v>1</v>
      </c>
      <c r="N11" s="70"/>
      <c r="O11" s="78" t="s">
        <v>275</v>
      </c>
      <c r="P11" s="78">
        <v>1</v>
      </c>
      <c r="Q11" s="78" t="s">
        <v>276</v>
      </c>
      <c r="R11" s="78"/>
      <c r="S11" s="78"/>
      <c r="T11" s="77" t="str">
        <f>REPLACE(INDEX(GroupVertices[Group],MATCH(Edges[[#This Row],[Vertex 1]],GroupVertices[Vertex],0)),1,1,"")</f>
        <v>2</v>
      </c>
      <c r="U11" s="77" t="str">
        <f>REPLACE(INDEX(GroupVertices[Group],MATCH(Edges[[#This Row],[Vertex 2]],GroupVertices[Vertex],0)),1,1,"")</f>
        <v>4</v>
      </c>
      <c r="V11" s="31"/>
      <c r="W11" s="31"/>
      <c r="X11" s="31"/>
      <c r="Y11" s="31"/>
      <c r="Z11" s="31"/>
      <c r="AA11" s="31"/>
      <c r="AB11" s="31"/>
      <c r="AC11" s="31"/>
      <c r="AD11" s="31"/>
    </row>
    <row r="12" spans="1:30" ht="15">
      <c r="A12" s="62" t="s">
        <v>181</v>
      </c>
      <c r="B12" s="62" t="s">
        <v>257</v>
      </c>
      <c r="C12" s="63"/>
      <c r="D12" s="64">
        <v>1</v>
      </c>
      <c r="E12" s="65" t="s">
        <v>131</v>
      </c>
      <c r="F12" s="66"/>
      <c r="G12" s="63"/>
      <c r="H12" s="67"/>
      <c r="I12" s="68"/>
      <c r="J12" s="68"/>
      <c r="K12" s="31" t="s">
        <v>65</v>
      </c>
      <c r="L12" s="76">
        <v>12</v>
      </c>
      <c r="M12" s="76" t="b">
        <f t="shared" si="0"/>
        <v>1</v>
      </c>
      <c r="N12" s="70"/>
      <c r="O12" s="78" t="s">
        <v>275</v>
      </c>
      <c r="P12" s="78">
        <v>1</v>
      </c>
      <c r="Q12" s="78" t="s">
        <v>276</v>
      </c>
      <c r="R12" s="78"/>
      <c r="S12" s="78"/>
      <c r="T12" s="77" t="str">
        <f>REPLACE(INDEX(GroupVertices[Group],MATCH(Edges[[#This Row],[Vertex 1]],GroupVertices[Vertex],0)),1,1,"")</f>
        <v>2</v>
      </c>
      <c r="U12" s="77" t="str">
        <f>REPLACE(INDEX(GroupVertices[Group],MATCH(Edges[[#This Row],[Vertex 2]],GroupVertices[Vertex],0)),1,1,"")</f>
        <v>2</v>
      </c>
      <c r="V12" s="31"/>
      <c r="W12" s="31"/>
      <c r="X12" s="31"/>
      <c r="Y12" s="31"/>
      <c r="Z12" s="31"/>
      <c r="AA12" s="31"/>
      <c r="AB12" s="31"/>
      <c r="AC12" s="31"/>
      <c r="AD12" s="31"/>
    </row>
    <row r="13" spans="1:30" ht="15">
      <c r="A13" s="62" t="s">
        <v>182</v>
      </c>
      <c r="B13" s="62" t="s">
        <v>243</v>
      </c>
      <c r="C13" s="63"/>
      <c r="D13" s="64">
        <v>1</v>
      </c>
      <c r="E13" s="65" t="s">
        <v>131</v>
      </c>
      <c r="F13" s="66"/>
      <c r="G13" s="63"/>
      <c r="H13" s="67"/>
      <c r="I13" s="68"/>
      <c r="J13" s="68"/>
      <c r="K13" s="31" t="s">
        <v>65</v>
      </c>
      <c r="L13" s="76">
        <v>13</v>
      </c>
      <c r="M13" s="76" t="b">
        <f t="shared" si="0"/>
        <v>1</v>
      </c>
      <c r="N13" s="70"/>
      <c r="O13" s="78" t="s">
        <v>275</v>
      </c>
      <c r="P13" s="78">
        <v>1</v>
      </c>
      <c r="Q13" s="78" t="s">
        <v>276</v>
      </c>
      <c r="R13" s="78"/>
      <c r="S13" s="78"/>
      <c r="T13" s="77" t="str">
        <f>REPLACE(INDEX(GroupVertices[Group],MATCH(Edges[[#This Row],[Vertex 1]],GroupVertices[Vertex],0)),1,1,"")</f>
        <v>1</v>
      </c>
      <c r="U13" s="77" t="str">
        <f>REPLACE(INDEX(GroupVertices[Group],MATCH(Edges[[#This Row],[Vertex 2]],GroupVertices[Vertex],0)),1,1,"")</f>
        <v>4</v>
      </c>
      <c r="V13" s="31"/>
      <c r="W13" s="31"/>
      <c r="X13" s="31"/>
      <c r="Y13" s="31"/>
      <c r="Z13" s="31"/>
      <c r="AA13" s="31"/>
      <c r="AB13" s="31"/>
      <c r="AC13" s="31"/>
      <c r="AD13" s="31"/>
    </row>
    <row r="14" spans="1:30" ht="15">
      <c r="A14" s="62" t="s">
        <v>182</v>
      </c>
      <c r="B14" s="62" t="s">
        <v>189</v>
      </c>
      <c r="C14" s="63"/>
      <c r="D14" s="64">
        <v>1</v>
      </c>
      <c r="E14" s="65" t="s">
        <v>131</v>
      </c>
      <c r="F14" s="66"/>
      <c r="G14" s="63"/>
      <c r="H14" s="67"/>
      <c r="I14" s="68"/>
      <c r="J14" s="68"/>
      <c r="K14" s="31" t="s">
        <v>65</v>
      </c>
      <c r="L14" s="76">
        <v>14</v>
      </c>
      <c r="M14" s="76" t="b">
        <f t="shared" si="0"/>
        <v>1</v>
      </c>
      <c r="N14" s="70"/>
      <c r="O14" s="78" t="s">
        <v>275</v>
      </c>
      <c r="P14" s="78">
        <v>1</v>
      </c>
      <c r="Q14" s="78" t="s">
        <v>276</v>
      </c>
      <c r="R14" s="78"/>
      <c r="S14" s="78"/>
      <c r="T14" s="77" t="str">
        <f>REPLACE(INDEX(GroupVertices[Group],MATCH(Edges[[#This Row],[Vertex 1]],GroupVertices[Vertex],0)),1,1,"")</f>
        <v>1</v>
      </c>
      <c r="U14" s="77" t="str">
        <f>REPLACE(INDEX(GroupVertices[Group],MATCH(Edges[[#This Row],[Vertex 2]],GroupVertices[Vertex],0)),1,1,"")</f>
        <v>1</v>
      </c>
      <c r="V14" s="31"/>
      <c r="W14" s="31"/>
      <c r="X14" s="31"/>
      <c r="Y14" s="31"/>
      <c r="Z14" s="31"/>
      <c r="AA14" s="31"/>
      <c r="AB14" s="31"/>
      <c r="AC14" s="31"/>
      <c r="AD14" s="31"/>
    </row>
    <row r="15" spans="1:30" ht="15">
      <c r="A15" s="62" t="s">
        <v>182</v>
      </c>
      <c r="B15" s="62" t="s">
        <v>208</v>
      </c>
      <c r="C15" s="63"/>
      <c r="D15" s="64">
        <v>1</v>
      </c>
      <c r="E15" s="65" t="s">
        <v>131</v>
      </c>
      <c r="F15" s="66"/>
      <c r="G15" s="63"/>
      <c r="H15" s="67"/>
      <c r="I15" s="68"/>
      <c r="J15" s="68"/>
      <c r="K15" s="31" t="s">
        <v>65</v>
      </c>
      <c r="L15" s="76">
        <v>15</v>
      </c>
      <c r="M15" s="76" t="b">
        <f t="shared" si="0"/>
        <v>1</v>
      </c>
      <c r="N15" s="70"/>
      <c r="O15" s="78" t="s">
        <v>275</v>
      </c>
      <c r="P15" s="78">
        <v>1</v>
      </c>
      <c r="Q15" s="78" t="s">
        <v>276</v>
      </c>
      <c r="R15" s="78"/>
      <c r="S15" s="78"/>
      <c r="T15" s="77" t="str">
        <f>REPLACE(INDEX(GroupVertices[Group],MATCH(Edges[[#This Row],[Vertex 1]],GroupVertices[Vertex],0)),1,1,"")</f>
        <v>1</v>
      </c>
      <c r="U15" s="77" t="str">
        <f>REPLACE(INDEX(GroupVertices[Group],MATCH(Edges[[#This Row],[Vertex 2]],GroupVertices[Vertex],0)),1,1,"")</f>
        <v>4</v>
      </c>
      <c r="V15" s="31"/>
      <c r="W15" s="31"/>
      <c r="X15" s="31"/>
      <c r="Y15" s="31"/>
      <c r="Z15" s="31"/>
      <c r="AA15" s="31"/>
      <c r="AB15" s="31"/>
      <c r="AC15" s="31"/>
      <c r="AD15" s="31"/>
    </row>
    <row r="16" spans="1:30" ht="15">
      <c r="A16" s="62" t="s">
        <v>182</v>
      </c>
      <c r="B16" s="62" t="s">
        <v>222</v>
      </c>
      <c r="C16" s="63"/>
      <c r="D16" s="64">
        <v>1</v>
      </c>
      <c r="E16" s="65" t="s">
        <v>131</v>
      </c>
      <c r="F16" s="66"/>
      <c r="G16" s="63"/>
      <c r="H16" s="67"/>
      <c r="I16" s="68"/>
      <c r="J16" s="68"/>
      <c r="K16" s="31" t="s">
        <v>65</v>
      </c>
      <c r="L16" s="76">
        <v>16</v>
      </c>
      <c r="M16" s="76" t="b">
        <f t="shared" si="0"/>
        <v>1</v>
      </c>
      <c r="N16" s="70"/>
      <c r="O16" s="78" t="s">
        <v>275</v>
      </c>
      <c r="P16" s="78">
        <v>1</v>
      </c>
      <c r="Q16" s="78" t="s">
        <v>276</v>
      </c>
      <c r="R16" s="78"/>
      <c r="S16" s="78"/>
      <c r="T16" s="77" t="str">
        <f>REPLACE(INDEX(GroupVertices[Group],MATCH(Edges[[#This Row],[Vertex 1]],GroupVertices[Vertex],0)),1,1,"")</f>
        <v>1</v>
      </c>
      <c r="U16" s="77" t="str">
        <f>REPLACE(INDEX(GroupVertices[Group],MATCH(Edges[[#This Row],[Vertex 2]],GroupVertices[Vertex],0)),1,1,"")</f>
        <v>1</v>
      </c>
      <c r="V16" s="31"/>
      <c r="W16" s="31"/>
      <c r="X16" s="31"/>
      <c r="Y16" s="31"/>
      <c r="Z16" s="31"/>
      <c r="AA16" s="31"/>
      <c r="AB16" s="31"/>
      <c r="AC16" s="31"/>
      <c r="AD16" s="31"/>
    </row>
    <row r="17" spans="1:30" ht="15">
      <c r="A17" s="62" t="s">
        <v>182</v>
      </c>
      <c r="B17" s="62" t="s">
        <v>244</v>
      </c>
      <c r="C17" s="63"/>
      <c r="D17" s="64">
        <v>1</v>
      </c>
      <c r="E17" s="65" t="s">
        <v>131</v>
      </c>
      <c r="F17" s="66"/>
      <c r="G17" s="63"/>
      <c r="H17" s="67"/>
      <c r="I17" s="68"/>
      <c r="J17" s="68"/>
      <c r="K17" s="31" t="s">
        <v>65</v>
      </c>
      <c r="L17" s="76">
        <v>17</v>
      </c>
      <c r="M17" s="76" t="b">
        <f t="shared" si="0"/>
        <v>1</v>
      </c>
      <c r="N17" s="70"/>
      <c r="O17" s="78" t="s">
        <v>275</v>
      </c>
      <c r="P17" s="78">
        <v>1</v>
      </c>
      <c r="Q17" s="78" t="s">
        <v>276</v>
      </c>
      <c r="R17" s="78"/>
      <c r="S17" s="78"/>
      <c r="T17" s="77" t="str">
        <f>REPLACE(INDEX(GroupVertices[Group],MATCH(Edges[[#This Row],[Vertex 1]],GroupVertices[Vertex],0)),1,1,"")</f>
        <v>1</v>
      </c>
      <c r="U17" s="77" t="str">
        <f>REPLACE(INDEX(GroupVertices[Group],MATCH(Edges[[#This Row],[Vertex 2]],GroupVertices[Vertex],0)),1,1,"")</f>
        <v>1</v>
      </c>
      <c r="V17" s="31"/>
      <c r="W17" s="31"/>
      <c r="X17" s="31"/>
      <c r="Y17" s="31"/>
      <c r="Z17" s="31"/>
      <c r="AA17" s="31"/>
      <c r="AB17" s="31"/>
      <c r="AC17" s="31"/>
      <c r="AD17" s="31"/>
    </row>
    <row r="18" spans="1:30" ht="15">
      <c r="A18" s="62" t="s">
        <v>182</v>
      </c>
      <c r="B18" s="62" t="s">
        <v>255</v>
      </c>
      <c r="C18" s="63"/>
      <c r="D18" s="64">
        <v>1</v>
      </c>
      <c r="E18" s="65" t="s">
        <v>131</v>
      </c>
      <c r="F18" s="66"/>
      <c r="G18" s="63"/>
      <c r="H18" s="67"/>
      <c r="I18" s="68"/>
      <c r="J18" s="68"/>
      <c r="K18" s="31" t="s">
        <v>65</v>
      </c>
      <c r="L18" s="76">
        <v>18</v>
      </c>
      <c r="M18" s="76" t="b">
        <f t="shared" si="0"/>
        <v>1</v>
      </c>
      <c r="N18" s="70"/>
      <c r="O18" s="78" t="s">
        <v>275</v>
      </c>
      <c r="P18" s="78">
        <v>1</v>
      </c>
      <c r="Q18" s="78" t="s">
        <v>276</v>
      </c>
      <c r="R18" s="78"/>
      <c r="S18" s="78"/>
      <c r="T18" s="77" t="str">
        <f>REPLACE(INDEX(GroupVertices[Group],MATCH(Edges[[#This Row],[Vertex 1]],GroupVertices[Vertex],0)),1,1,"")</f>
        <v>1</v>
      </c>
      <c r="U18" s="77" t="str">
        <f>REPLACE(INDEX(GroupVertices[Group],MATCH(Edges[[#This Row],[Vertex 2]],GroupVertices[Vertex],0)),1,1,"")</f>
        <v>1</v>
      </c>
      <c r="V18" s="31"/>
      <c r="W18" s="31"/>
      <c r="X18" s="31"/>
      <c r="Y18" s="31"/>
      <c r="Z18" s="31"/>
      <c r="AA18" s="31"/>
      <c r="AB18" s="31"/>
      <c r="AC18" s="31"/>
      <c r="AD18" s="31"/>
    </row>
    <row r="19" spans="1:30" ht="15">
      <c r="A19" s="62" t="s">
        <v>181</v>
      </c>
      <c r="B19" s="62" t="s">
        <v>182</v>
      </c>
      <c r="C19" s="63"/>
      <c r="D19" s="64">
        <v>1</v>
      </c>
      <c r="E19" s="65" t="s">
        <v>131</v>
      </c>
      <c r="F19" s="66"/>
      <c r="G19" s="63"/>
      <c r="H19" s="67"/>
      <c r="I19" s="68"/>
      <c r="J19" s="68"/>
      <c r="K19" s="31" t="s">
        <v>65</v>
      </c>
      <c r="L19" s="76">
        <v>19</v>
      </c>
      <c r="M19" s="76" t="b">
        <f t="shared" si="0"/>
        <v>1</v>
      </c>
      <c r="N19" s="70"/>
      <c r="O19" s="78" t="s">
        <v>275</v>
      </c>
      <c r="P19" s="78">
        <v>1</v>
      </c>
      <c r="Q19" s="78" t="s">
        <v>276</v>
      </c>
      <c r="R19" s="78"/>
      <c r="S19" s="78"/>
      <c r="T19" s="77" t="str">
        <f>REPLACE(INDEX(GroupVertices[Group],MATCH(Edges[[#This Row],[Vertex 1]],GroupVertices[Vertex],0)),1,1,"")</f>
        <v>2</v>
      </c>
      <c r="U19" s="77" t="str">
        <f>REPLACE(INDEX(GroupVertices[Group],MATCH(Edges[[#This Row],[Vertex 2]],GroupVertices[Vertex],0)),1,1,"")</f>
        <v>1</v>
      </c>
      <c r="V19" s="31"/>
      <c r="W19" s="31"/>
      <c r="X19" s="31"/>
      <c r="Y19" s="31"/>
      <c r="Z19" s="31"/>
      <c r="AA19" s="31"/>
      <c r="AB19" s="31"/>
      <c r="AC19" s="31"/>
      <c r="AD19" s="31"/>
    </row>
    <row r="20" spans="1:30" ht="15">
      <c r="A20" s="62" t="s">
        <v>181</v>
      </c>
      <c r="B20" s="62" t="s">
        <v>258</v>
      </c>
      <c r="C20" s="63"/>
      <c r="D20" s="64">
        <v>1</v>
      </c>
      <c r="E20" s="65" t="s">
        <v>131</v>
      </c>
      <c r="F20" s="66"/>
      <c r="G20" s="63"/>
      <c r="H20" s="67"/>
      <c r="I20" s="68"/>
      <c r="J20" s="68"/>
      <c r="K20" s="31" t="s">
        <v>65</v>
      </c>
      <c r="L20" s="76">
        <v>20</v>
      </c>
      <c r="M20" s="76" t="b">
        <f t="shared" si="0"/>
        <v>1</v>
      </c>
      <c r="N20" s="70"/>
      <c r="O20" s="78" t="s">
        <v>275</v>
      </c>
      <c r="P20" s="78">
        <v>1</v>
      </c>
      <c r="Q20" s="78" t="s">
        <v>276</v>
      </c>
      <c r="R20" s="78"/>
      <c r="S20" s="78"/>
      <c r="T20" s="77" t="str">
        <f>REPLACE(INDEX(GroupVertices[Group],MATCH(Edges[[#This Row],[Vertex 1]],GroupVertices[Vertex],0)),1,1,"")</f>
        <v>2</v>
      </c>
      <c r="U20" s="77" t="str">
        <f>REPLACE(INDEX(GroupVertices[Group],MATCH(Edges[[#This Row],[Vertex 2]],GroupVertices[Vertex],0)),1,1,"")</f>
        <v>2</v>
      </c>
      <c r="V20" s="31"/>
      <c r="W20" s="31"/>
      <c r="X20" s="31"/>
      <c r="Y20" s="31"/>
      <c r="Z20" s="31"/>
      <c r="AA20" s="31"/>
      <c r="AB20" s="31"/>
      <c r="AC20" s="31"/>
      <c r="AD20" s="31"/>
    </row>
    <row r="21" spans="1:30" ht="15">
      <c r="A21" s="62" t="s">
        <v>183</v>
      </c>
      <c r="B21" s="62" t="s">
        <v>184</v>
      </c>
      <c r="C21" s="63"/>
      <c r="D21" s="64">
        <v>1</v>
      </c>
      <c r="E21" s="65" t="s">
        <v>131</v>
      </c>
      <c r="F21" s="66"/>
      <c r="G21" s="63"/>
      <c r="H21" s="67"/>
      <c r="I21" s="68"/>
      <c r="J21" s="68"/>
      <c r="K21" s="31" t="s">
        <v>66</v>
      </c>
      <c r="L21" s="76">
        <v>21</v>
      </c>
      <c r="M21" s="76" t="b">
        <f t="shared" si="0"/>
        <v>1</v>
      </c>
      <c r="N21" s="70"/>
      <c r="O21" s="78" t="s">
        <v>275</v>
      </c>
      <c r="P21" s="78">
        <v>1</v>
      </c>
      <c r="Q21" s="78" t="s">
        <v>276</v>
      </c>
      <c r="R21" s="78"/>
      <c r="S21" s="78"/>
      <c r="T21" s="77" t="str">
        <f>REPLACE(INDEX(GroupVertices[Group],MATCH(Edges[[#This Row],[Vertex 1]],GroupVertices[Vertex],0)),1,1,"")</f>
        <v>3</v>
      </c>
      <c r="U21" s="77" t="str">
        <f>REPLACE(INDEX(GroupVertices[Group],MATCH(Edges[[#This Row],[Vertex 2]],GroupVertices[Vertex],0)),1,1,"")</f>
        <v>3</v>
      </c>
      <c r="V21" s="31"/>
      <c r="W21" s="31"/>
      <c r="X21" s="31"/>
      <c r="Y21" s="31"/>
      <c r="Z21" s="31"/>
      <c r="AA21" s="31"/>
      <c r="AB21" s="31"/>
      <c r="AC21" s="31"/>
      <c r="AD21" s="31"/>
    </row>
    <row r="22" spans="1:30" ht="15">
      <c r="A22" s="62" t="s">
        <v>184</v>
      </c>
      <c r="B22" s="62" t="s">
        <v>243</v>
      </c>
      <c r="C22" s="63"/>
      <c r="D22" s="64">
        <v>1</v>
      </c>
      <c r="E22" s="65" t="s">
        <v>131</v>
      </c>
      <c r="F22" s="66"/>
      <c r="G22" s="63"/>
      <c r="H22" s="67"/>
      <c r="I22" s="68"/>
      <c r="J22" s="68"/>
      <c r="K22" s="31" t="s">
        <v>65</v>
      </c>
      <c r="L22" s="76">
        <v>22</v>
      </c>
      <c r="M22" s="76" t="b">
        <f t="shared" si="0"/>
        <v>1</v>
      </c>
      <c r="N22" s="70"/>
      <c r="O22" s="78" t="s">
        <v>275</v>
      </c>
      <c r="P22" s="78">
        <v>1</v>
      </c>
      <c r="Q22" s="78" t="s">
        <v>276</v>
      </c>
      <c r="R22" s="78"/>
      <c r="S22" s="78"/>
      <c r="T22" s="77" t="str">
        <f>REPLACE(INDEX(GroupVertices[Group],MATCH(Edges[[#This Row],[Vertex 1]],GroupVertices[Vertex],0)),1,1,"")</f>
        <v>3</v>
      </c>
      <c r="U22" s="77" t="str">
        <f>REPLACE(INDEX(GroupVertices[Group],MATCH(Edges[[#This Row],[Vertex 2]],GroupVertices[Vertex],0)),1,1,"")</f>
        <v>4</v>
      </c>
      <c r="V22" s="31"/>
      <c r="W22" s="31"/>
      <c r="X22" s="31"/>
      <c r="Y22" s="31"/>
      <c r="Z22" s="31"/>
      <c r="AA22" s="31"/>
      <c r="AB22" s="31"/>
      <c r="AC22" s="31"/>
      <c r="AD22" s="31"/>
    </row>
    <row r="23" spans="1:30" ht="15">
      <c r="A23" s="62" t="s">
        <v>184</v>
      </c>
      <c r="B23" s="62" t="s">
        <v>183</v>
      </c>
      <c r="C23" s="63"/>
      <c r="D23" s="64">
        <v>1</v>
      </c>
      <c r="E23" s="65" t="s">
        <v>131</v>
      </c>
      <c r="F23" s="66"/>
      <c r="G23" s="63"/>
      <c r="H23" s="67"/>
      <c r="I23" s="68"/>
      <c r="J23" s="68"/>
      <c r="K23" s="31" t="s">
        <v>66</v>
      </c>
      <c r="L23" s="76">
        <v>23</v>
      </c>
      <c r="M23" s="76" t="b">
        <f t="shared" si="0"/>
        <v>1</v>
      </c>
      <c r="N23" s="70"/>
      <c r="O23" s="78" t="s">
        <v>275</v>
      </c>
      <c r="P23" s="78">
        <v>1</v>
      </c>
      <c r="Q23" s="78" t="s">
        <v>276</v>
      </c>
      <c r="R23" s="78"/>
      <c r="S23" s="78"/>
      <c r="T23" s="77" t="str">
        <f>REPLACE(INDEX(GroupVertices[Group],MATCH(Edges[[#This Row],[Vertex 1]],GroupVertices[Vertex],0)),1,1,"")</f>
        <v>3</v>
      </c>
      <c r="U23" s="77" t="str">
        <f>REPLACE(INDEX(GroupVertices[Group],MATCH(Edges[[#This Row],[Vertex 2]],GroupVertices[Vertex],0)),1,1,"")</f>
        <v>3</v>
      </c>
      <c r="V23" s="31"/>
      <c r="W23" s="31"/>
      <c r="X23" s="31"/>
      <c r="Y23" s="31"/>
      <c r="Z23" s="31"/>
      <c r="AA23" s="31"/>
      <c r="AB23" s="31"/>
      <c r="AC23" s="31"/>
      <c r="AD23" s="31"/>
    </row>
    <row r="24" spans="1:30" ht="15">
      <c r="A24" s="62" t="s">
        <v>184</v>
      </c>
      <c r="B24" s="62" t="s">
        <v>191</v>
      </c>
      <c r="C24" s="63"/>
      <c r="D24" s="64">
        <v>1</v>
      </c>
      <c r="E24" s="65" t="s">
        <v>131</v>
      </c>
      <c r="F24" s="66"/>
      <c r="G24" s="63"/>
      <c r="H24" s="67"/>
      <c r="I24" s="68"/>
      <c r="J24" s="68"/>
      <c r="K24" s="31" t="s">
        <v>65</v>
      </c>
      <c r="L24" s="76">
        <v>24</v>
      </c>
      <c r="M24" s="76" t="b">
        <f t="shared" si="0"/>
        <v>1</v>
      </c>
      <c r="N24" s="70"/>
      <c r="O24" s="78" t="s">
        <v>275</v>
      </c>
      <c r="P24" s="78">
        <v>1</v>
      </c>
      <c r="Q24" s="78" t="s">
        <v>276</v>
      </c>
      <c r="R24" s="78"/>
      <c r="S24" s="78"/>
      <c r="T24" s="77" t="str">
        <f>REPLACE(INDEX(GroupVertices[Group],MATCH(Edges[[#This Row],[Vertex 1]],GroupVertices[Vertex],0)),1,1,"")</f>
        <v>3</v>
      </c>
      <c r="U24" s="77" t="str">
        <f>REPLACE(INDEX(GroupVertices[Group],MATCH(Edges[[#This Row],[Vertex 2]],GroupVertices[Vertex],0)),1,1,"")</f>
        <v>3</v>
      </c>
      <c r="V24" s="31"/>
      <c r="W24" s="31"/>
      <c r="X24" s="31"/>
      <c r="Y24" s="31"/>
      <c r="Z24" s="31"/>
      <c r="AA24" s="31"/>
      <c r="AB24" s="31"/>
      <c r="AC24" s="31"/>
      <c r="AD24" s="31"/>
    </row>
    <row r="25" spans="1:30" ht="15">
      <c r="A25" s="62" t="s">
        <v>181</v>
      </c>
      <c r="B25" s="62" t="s">
        <v>184</v>
      </c>
      <c r="C25" s="63"/>
      <c r="D25" s="64">
        <v>1</v>
      </c>
      <c r="E25" s="65" t="s">
        <v>131</v>
      </c>
      <c r="F25" s="66"/>
      <c r="G25" s="63"/>
      <c r="H25" s="67"/>
      <c r="I25" s="68"/>
      <c r="J25" s="68"/>
      <c r="K25" s="31" t="s">
        <v>65</v>
      </c>
      <c r="L25" s="76">
        <v>25</v>
      </c>
      <c r="M25" s="76" t="b">
        <f t="shared" si="0"/>
        <v>1</v>
      </c>
      <c r="N25" s="70"/>
      <c r="O25" s="78" t="s">
        <v>275</v>
      </c>
      <c r="P25" s="78">
        <v>1</v>
      </c>
      <c r="Q25" s="78" t="s">
        <v>276</v>
      </c>
      <c r="R25" s="78"/>
      <c r="S25" s="78"/>
      <c r="T25" s="77" t="str">
        <f>REPLACE(INDEX(GroupVertices[Group],MATCH(Edges[[#This Row],[Vertex 1]],GroupVertices[Vertex],0)),1,1,"")</f>
        <v>2</v>
      </c>
      <c r="U25" s="77" t="str">
        <f>REPLACE(INDEX(GroupVertices[Group],MATCH(Edges[[#This Row],[Vertex 2]],GroupVertices[Vertex],0)),1,1,"")</f>
        <v>3</v>
      </c>
      <c r="V25" s="31"/>
      <c r="W25" s="31"/>
      <c r="X25" s="31"/>
      <c r="Y25" s="31"/>
      <c r="Z25" s="31"/>
      <c r="AA25" s="31"/>
      <c r="AB25" s="31"/>
      <c r="AC25" s="31"/>
      <c r="AD25" s="31"/>
    </row>
    <row r="26" spans="1:30" ht="15">
      <c r="A26" s="62" t="s">
        <v>185</v>
      </c>
      <c r="B26" s="62" t="s">
        <v>243</v>
      </c>
      <c r="C26" s="63"/>
      <c r="D26" s="64">
        <v>1</v>
      </c>
      <c r="E26" s="65" t="s">
        <v>131</v>
      </c>
      <c r="F26" s="66"/>
      <c r="G26" s="63"/>
      <c r="H26" s="67"/>
      <c r="I26" s="68"/>
      <c r="J26" s="68"/>
      <c r="K26" s="31" t="s">
        <v>65</v>
      </c>
      <c r="L26" s="76">
        <v>26</v>
      </c>
      <c r="M26" s="76" t="b">
        <f t="shared" si="0"/>
        <v>1</v>
      </c>
      <c r="N26" s="70"/>
      <c r="O26" s="78" t="s">
        <v>275</v>
      </c>
      <c r="P26" s="78">
        <v>1</v>
      </c>
      <c r="Q26" s="78" t="s">
        <v>276</v>
      </c>
      <c r="R26" s="78"/>
      <c r="S26" s="78"/>
      <c r="T26" s="77" t="str">
        <f>REPLACE(INDEX(GroupVertices[Group],MATCH(Edges[[#This Row],[Vertex 1]],GroupVertices[Vertex],0)),1,1,"")</f>
        <v>4</v>
      </c>
      <c r="U26" s="77" t="str">
        <f>REPLACE(INDEX(GroupVertices[Group],MATCH(Edges[[#This Row],[Vertex 2]],GroupVertices[Vertex],0)),1,1,"")</f>
        <v>4</v>
      </c>
      <c r="V26" s="31"/>
      <c r="W26" s="31"/>
      <c r="X26" s="31"/>
      <c r="Y26" s="31"/>
      <c r="Z26" s="31"/>
      <c r="AA26" s="31"/>
      <c r="AB26" s="31"/>
      <c r="AC26" s="31"/>
      <c r="AD26" s="31"/>
    </row>
    <row r="27" spans="1:30" ht="15">
      <c r="A27" s="62" t="s">
        <v>185</v>
      </c>
      <c r="B27" s="62" t="s">
        <v>208</v>
      </c>
      <c r="C27" s="63"/>
      <c r="D27" s="64">
        <v>1</v>
      </c>
      <c r="E27" s="65" t="s">
        <v>131</v>
      </c>
      <c r="F27" s="66"/>
      <c r="G27" s="63"/>
      <c r="H27" s="67"/>
      <c r="I27" s="68"/>
      <c r="J27" s="68"/>
      <c r="K27" s="31" t="s">
        <v>65</v>
      </c>
      <c r="L27" s="76">
        <v>27</v>
      </c>
      <c r="M27" s="76" t="b">
        <f t="shared" si="0"/>
        <v>1</v>
      </c>
      <c r="N27" s="70"/>
      <c r="O27" s="78" t="s">
        <v>275</v>
      </c>
      <c r="P27" s="78">
        <v>1</v>
      </c>
      <c r="Q27" s="78" t="s">
        <v>276</v>
      </c>
      <c r="R27" s="78"/>
      <c r="S27" s="78"/>
      <c r="T27" s="77" t="str">
        <f>REPLACE(INDEX(GroupVertices[Group],MATCH(Edges[[#This Row],[Vertex 1]],GroupVertices[Vertex],0)),1,1,"")</f>
        <v>4</v>
      </c>
      <c r="U27" s="77" t="str">
        <f>REPLACE(INDEX(GroupVertices[Group],MATCH(Edges[[#This Row],[Vertex 2]],GroupVertices[Vertex],0)),1,1,"")</f>
        <v>4</v>
      </c>
      <c r="V27" s="31"/>
      <c r="W27" s="31"/>
      <c r="X27" s="31"/>
      <c r="Y27" s="31"/>
      <c r="Z27" s="31"/>
      <c r="AA27" s="31"/>
      <c r="AB27" s="31"/>
      <c r="AC27" s="31"/>
      <c r="AD27" s="31"/>
    </row>
    <row r="28" spans="1:30" ht="15">
      <c r="A28" s="62" t="s">
        <v>181</v>
      </c>
      <c r="B28" s="62" t="s">
        <v>185</v>
      </c>
      <c r="C28" s="63"/>
      <c r="D28" s="64">
        <v>1</v>
      </c>
      <c r="E28" s="65" t="s">
        <v>131</v>
      </c>
      <c r="F28" s="66"/>
      <c r="G28" s="63"/>
      <c r="H28" s="67"/>
      <c r="I28" s="68"/>
      <c r="J28" s="68"/>
      <c r="K28" s="31" t="s">
        <v>65</v>
      </c>
      <c r="L28" s="76">
        <v>28</v>
      </c>
      <c r="M28" s="76" t="b">
        <f t="shared" si="0"/>
        <v>1</v>
      </c>
      <c r="N28" s="70"/>
      <c r="O28" s="78" t="s">
        <v>275</v>
      </c>
      <c r="P28" s="78">
        <v>1</v>
      </c>
      <c r="Q28" s="78" t="s">
        <v>276</v>
      </c>
      <c r="R28" s="78"/>
      <c r="S28" s="78"/>
      <c r="T28" s="77" t="str">
        <f>REPLACE(INDEX(GroupVertices[Group],MATCH(Edges[[#This Row],[Vertex 1]],GroupVertices[Vertex],0)),1,1,"")</f>
        <v>2</v>
      </c>
      <c r="U28" s="77" t="str">
        <f>REPLACE(INDEX(GroupVertices[Group],MATCH(Edges[[#This Row],[Vertex 2]],GroupVertices[Vertex],0)),1,1,"")</f>
        <v>4</v>
      </c>
      <c r="V28" s="31"/>
      <c r="W28" s="31"/>
      <c r="X28" s="31"/>
      <c r="Y28" s="31"/>
      <c r="Z28" s="31"/>
      <c r="AA28" s="31"/>
      <c r="AB28" s="31"/>
      <c r="AC28" s="31"/>
      <c r="AD28" s="31"/>
    </row>
    <row r="29" spans="1:30" ht="15">
      <c r="A29" s="62" t="s">
        <v>181</v>
      </c>
      <c r="B29" s="62" t="s">
        <v>259</v>
      </c>
      <c r="C29" s="63"/>
      <c r="D29" s="64">
        <v>1</v>
      </c>
      <c r="E29" s="65" t="s">
        <v>131</v>
      </c>
      <c r="F29" s="66"/>
      <c r="G29" s="63"/>
      <c r="H29" s="67"/>
      <c r="I29" s="68"/>
      <c r="J29" s="68"/>
      <c r="K29" s="31" t="s">
        <v>65</v>
      </c>
      <c r="L29" s="76">
        <v>29</v>
      </c>
      <c r="M29" s="76" t="b">
        <f t="shared" si="0"/>
        <v>1</v>
      </c>
      <c r="N29" s="70"/>
      <c r="O29" s="78" t="s">
        <v>275</v>
      </c>
      <c r="P29" s="78">
        <v>1</v>
      </c>
      <c r="Q29" s="78" t="s">
        <v>276</v>
      </c>
      <c r="R29" s="78"/>
      <c r="S29" s="78"/>
      <c r="T29" s="77" t="str">
        <f>REPLACE(INDEX(GroupVertices[Group],MATCH(Edges[[#This Row],[Vertex 1]],GroupVertices[Vertex],0)),1,1,"")</f>
        <v>2</v>
      </c>
      <c r="U29" s="77" t="str">
        <f>REPLACE(INDEX(GroupVertices[Group],MATCH(Edges[[#This Row],[Vertex 2]],GroupVertices[Vertex],0)),1,1,"")</f>
        <v>2</v>
      </c>
      <c r="V29" s="31"/>
      <c r="W29" s="31"/>
      <c r="X29" s="31"/>
      <c r="Y29" s="31"/>
      <c r="Z29" s="31"/>
      <c r="AA29" s="31"/>
      <c r="AB29" s="31"/>
      <c r="AC29" s="31"/>
      <c r="AD29" s="31"/>
    </row>
    <row r="30" spans="1:30" ht="15">
      <c r="A30" s="62" t="s">
        <v>181</v>
      </c>
      <c r="B30" s="62" t="s">
        <v>260</v>
      </c>
      <c r="C30" s="63"/>
      <c r="D30" s="64">
        <v>1</v>
      </c>
      <c r="E30" s="65" t="s">
        <v>131</v>
      </c>
      <c r="F30" s="66"/>
      <c r="G30" s="63"/>
      <c r="H30" s="67"/>
      <c r="I30" s="68"/>
      <c r="J30" s="68"/>
      <c r="K30" s="31" t="s">
        <v>65</v>
      </c>
      <c r="L30" s="76">
        <v>30</v>
      </c>
      <c r="M30" s="76" t="b">
        <f t="shared" si="0"/>
        <v>1</v>
      </c>
      <c r="N30" s="70"/>
      <c r="O30" s="78" t="s">
        <v>275</v>
      </c>
      <c r="P30" s="78">
        <v>1</v>
      </c>
      <c r="Q30" s="78" t="s">
        <v>276</v>
      </c>
      <c r="R30" s="78"/>
      <c r="S30" s="78"/>
      <c r="T30" s="77" t="str">
        <f>REPLACE(INDEX(GroupVertices[Group],MATCH(Edges[[#This Row],[Vertex 1]],GroupVertices[Vertex],0)),1,1,"")</f>
        <v>2</v>
      </c>
      <c r="U30" s="77" t="str">
        <f>REPLACE(INDEX(GroupVertices[Group],MATCH(Edges[[#This Row],[Vertex 2]],GroupVertices[Vertex],0)),1,1,"")</f>
        <v>2</v>
      </c>
      <c r="V30" s="31"/>
      <c r="W30" s="31"/>
      <c r="X30" s="31"/>
      <c r="Y30" s="31"/>
      <c r="Z30" s="31"/>
      <c r="AA30" s="31"/>
      <c r="AB30" s="31"/>
      <c r="AC30" s="31"/>
      <c r="AD30" s="31"/>
    </row>
    <row r="31" spans="1:30" ht="15">
      <c r="A31" s="62" t="s">
        <v>186</v>
      </c>
      <c r="B31" s="62" t="s">
        <v>191</v>
      </c>
      <c r="C31" s="63"/>
      <c r="D31" s="64">
        <v>1</v>
      </c>
      <c r="E31" s="65" t="s">
        <v>131</v>
      </c>
      <c r="F31" s="66"/>
      <c r="G31" s="63"/>
      <c r="H31" s="67"/>
      <c r="I31" s="68"/>
      <c r="J31" s="68"/>
      <c r="K31" s="31" t="s">
        <v>65</v>
      </c>
      <c r="L31" s="76">
        <v>31</v>
      </c>
      <c r="M31" s="76" t="b">
        <f t="shared" si="0"/>
        <v>1</v>
      </c>
      <c r="N31" s="70"/>
      <c r="O31" s="78" t="s">
        <v>275</v>
      </c>
      <c r="P31" s="78">
        <v>1</v>
      </c>
      <c r="Q31" s="78" t="s">
        <v>276</v>
      </c>
      <c r="R31" s="78"/>
      <c r="S31" s="78"/>
      <c r="T31" s="77" t="str">
        <f>REPLACE(INDEX(GroupVertices[Group],MATCH(Edges[[#This Row],[Vertex 1]],GroupVertices[Vertex],0)),1,1,"")</f>
        <v>4</v>
      </c>
      <c r="U31" s="77" t="str">
        <f>REPLACE(INDEX(GroupVertices[Group],MATCH(Edges[[#This Row],[Vertex 2]],GroupVertices[Vertex],0)),1,1,"")</f>
        <v>3</v>
      </c>
      <c r="V31" s="31"/>
      <c r="W31" s="31"/>
      <c r="X31" s="31"/>
      <c r="Y31" s="31"/>
      <c r="Z31" s="31"/>
      <c r="AA31" s="31"/>
      <c r="AB31" s="31"/>
      <c r="AC31" s="31"/>
      <c r="AD31" s="31"/>
    </row>
    <row r="32" spans="1:30" ht="15">
      <c r="A32" s="62" t="s">
        <v>186</v>
      </c>
      <c r="B32" s="62" t="s">
        <v>208</v>
      </c>
      <c r="C32" s="63"/>
      <c r="D32" s="64">
        <v>1</v>
      </c>
      <c r="E32" s="65" t="s">
        <v>131</v>
      </c>
      <c r="F32" s="66"/>
      <c r="G32" s="63"/>
      <c r="H32" s="67"/>
      <c r="I32" s="68"/>
      <c r="J32" s="68"/>
      <c r="K32" s="31" t="s">
        <v>65</v>
      </c>
      <c r="L32" s="76">
        <v>32</v>
      </c>
      <c r="M32" s="76" t="b">
        <f t="shared" si="0"/>
        <v>1</v>
      </c>
      <c r="N32" s="70"/>
      <c r="O32" s="78" t="s">
        <v>275</v>
      </c>
      <c r="P32" s="78">
        <v>1</v>
      </c>
      <c r="Q32" s="78" t="s">
        <v>276</v>
      </c>
      <c r="R32" s="78"/>
      <c r="S32" s="78"/>
      <c r="T32" s="77" t="str">
        <f>REPLACE(INDEX(GroupVertices[Group],MATCH(Edges[[#This Row],[Vertex 1]],GroupVertices[Vertex],0)),1,1,"")</f>
        <v>4</v>
      </c>
      <c r="U32" s="77" t="str">
        <f>REPLACE(INDEX(GroupVertices[Group],MATCH(Edges[[#This Row],[Vertex 2]],GroupVertices[Vertex],0)),1,1,"")</f>
        <v>4</v>
      </c>
      <c r="V32" s="31"/>
      <c r="W32" s="31"/>
      <c r="X32" s="31"/>
      <c r="Y32" s="31"/>
      <c r="Z32" s="31"/>
      <c r="AA32" s="31"/>
      <c r="AB32" s="31"/>
      <c r="AC32" s="31"/>
      <c r="AD32" s="31"/>
    </row>
    <row r="33" spans="1:30" ht="15">
      <c r="A33" s="62" t="s">
        <v>181</v>
      </c>
      <c r="B33" s="62" t="s">
        <v>186</v>
      </c>
      <c r="C33" s="63"/>
      <c r="D33" s="64">
        <v>1</v>
      </c>
      <c r="E33" s="65" t="s">
        <v>131</v>
      </c>
      <c r="F33" s="66"/>
      <c r="G33" s="63"/>
      <c r="H33" s="67"/>
      <c r="I33" s="68"/>
      <c r="J33" s="68"/>
      <c r="K33" s="31" t="s">
        <v>65</v>
      </c>
      <c r="L33" s="76">
        <v>33</v>
      </c>
      <c r="M33" s="76" t="b">
        <f t="shared" si="0"/>
        <v>1</v>
      </c>
      <c r="N33" s="70"/>
      <c r="O33" s="78" t="s">
        <v>275</v>
      </c>
      <c r="P33" s="78">
        <v>1</v>
      </c>
      <c r="Q33" s="78" t="s">
        <v>276</v>
      </c>
      <c r="R33" s="78"/>
      <c r="S33" s="78"/>
      <c r="T33" s="77" t="str">
        <f>REPLACE(INDEX(GroupVertices[Group],MATCH(Edges[[#This Row],[Vertex 1]],GroupVertices[Vertex],0)),1,1,"")</f>
        <v>2</v>
      </c>
      <c r="U33" s="77" t="str">
        <f>REPLACE(INDEX(GroupVertices[Group],MATCH(Edges[[#This Row],[Vertex 2]],GroupVertices[Vertex],0)),1,1,"")</f>
        <v>4</v>
      </c>
      <c r="V33" s="31"/>
      <c r="W33" s="31"/>
      <c r="X33" s="31"/>
      <c r="Y33" s="31"/>
      <c r="Z33" s="31"/>
      <c r="AA33" s="31"/>
      <c r="AB33" s="31"/>
      <c r="AC33" s="31"/>
      <c r="AD33" s="31"/>
    </row>
    <row r="34" spans="1:30" ht="15">
      <c r="A34" s="62" t="s">
        <v>187</v>
      </c>
      <c r="B34" s="62" t="s">
        <v>243</v>
      </c>
      <c r="C34" s="63"/>
      <c r="D34" s="64">
        <v>1</v>
      </c>
      <c r="E34" s="65" t="s">
        <v>131</v>
      </c>
      <c r="F34" s="66"/>
      <c r="G34" s="63"/>
      <c r="H34" s="67"/>
      <c r="I34" s="68"/>
      <c r="J34" s="68"/>
      <c r="K34" s="31" t="s">
        <v>65</v>
      </c>
      <c r="L34" s="76">
        <v>34</v>
      </c>
      <c r="M34" s="76" t="b">
        <f t="shared" si="0"/>
        <v>1</v>
      </c>
      <c r="N34" s="70"/>
      <c r="O34" s="78" t="s">
        <v>275</v>
      </c>
      <c r="P34" s="78">
        <v>1</v>
      </c>
      <c r="Q34" s="78" t="s">
        <v>276</v>
      </c>
      <c r="R34" s="78"/>
      <c r="S34" s="78"/>
      <c r="T34" s="77" t="str">
        <f>REPLACE(INDEX(GroupVertices[Group],MATCH(Edges[[#This Row],[Vertex 1]],GroupVertices[Vertex],0)),1,1,"")</f>
        <v>2</v>
      </c>
      <c r="U34" s="77" t="str">
        <f>REPLACE(INDEX(GroupVertices[Group],MATCH(Edges[[#This Row],[Vertex 2]],GroupVertices[Vertex],0)),1,1,"")</f>
        <v>4</v>
      </c>
      <c r="V34" s="31"/>
      <c r="W34" s="31"/>
      <c r="X34" s="31"/>
      <c r="Y34" s="31"/>
      <c r="Z34" s="31"/>
      <c r="AA34" s="31"/>
      <c r="AB34" s="31"/>
      <c r="AC34" s="31"/>
      <c r="AD34" s="31"/>
    </row>
    <row r="35" spans="1:30" ht="15">
      <c r="A35" s="62" t="s">
        <v>187</v>
      </c>
      <c r="B35" s="62" t="s">
        <v>208</v>
      </c>
      <c r="C35" s="63"/>
      <c r="D35" s="64">
        <v>1</v>
      </c>
      <c r="E35" s="65" t="s">
        <v>131</v>
      </c>
      <c r="F35" s="66"/>
      <c r="G35" s="63"/>
      <c r="H35" s="67"/>
      <c r="I35" s="68"/>
      <c r="J35" s="68"/>
      <c r="K35" s="31" t="s">
        <v>65</v>
      </c>
      <c r="L35" s="76">
        <v>35</v>
      </c>
      <c r="M35" s="76" t="b">
        <f t="shared" si="0"/>
        <v>1</v>
      </c>
      <c r="N35" s="70"/>
      <c r="O35" s="78" t="s">
        <v>275</v>
      </c>
      <c r="P35" s="78">
        <v>1</v>
      </c>
      <c r="Q35" s="78" t="s">
        <v>276</v>
      </c>
      <c r="R35" s="78"/>
      <c r="S35" s="78"/>
      <c r="T35" s="77" t="str">
        <f>REPLACE(INDEX(GroupVertices[Group],MATCH(Edges[[#This Row],[Vertex 1]],GroupVertices[Vertex],0)),1,1,"")</f>
        <v>2</v>
      </c>
      <c r="U35" s="77" t="str">
        <f>REPLACE(INDEX(GroupVertices[Group],MATCH(Edges[[#This Row],[Vertex 2]],GroupVertices[Vertex],0)),1,1,"")</f>
        <v>4</v>
      </c>
      <c r="V35" s="31"/>
      <c r="W35" s="31"/>
      <c r="X35" s="31"/>
      <c r="Y35" s="31"/>
      <c r="Z35" s="31"/>
      <c r="AA35" s="31"/>
      <c r="AB35" s="31"/>
      <c r="AC35" s="31"/>
      <c r="AD35" s="31"/>
    </row>
    <row r="36" spans="1:30" ht="15">
      <c r="A36" s="62" t="s">
        <v>181</v>
      </c>
      <c r="B36" s="62" t="s">
        <v>187</v>
      </c>
      <c r="C36" s="63"/>
      <c r="D36" s="64">
        <v>1</v>
      </c>
      <c r="E36" s="65" t="s">
        <v>131</v>
      </c>
      <c r="F36" s="66"/>
      <c r="G36" s="63"/>
      <c r="H36" s="67"/>
      <c r="I36" s="68"/>
      <c r="J36" s="68"/>
      <c r="K36" s="31" t="s">
        <v>65</v>
      </c>
      <c r="L36" s="76">
        <v>36</v>
      </c>
      <c r="M36" s="76" t="b">
        <f t="shared" si="0"/>
        <v>1</v>
      </c>
      <c r="N36" s="70"/>
      <c r="O36" s="78" t="s">
        <v>275</v>
      </c>
      <c r="P36" s="78">
        <v>1</v>
      </c>
      <c r="Q36" s="78" t="s">
        <v>276</v>
      </c>
      <c r="R36" s="78"/>
      <c r="S36" s="78"/>
      <c r="T36" s="77" t="str">
        <f>REPLACE(INDEX(GroupVertices[Group],MATCH(Edges[[#This Row],[Vertex 1]],GroupVertices[Vertex],0)),1,1,"")</f>
        <v>2</v>
      </c>
      <c r="U36" s="77" t="str">
        <f>REPLACE(INDEX(GroupVertices[Group],MATCH(Edges[[#This Row],[Vertex 2]],GroupVertices[Vertex],0)),1,1,"")</f>
        <v>2</v>
      </c>
      <c r="V36" s="31"/>
      <c r="W36" s="31"/>
      <c r="X36" s="31"/>
      <c r="Y36" s="31"/>
      <c r="Z36" s="31"/>
      <c r="AA36" s="31"/>
      <c r="AB36" s="31"/>
      <c r="AC36" s="31"/>
      <c r="AD36" s="31"/>
    </row>
    <row r="37" spans="1:30" ht="15">
      <c r="A37" s="62" t="s">
        <v>188</v>
      </c>
      <c r="B37" s="62" t="s">
        <v>187</v>
      </c>
      <c r="C37" s="63"/>
      <c r="D37" s="64">
        <v>1</v>
      </c>
      <c r="E37" s="65" t="s">
        <v>131</v>
      </c>
      <c r="F37" s="66"/>
      <c r="G37" s="63"/>
      <c r="H37" s="67"/>
      <c r="I37" s="68"/>
      <c r="J37" s="68"/>
      <c r="K37" s="31" t="s">
        <v>65</v>
      </c>
      <c r="L37" s="76">
        <v>37</v>
      </c>
      <c r="M37" s="76" t="b">
        <f t="shared" si="0"/>
        <v>1</v>
      </c>
      <c r="N37" s="70"/>
      <c r="O37" s="78" t="s">
        <v>275</v>
      </c>
      <c r="P37" s="78">
        <v>1</v>
      </c>
      <c r="Q37" s="78" t="s">
        <v>276</v>
      </c>
      <c r="R37" s="78"/>
      <c r="S37" s="78"/>
      <c r="T37" s="77" t="str">
        <f>REPLACE(INDEX(GroupVertices[Group],MATCH(Edges[[#This Row],[Vertex 1]],GroupVertices[Vertex],0)),1,1,"")</f>
        <v>2</v>
      </c>
      <c r="U37" s="77" t="str">
        <f>REPLACE(INDEX(GroupVertices[Group],MATCH(Edges[[#This Row],[Vertex 2]],GroupVertices[Vertex],0)),1,1,"")</f>
        <v>2</v>
      </c>
      <c r="V37" s="31"/>
      <c r="W37" s="31"/>
      <c r="X37" s="31"/>
      <c r="Y37" s="31"/>
      <c r="Z37" s="31"/>
      <c r="AA37" s="31"/>
      <c r="AB37" s="31"/>
      <c r="AC37" s="31"/>
      <c r="AD37" s="31"/>
    </row>
    <row r="38" spans="1:30" ht="15">
      <c r="A38" s="62" t="s">
        <v>181</v>
      </c>
      <c r="B38" s="62" t="s">
        <v>261</v>
      </c>
      <c r="C38" s="63"/>
      <c r="D38" s="64">
        <v>1</v>
      </c>
      <c r="E38" s="65" t="s">
        <v>131</v>
      </c>
      <c r="F38" s="66"/>
      <c r="G38" s="63"/>
      <c r="H38" s="67"/>
      <c r="I38" s="68"/>
      <c r="J38" s="68"/>
      <c r="K38" s="31" t="s">
        <v>65</v>
      </c>
      <c r="L38" s="76">
        <v>38</v>
      </c>
      <c r="M38" s="76" t="b">
        <f t="shared" si="0"/>
        <v>1</v>
      </c>
      <c r="N38" s="70"/>
      <c r="O38" s="78" t="s">
        <v>275</v>
      </c>
      <c r="P38" s="78">
        <v>1</v>
      </c>
      <c r="Q38" s="78" t="s">
        <v>276</v>
      </c>
      <c r="R38" s="78"/>
      <c r="S38" s="78"/>
      <c r="T38" s="77" t="str">
        <f>REPLACE(INDEX(GroupVertices[Group],MATCH(Edges[[#This Row],[Vertex 1]],GroupVertices[Vertex],0)),1,1,"")</f>
        <v>2</v>
      </c>
      <c r="U38" s="77" t="str">
        <f>REPLACE(INDEX(GroupVertices[Group],MATCH(Edges[[#This Row],[Vertex 2]],GroupVertices[Vertex],0)),1,1,"")</f>
        <v>2</v>
      </c>
      <c r="V38" s="31"/>
      <c r="W38" s="31"/>
      <c r="X38" s="31"/>
      <c r="Y38" s="31"/>
      <c r="Z38" s="31"/>
      <c r="AA38" s="31"/>
      <c r="AB38" s="31"/>
      <c r="AC38" s="31"/>
      <c r="AD38" s="31"/>
    </row>
    <row r="39" spans="1:30" ht="15">
      <c r="A39" s="62" t="s">
        <v>189</v>
      </c>
      <c r="B39" s="62" t="s">
        <v>190</v>
      </c>
      <c r="C39" s="63"/>
      <c r="D39" s="64">
        <v>1</v>
      </c>
      <c r="E39" s="65" t="s">
        <v>131</v>
      </c>
      <c r="F39" s="66"/>
      <c r="G39" s="63"/>
      <c r="H39" s="67"/>
      <c r="I39" s="68"/>
      <c r="J39" s="68"/>
      <c r="K39" s="31" t="s">
        <v>65</v>
      </c>
      <c r="L39" s="76">
        <v>39</v>
      </c>
      <c r="M39" s="76" t="b">
        <f t="shared" si="0"/>
        <v>1</v>
      </c>
      <c r="N39" s="70"/>
      <c r="O39" s="78" t="s">
        <v>275</v>
      </c>
      <c r="P39" s="78">
        <v>1</v>
      </c>
      <c r="Q39" s="78" t="s">
        <v>276</v>
      </c>
      <c r="R39" s="78"/>
      <c r="S39" s="78"/>
      <c r="T39" s="77" t="str">
        <f>REPLACE(INDEX(GroupVertices[Group],MATCH(Edges[[#This Row],[Vertex 1]],GroupVertices[Vertex],0)),1,1,"")</f>
        <v>1</v>
      </c>
      <c r="U39" s="77" t="str">
        <f>REPLACE(INDEX(GroupVertices[Group],MATCH(Edges[[#This Row],[Vertex 2]],GroupVertices[Vertex],0)),1,1,"")</f>
        <v>4</v>
      </c>
      <c r="V39" s="31"/>
      <c r="W39" s="31"/>
      <c r="X39" s="31"/>
      <c r="Y39" s="31"/>
      <c r="Z39" s="31"/>
      <c r="AA39" s="31"/>
      <c r="AB39" s="31"/>
      <c r="AC39" s="31"/>
      <c r="AD39" s="31"/>
    </row>
    <row r="40" spans="1:30" ht="15">
      <c r="A40" s="62" t="s">
        <v>190</v>
      </c>
      <c r="B40" s="62" t="s">
        <v>208</v>
      </c>
      <c r="C40" s="63"/>
      <c r="D40" s="64">
        <v>1</v>
      </c>
      <c r="E40" s="65" t="s">
        <v>131</v>
      </c>
      <c r="F40" s="66"/>
      <c r="G40" s="63"/>
      <c r="H40" s="67"/>
      <c r="I40" s="68"/>
      <c r="J40" s="68"/>
      <c r="K40" s="31" t="s">
        <v>65</v>
      </c>
      <c r="L40" s="76">
        <v>40</v>
      </c>
      <c r="M40" s="76" t="b">
        <f t="shared" si="0"/>
        <v>1</v>
      </c>
      <c r="N40" s="70"/>
      <c r="O40" s="78" t="s">
        <v>275</v>
      </c>
      <c r="P40" s="78">
        <v>1</v>
      </c>
      <c r="Q40" s="78" t="s">
        <v>276</v>
      </c>
      <c r="R40" s="78"/>
      <c r="S40" s="78"/>
      <c r="T40" s="77" t="str">
        <f>REPLACE(INDEX(GroupVertices[Group],MATCH(Edges[[#This Row],[Vertex 1]],GroupVertices[Vertex],0)),1,1,"")</f>
        <v>4</v>
      </c>
      <c r="U40" s="77" t="str">
        <f>REPLACE(INDEX(GroupVertices[Group],MATCH(Edges[[#This Row],[Vertex 2]],GroupVertices[Vertex],0)),1,1,"")</f>
        <v>4</v>
      </c>
      <c r="V40" s="31"/>
      <c r="W40" s="31"/>
      <c r="X40" s="31"/>
      <c r="Y40" s="31"/>
      <c r="Z40" s="31"/>
      <c r="AA40" s="31"/>
      <c r="AB40" s="31"/>
      <c r="AC40" s="31"/>
      <c r="AD40" s="31"/>
    </row>
    <row r="41" spans="1:30" ht="15">
      <c r="A41" s="62" t="s">
        <v>181</v>
      </c>
      <c r="B41" s="62" t="s">
        <v>190</v>
      </c>
      <c r="C41" s="63"/>
      <c r="D41" s="64">
        <v>1</v>
      </c>
      <c r="E41" s="65" t="s">
        <v>131</v>
      </c>
      <c r="F41" s="66"/>
      <c r="G41" s="63"/>
      <c r="H41" s="67"/>
      <c r="I41" s="68"/>
      <c r="J41" s="68"/>
      <c r="K41" s="31" t="s">
        <v>65</v>
      </c>
      <c r="L41" s="76">
        <v>41</v>
      </c>
      <c r="M41" s="76" t="b">
        <f t="shared" si="0"/>
        <v>1</v>
      </c>
      <c r="N41" s="70"/>
      <c r="O41" s="78" t="s">
        <v>275</v>
      </c>
      <c r="P41" s="78">
        <v>1</v>
      </c>
      <c r="Q41" s="78" t="s">
        <v>276</v>
      </c>
      <c r="R41" s="78"/>
      <c r="S41" s="78"/>
      <c r="T41" s="77" t="str">
        <f>REPLACE(INDEX(GroupVertices[Group],MATCH(Edges[[#This Row],[Vertex 1]],GroupVertices[Vertex],0)),1,1,"")</f>
        <v>2</v>
      </c>
      <c r="U41" s="77" t="str">
        <f>REPLACE(INDEX(GroupVertices[Group],MATCH(Edges[[#This Row],[Vertex 2]],GroupVertices[Vertex],0)),1,1,"")</f>
        <v>4</v>
      </c>
      <c r="V41" s="31"/>
      <c r="W41" s="31"/>
      <c r="X41" s="31"/>
      <c r="Y41" s="31"/>
      <c r="Z41" s="31"/>
      <c r="AA41" s="31"/>
      <c r="AB41" s="31"/>
      <c r="AC41" s="31"/>
      <c r="AD41" s="31"/>
    </row>
    <row r="42" spans="1:30" ht="15">
      <c r="A42" s="62" t="s">
        <v>191</v>
      </c>
      <c r="B42" s="62" t="s">
        <v>190</v>
      </c>
      <c r="C42" s="63"/>
      <c r="D42" s="64">
        <v>1</v>
      </c>
      <c r="E42" s="65" t="s">
        <v>131</v>
      </c>
      <c r="F42" s="66"/>
      <c r="G42" s="63"/>
      <c r="H42" s="67"/>
      <c r="I42" s="68"/>
      <c r="J42" s="68"/>
      <c r="K42" s="31" t="s">
        <v>65</v>
      </c>
      <c r="L42" s="76">
        <v>42</v>
      </c>
      <c r="M42" s="76" t="b">
        <f t="shared" si="0"/>
        <v>1</v>
      </c>
      <c r="N42" s="70"/>
      <c r="O42" s="78" t="s">
        <v>275</v>
      </c>
      <c r="P42" s="78">
        <v>1</v>
      </c>
      <c r="Q42" s="78" t="s">
        <v>276</v>
      </c>
      <c r="R42" s="78"/>
      <c r="S42" s="78"/>
      <c r="T42" s="77" t="str">
        <f>REPLACE(INDEX(GroupVertices[Group],MATCH(Edges[[#This Row],[Vertex 1]],GroupVertices[Vertex],0)),1,1,"")</f>
        <v>3</v>
      </c>
      <c r="U42" s="77" t="str">
        <f>REPLACE(INDEX(GroupVertices[Group],MATCH(Edges[[#This Row],[Vertex 2]],GroupVertices[Vertex],0)),1,1,"")</f>
        <v>4</v>
      </c>
      <c r="V42" s="31"/>
      <c r="W42" s="31"/>
      <c r="X42" s="31"/>
      <c r="Y42" s="31"/>
      <c r="Z42" s="31"/>
      <c r="AA42" s="31"/>
      <c r="AB42" s="31"/>
      <c r="AC42" s="31"/>
      <c r="AD42" s="31"/>
    </row>
    <row r="43" spans="1:30" ht="15">
      <c r="A43" s="62" t="s">
        <v>192</v>
      </c>
      <c r="B43" s="62" t="s">
        <v>190</v>
      </c>
      <c r="C43" s="63"/>
      <c r="D43" s="64">
        <v>1</v>
      </c>
      <c r="E43" s="65" t="s">
        <v>131</v>
      </c>
      <c r="F43" s="66"/>
      <c r="G43" s="63"/>
      <c r="H43" s="67"/>
      <c r="I43" s="68"/>
      <c r="J43" s="68"/>
      <c r="K43" s="31" t="s">
        <v>65</v>
      </c>
      <c r="L43" s="76">
        <v>43</v>
      </c>
      <c r="M43" s="76" t="b">
        <f t="shared" si="0"/>
        <v>1</v>
      </c>
      <c r="N43" s="70"/>
      <c r="O43" s="78" t="s">
        <v>275</v>
      </c>
      <c r="P43" s="78">
        <v>1</v>
      </c>
      <c r="Q43" s="78" t="s">
        <v>276</v>
      </c>
      <c r="R43" s="78"/>
      <c r="S43" s="78"/>
      <c r="T43" s="77" t="str">
        <f>REPLACE(INDEX(GroupVertices[Group],MATCH(Edges[[#This Row],[Vertex 1]],GroupVertices[Vertex],0)),1,1,"")</f>
        <v>4</v>
      </c>
      <c r="U43" s="77" t="str">
        <f>REPLACE(INDEX(GroupVertices[Group],MATCH(Edges[[#This Row],[Vertex 2]],GroupVertices[Vertex],0)),1,1,"")</f>
        <v>4</v>
      </c>
      <c r="V43" s="31"/>
      <c r="W43" s="31"/>
      <c r="X43" s="31"/>
      <c r="Y43" s="31"/>
      <c r="Z43" s="31"/>
      <c r="AA43" s="31"/>
      <c r="AB43" s="31"/>
      <c r="AC43" s="31"/>
      <c r="AD43" s="31"/>
    </row>
    <row r="44" spans="1:30" ht="15">
      <c r="A44" s="62" t="s">
        <v>193</v>
      </c>
      <c r="B44" s="62" t="s">
        <v>192</v>
      </c>
      <c r="C44" s="63"/>
      <c r="D44" s="64">
        <v>1</v>
      </c>
      <c r="E44" s="65" t="s">
        <v>131</v>
      </c>
      <c r="F44" s="66"/>
      <c r="G44" s="63"/>
      <c r="H44" s="67"/>
      <c r="I44" s="68"/>
      <c r="J44" s="68"/>
      <c r="K44" s="31" t="s">
        <v>65</v>
      </c>
      <c r="L44" s="76">
        <v>44</v>
      </c>
      <c r="M44" s="76" t="b">
        <f t="shared" si="0"/>
        <v>1</v>
      </c>
      <c r="N44" s="70"/>
      <c r="O44" s="78" t="s">
        <v>275</v>
      </c>
      <c r="P44" s="78">
        <v>1</v>
      </c>
      <c r="Q44" s="78" t="s">
        <v>276</v>
      </c>
      <c r="R44" s="78"/>
      <c r="S44" s="78"/>
      <c r="T44" s="77" t="str">
        <f>REPLACE(INDEX(GroupVertices[Group],MATCH(Edges[[#This Row],[Vertex 1]],GroupVertices[Vertex],0)),1,1,"")</f>
        <v>4</v>
      </c>
      <c r="U44" s="77" t="str">
        <f>REPLACE(INDEX(GroupVertices[Group],MATCH(Edges[[#This Row],[Vertex 2]],GroupVertices[Vertex],0)),1,1,"")</f>
        <v>4</v>
      </c>
      <c r="V44" s="31"/>
      <c r="W44" s="31"/>
      <c r="X44" s="31"/>
      <c r="Y44" s="31"/>
      <c r="Z44" s="31"/>
      <c r="AA44" s="31"/>
      <c r="AB44" s="31"/>
      <c r="AC44" s="31"/>
      <c r="AD44" s="31"/>
    </row>
    <row r="45" spans="1:30" ht="15">
      <c r="A45" s="62" t="s">
        <v>192</v>
      </c>
      <c r="B45" s="62" t="s">
        <v>243</v>
      </c>
      <c r="C45" s="63"/>
      <c r="D45" s="64">
        <v>1</v>
      </c>
      <c r="E45" s="65" t="s">
        <v>131</v>
      </c>
      <c r="F45" s="66"/>
      <c r="G45" s="63"/>
      <c r="H45" s="67"/>
      <c r="I45" s="68"/>
      <c r="J45" s="68"/>
      <c r="K45" s="31" t="s">
        <v>65</v>
      </c>
      <c r="L45" s="76">
        <v>45</v>
      </c>
      <c r="M45" s="76" t="b">
        <f t="shared" si="0"/>
        <v>1</v>
      </c>
      <c r="N45" s="70"/>
      <c r="O45" s="78" t="s">
        <v>275</v>
      </c>
      <c r="P45" s="78">
        <v>1</v>
      </c>
      <c r="Q45" s="78" t="s">
        <v>276</v>
      </c>
      <c r="R45" s="78"/>
      <c r="S45" s="78"/>
      <c r="T45" s="77" t="str">
        <f>REPLACE(INDEX(GroupVertices[Group],MATCH(Edges[[#This Row],[Vertex 1]],GroupVertices[Vertex],0)),1,1,"")</f>
        <v>4</v>
      </c>
      <c r="U45" s="77" t="str">
        <f>REPLACE(INDEX(GroupVertices[Group],MATCH(Edges[[#This Row],[Vertex 2]],GroupVertices[Vertex],0)),1,1,"")</f>
        <v>4</v>
      </c>
      <c r="V45" s="31"/>
      <c r="W45" s="31"/>
      <c r="X45" s="31"/>
      <c r="Y45" s="31"/>
      <c r="Z45" s="31"/>
      <c r="AA45" s="31"/>
      <c r="AB45" s="31"/>
      <c r="AC45" s="31"/>
      <c r="AD45" s="31"/>
    </row>
    <row r="46" spans="1:30" ht="15">
      <c r="A46" s="62" t="s">
        <v>192</v>
      </c>
      <c r="B46" s="62" t="s">
        <v>239</v>
      </c>
      <c r="C46" s="63"/>
      <c r="D46" s="64">
        <v>1</v>
      </c>
      <c r="E46" s="65" t="s">
        <v>131</v>
      </c>
      <c r="F46" s="66"/>
      <c r="G46" s="63"/>
      <c r="H46" s="67"/>
      <c r="I46" s="68"/>
      <c r="J46" s="68"/>
      <c r="K46" s="31" t="s">
        <v>65</v>
      </c>
      <c r="L46" s="76">
        <v>46</v>
      </c>
      <c r="M46" s="76" t="b">
        <f t="shared" si="0"/>
        <v>1</v>
      </c>
      <c r="N46" s="70"/>
      <c r="O46" s="78" t="s">
        <v>275</v>
      </c>
      <c r="P46" s="78">
        <v>1</v>
      </c>
      <c r="Q46" s="78" t="s">
        <v>276</v>
      </c>
      <c r="R46" s="78"/>
      <c r="S46" s="78"/>
      <c r="T46" s="77" t="str">
        <f>REPLACE(INDEX(GroupVertices[Group],MATCH(Edges[[#This Row],[Vertex 1]],GroupVertices[Vertex],0)),1,1,"")</f>
        <v>4</v>
      </c>
      <c r="U46" s="77" t="str">
        <f>REPLACE(INDEX(GroupVertices[Group],MATCH(Edges[[#This Row],[Vertex 2]],GroupVertices[Vertex],0)),1,1,"")</f>
        <v>3</v>
      </c>
      <c r="V46" s="31"/>
      <c r="W46" s="31"/>
      <c r="X46" s="31"/>
      <c r="Y46" s="31"/>
      <c r="Z46" s="31"/>
      <c r="AA46" s="31"/>
      <c r="AB46" s="31"/>
      <c r="AC46" s="31"/>
      <c r="AD46" s="31"/>
    </row>
    <row r="47" spans="1:30" ht="15">
      <c r="A47" s="62" t="s">
        <v>192</v>
      </c>
      <c r="B47" s="62" t="s">
        <v>208</v>
      </c>
      <c r="C47" s="63"/>
      <c r="D47" s="64">
        <v>1</v>
      </c>
      <c r="E47" s="65" t="s">
        <v>131</v>
      </c>
      <c r="F47" s="66"/>
      <c r="G47" s="63"/>
      <c r="H47" s="67"/>
      <c r="I47" s="68"/>
      <c r="J47" s="68"/>
      <c r="K47" s="31" t="s">
        <v>65</v>
      </c>
      <c r="L47" s="76">
        <v>47</v>
      </c>
      <c r="M47" s="76" t="b">
        <f t="shared" si="0"/>
        <v>1</v>
      </c>
      <c r="N47" s="70"/>
      <c r="O47" s="78" t="s">
        <v>275</v>
      </c>
      <c r="P47" s="78">
        <v>1</v>
      </c>
      <c r="Q47" s="78" t="s">
        <v>276</v>
      </c>
      <c r="R47" s="78"/>
      <c r="S47" s="78"/>
      <c r="T47" s="77" t="str">
        <f>REPLACE(INDEX(GroupVertices[Group],MATCH(Edges[[#This Row],[Vertex 1]],GroupVertices[Vertex],0)),1,1,"")</f>
        <v>4</v>
      </c>
      <c r="U47" s="77" t="str">
        <f>REPLACE(INDEX(GroupVertices[Group],MATCH(Edges[[#This Row],[Vertex 2]],GroupVertices[Vertex],0)),1,1,"")</f>
        <v>4</v>
      </c>
      <c r="V47" s="31"/>
      <c r="W47" s="31"/>
      <c r="X47" s="31"/>
      <c r="Y47" s="31"/>
      <c r="Z47" s="31"/>
      <c r="AA47" s="31"/>
      <c r="AB47" s="31"/>
      <c r="AC47" s="31"/>
      <c r="AD47" s="31"/>
    </row>
    <row r="48" spans="1:30" ht="15">
      <c r="A48" s="62" t="s">
        <v>192</v>
      </c>
      <c r="B48" s="62" t="s">
        <v>200</v>
      </c>
      <c r="C48" s="63"/>
      <c r="D48" s="64">
        <v>1</v>
      </c>
      <c r="E48" s="65" t="s">
        <v>131</v>
      </c>
      <c r="F48" s="66"/>
      <c r="G48" s="63"/>
      <c r="H48" s="67"/>
      <c r="I48" s="68"/>
      <c r="J48" s="68"/>
      <c r="K48" s="31" t="s">
        <v>65</v>
      </c>
      <c r="L48" s="76">
        <v>48</v>
      </c>
      <c r="M48" s="76" t="b">
        <f t="shared" si="0"/>
        <v>1</v>
      </c>
      <c r="N48" s="70"/>
      <c r="O48" s="78" t="s">
        <v>275</v>
      </c>
      <c r="P48" s="78">
        <v>1</v>
      </c>
      <c r="Q48" s="78" t="s">
        <v>276</v>
      </c>
      <c r="R48" s="78"/>
      <c r="S48" s="78"/>
      <c r="T48" s="77" t="str">
        <f>REPLACE(INDEX(GroupVertices[Group],MATCH(Edges[[#This Row],[Vertex 1]],GroupVertices[Vertex],0)),1,1,"")</f>
        <v>4</v>
      </c>
      <c r="U48" s="77" t="str">
        <f>REPLACE(INDEX(GroupVertices[Group],MATCH(Edges[[#This Row],[Vertex 2]],GroupVertices[Vertex],0)),1,1,"")</f>
        <v>1</v>
      </c>
      <c r="V48" s="31"/>
      <c r="W48" s="31"/>
      <c r="X48" s="31"/>
      <c r="Y48" s="31"/>
      <c r="Z48" s="31"/>
      <c r="AA48" s="31"/>
      <c r="AB48" s="31"/>
      <c r="AC48" s="31"/>
      <c r="AD48" s="31"/>
    </row>
    <row r="49" spans="1:30" ht="15">
      <c r="A49" s="62" t="s">
        <v>192</v>
      </c>
      <c r="B49" s="62" t="s">
        <v>207</v>
      </c>
      <c r="C49" s="63"/>
      <c r="D49" s="64">
        <v>1</v>
      </c>
      <c r="E49" s="65" t="s">
        <v>131</v>
      </c>
      <c r="F49" s="66"/>
      <c r="G49" s="63"/>
      <c r="H49" s="67"/>
      <c r="I49" s="68"/>
      <c r="J49" s="68"/>
      <c r="K49" s="31" t="s">
        <v>65</v>
      </c>
      <c r="L49" s="76">
        <v>49</v>
      </c>
      <c r="M49" s="76" t="b">
        <f t="shared" si="0"/>
        <v>1</v>
      </c>
      <c r="N49" s="70"/>
      <c r="O49" s="78" t="s">
        <v>275</v>
      </c>
      <c r="P49" s="78">
        <v>1</v>
      </c>
      <c r="Q49" s="78" t="s">
        <v>276</v>
      </c>
      <c r="R49" s="78"/>
      <c r="S49" s="78"/>
      <c r="T49" s="77" t="str">
        <f>REPLACE(INDEX(GroupVertices[Group],MATCH(Edges[[#This Row],[Vertex 1]],GroupVertices[Vertex],0)),1,1,"")</f>
        <v>4</v>
      </c>
      <c r="U49" s="77" t="str">
        <f>REPLACE(INDEX(GroupVertices[Group],MATCH(Edges[[#This Row],[Vertex 2]],GroupVertices[Vertex],0)),1,1,"")</f>
        <v>4</v>
      </c>
      <c r="V49" s="31"/>
      <c r="W49" s="31"/>
      <c r="X49" s="31"/>
      <c r="Y49" s="31"/>
      <c r="Z49" s="31"/>
      <c r="AA49" s="31"/>
      <c r="AB49" s="31"/>
      <c r="AC49" s="31"/>
      <c r="AD49" s="31"/>
    </row>
    <row r="50" spans="1:30" ht="15">
      <c r="A50" s="62" t="s">
        <v>192</v>
      </c>
      <c r="B50" s="62" t="s">
        <v>255</v>
      </c>
      <c r="C50" s="63"/>
      <c r="D50" s="64">
        <v>1</v>
      </c>
      <c r="E50" s="65" t="s">
        <v>131</v>
      </c>
      <c r="F50" s="66"/>
      <c r="G50" s="63"/>
      <c r="H50" s="67"/>
      <c r="I50" s="68"/>
      <c r="J50" s="68"/>
      <c r="K50" s="31" t="s">
        <v>65</v>
      </c>
      <c r="L50" s="76">
        <v>50</v>
      </c>
      <c r="M50" s="76" t="b">
        <f t="shared" si="0"/>
        <v>1</v>
      </c>
      <c r="N50" s="70"/>
      <c r="O50" s="78" t="s">
        <v>275</v>
      </c>
      <c r="P50" s="78">
        <v>1</v>
      </c>
      <c r="Q50" s="78" t="s">
        <v>276</v>
      </c>
      <c r="R50" s="78"/>
      <c r="S50" s="78"/>
      <c r="T50" s="77" t="str">
        <f>REPLACE(INDEX(GroupVertices[Group],MATCH(Edges[[#This Row],[Vertex 1]],GroupVertices[Vertex],0)),1,1,"")</f>
        <v>4</v>
      </c>
      <c r="U50" s="77" t="str">
        <f>REPLACE(INDEX(GroupVertices[Group],MATCH(Edges[[#This Row],[Vertex 2]],GroupVertices[Vertex],0)),1,1,"")</f>
        <v>1</v>
      </c>
      <c r="V50" s="31"/>
      <c r="W50" s="31"/>
      <c r="X50" s="31"/>
      <c r="Y50" s="31"/>
      <c r="Z50" s="31"/>
      <c r="AA50" s="31"/>
      <c r="AB50" s="31"/>
      <c r="AC50" s="31"/>
      <c r="AD50" s="31"/>
    </row>
    <row r="51" spans="1:30" ht="15">
      <c r="A51" s="62" t="s">
        <v>181</v>
      </c>
      <c r="B51" s="62" t="s">
        <v>192</v>
      </c>
      <c r="C51" s="63"/>
      <c r="D51" s="64">
        <v>1</v>
      </c>
      <c r="E51" s="65" t="s">
        <v>131</v>
      </c>
      <c r="F51" s="66"/>
      <c r="G51" s="63"/>
      <c r="H51" s="67"/>
      <c r="I51" s="68"/>
      <c r="J51" s="68"/>
      <c r="K51" s="31" t="s">
        <v>65</v>
      </c>
      <c r="L51" s="76">
        <v>51</v>
      </c>
      <c r="M51" s="76" t="b">
        <f t="shared" si="0"/>
        <v>1</v>
      </c>
      <c r="N51" s="70"/>
      <c r="O51" s="78" t="s">
        <v>275</v>
      </c>
      <c r="P51" s="78">
        <v>1</v>
      </c>
      <c r="Q51" s="78" t="s">
        <v>276</v>
      </c>
      <c r="R51" s="78"/>
      <c r="S51" s="78"/>
      <c r="T51" s="77" t="str">
        <f>REPLACE(INDEX(GroupVertices[Group],MATCH(Edges[[#This Row],[Vertex 1]],GroupVertices[Vertex],0)),1,1,"")</f>
        <v>2</v>
      </c>
      <c r="U51" s="77" t="str">
        <f>REPLACE(INDEX(GroupVertices[Group],MATCH(Edges[[#This Row],[Vertex 2]],GroupVertices[Vertex],0)),1,1,"")</f>
        <v>4</v>
      </c>
      <c r="V51" s="31"/>
      <c r="W51" s="31"/>
      <c r="X51" s="31"/>
      <c r="Y51" s="31"/>
      <c r="Z51" s="31"/>
      <c r="AA51" s="31"/>
      <c r="AB51" s="31"/>
      <c r="AC51" s="31"/>
      <c r="AD51" s="31"/>
    </row>
    <row r="52" spans="1:30" ht="15">
      <c r="A52" s="62" t="s">
        <v>194</v>
      </c>
      <c r="B52" s="62" t="s">
        <v>195</v>
      </c>
      <c r="C52" s="63"/>
      <c r="D52" s="64">
        <v>1</v>
      </c>
      <c r="E52" s="65" t="s">
        <v>131</v>
      </c>
      <c r="F52" s="66"/>
      <c r="G52" s="63"/>
      <c r="H52" s="67"/>
      <c r="I52" s="68"/>
      <c r="J52" s="68"/>
      <c r="K52" s="31" t="s">
        <v>65</v>
      </c>
      <c r="L52" s="76">
        <v>52</v>
      </c>
      <c r="M52" s="76" t="b">
        <f t="shared" si="0"/>
        <v>1</v>
      </c>
      <c r="N52" s="70"/>
      <c r="O52" s="78" t="s">
        <v>275</v>
      </c>
      <c r="P52" s="78">
        <v>1</v>
      </c>
      <c r="Q52" s="78" t="s">
        <v>276</v>
      </c>
      <c r="R52" s="78"/>
      <c r="S52" s="78"/>
      <c r="T52" s="77" t="str">
        <f>REPLACE(INDEX(GroupVertices[Group],MATCH(Edges[[#This Row],[Vertex 1]],GroupVertices[Vertex],0)),1,1,"")</f>
        <v>2</v>
      </c>
      <c r="U52" s="77" t="str">
        <f>REPLACE(INDEX(GroupVertices[Group],MATCH(Edges[[#This Row],[Vertex 2]],GroupVertices[Vertex],0)),1,1,"")</f>
        <v>2</v>
      </c>
      <c r="V52" s="31"/>
      <c r="W52" s="31"/>
      <c r="X52" s="31"/>
      <c r="Y52" s="31"/>
      <c r="Z52" s="31"/>
      <c r="AA52" s="31"/>
      <c r="AB52" s="31"/>
      <c r="AC52" s="31"/>
      <c r="AD52" s="31"/>
    </row>
    <row r="53" spans="1:30" ht="15">
      <c r="A53" s="62" t="s">
        <v>191</v>
      </c>
      <c r="B53" s="62" t="s">
        <v>195</v>
      </c>
      <c r="C53" s="63"/>
      <c r="D53" s="64">
        <v>1</v>
      </c>
      <c r="E53" s="65" t="s">
        <v>131</v>
      </c>
      <c r="F53" s="66"/>
      <c r="G53" s="63"/>
      <c r="H53" s="67"/>
      <c r="I53" s="68"/>
      <c r="J53" s="68"/>
      <c r="K53" s="31" t="s">
        <v>66</v>
      </c>
      <c r="L53" s="76">
        <v>53</v>
      </c>
      <c r="M53" s="76" t="b">
        <f t="shared" si="0"/>
        <v>1</v>
      </c>
      <c r="N53" s="70"/>
      <c r="O53" s="78" t="s">
        <v>275</v>
      </c>
      <c r="P53" s="78">
        <v>1</v>
      </c>
      <c r="Q53" s="78" t="s">
        <v>276</v>
      </c>
      <c r="R53" s="78"/>
      <c r="S53" s="78"/>
      <c r="T53" s="77" t="str">
        <f>REPLACE(INDEX(GroupVertices[Group],MATCH(Edges[[#This Row],[Vertex 1]],GroupVertices[Vertex],0)),1,1,"")</f>
        <v>3</v>
      </c>
      <c r="U53" s="77" t="str">
        <f>REPLACE(INDEX(GroupVertices[Group],MATCH(Edges[[#This Row],[Vertex 2]],GroupVertices[Vertex],0)),1,1,"")</f>
        <v>2</v>
      </c>
      <c r="V53" s="31"/>
      <c r="W53" s="31"/>
      <c r="X53" s="31"/>
      <c r="Y53" s="31"/>
      <c r="Z53" s="31"/>
      <c r="AA53" s="31"/>
      <c r="AB53" s="31"/>
      <c r="AC53" s="31"/>
      <c r="AD53" s="31"/>
    </row>
    <row r="54" spans="1:30" ht="15">
      <c r="A54" s="62" t="s">
        <v>195</v>
      </c>
      <c r="B54" s="62" t="s">
        <v>191</v>
      </c>
      <c r="C54" s="63"/>
      <c r="D54" s="64">
        <v>1</v>
      </c>
      <c r="E54" s="65" t="s">
        <v>131</v>
      </c>
      <c r="F54" s="66"/>
      <c r="G54" s="63"/>
      <c r="H54" s="67"/>
      <c r="I54" s="68"/>
      <c r="J54" s="68"/>
      <c r="K54" s="31" t="s">
        <v>66</v>
      </c>
      <c r="L54" s="76">
        <v>54</v>
      </c>
      <c r="M54" s="76" t="b">
        <f t="shared" si="0"/>
        <v>1</v>
      </c>
      <c r="N54" s="70"/>
      <c r="O54" s="78" t="s">
        <v>275</v>
      </c>
      <c r="P54" s="78">
        <v>1</v>
      </c>
      <c r="Q54" s="78" t="s">
        <v>276</v>
      </c>
      <c r="R54" s="78"/>
      <c r="S54" s="78"/>
      <c r="T54" s="77" t="str">
        <f>REPLACE(INDEX(GroupVertices[Group],MATCH(Edges[[#This Row],[Vertex 1]],GroupVertices[Vertex],0)),1,1,"")</f>
        <v>2</v>
      </c>
      <c r="U54" s="77" t="str">
        <f>REPLACE(INDEX(GroupVertices[Group],MATCH(Edges[[#This Row],[Vertex 2]],GroupVertices[Vertex],0)),1,1,"")</f>
        <v>3</v>
      </c>
      <c r="V54" s="31"/>
      <c r="W54" s="31"/>
      <c r="X54" s="31"/>
      <c r="Y54" s="31"/>
      <c r="Z54" s="31"/>
      <c r="AA54" s="31"/>
      <c r="AB54" s="31"/>
      <c r="AC54" s="31"/>
      <c r="AD54" s="31"/>
    </row>
    <row r="55" spans="1:30" ht="15">
      <c r="A55" s="62" t="s">
        <v>181</v>
      </c>
      <c r="B55" s="62" t="s">
        <v>195</v>
      </c>
      <c r="C55" s="63"/>
      <c r="D55" s="64">
        <v>1</v>
      </c>
      <c r="E55" s="65" t="s">
        <v>131</v>
      </c>
      <c r="F55" s="66"/>
      <c r="G55" s="63"/>
      <c r="H55" s="67"/>
      <c r="I55" s="68"/>
      <c r="J55" s="68"/>
      <c r="K55" s="31" t="s">
        <v>65</v>
      </c>
      <c r="L55" s="76">
        <v>55</v>
      </c>
      <c r="M55" s="76" t="b">
        <f t="shared" si="0"/>
        <v>1</v>
      </c>
      <c r="N55" s="70"/>
      <c r="O55" s="78" t="s">
        <v>275</v>
      </c>
      <c r="P55" s="78">
        <v>1</v>
      </c>
      <c r="Q55" s="78" t="s">
        <v>276</v>
      </c>
      <c r="R55" s="78"/>
      <c r="S55" s="78"/>
      <c r="T55" s="77" t="str">
        <f>REPLACE(INDEX(GroupVertices[Group],MATCH(Edges[[#This Row],[Vertex 1]],GroupVertices[Vertex],0)),1,1,"")</f>
        <v>2</v>
      </c>
      <c r="U55" s="77" t="str">
        <f>REPLACE(INDEX(GroupVertices[Group],MATCH(Edges[[#This Row],[Vertex 2]],GroupVertices[Vertex],0)),1,1,"")</f>
        <v>2</v>
      </c>
      <c r="V55" s="31"/>
      <c r="W55" s="31"/>
      <c r="X55" s="31"/>
      <c r="Y55" s="31"/>
      <c r="Z55" s="31"/>
      <c r="AA55" s="31"/>
      <c r="AB55" s="31"/>
      <c r="AC55" s="31"/>
      <c r="AD55" s="31"/>
    </row>
    <row r="56" spans="1:30" ht="15">
      <c r="A56" s="62" t="s">
        <v>196</v>
      </c>
      <c r="B56" s="62" t="s">
        <v>243</v>
      </c>
      <c r="C56" s="63"/>
      <c r="D56" s="64">
        <v>1</v>
      </c>
      <c r="E56" s="65" t="s">
        <v>131</v>
      </c>
      <c r="F56" s="66"/>
      <c r="G56" s="63"/>
      <c r="H56" s="67"/>
      <c r="I56" s="68"/>
      <c r="J56" s="68"/>
      <c r="K56" s="31" t="s">
        <v>65</v>
      </c>
      <c r="L56" s="76">
        <v>56</v>
      </c>
      <c r="M56" s="76" t="b">
        <f t="shared" si="0"/>
        <v>1</v>
      </c>
      <c r="N56" s="70"/>
      <c r="O56" s="78" t="s">
        <v>275</v>
      </c>
      <c r="P56" s="78">
        <v>1</v>
      </c>
      <c r="Q56" s="78" t="s">
        <v>276</v>
      </c>
      <c r="R56" s="78"/>
      <c r="S56" s="78"/>
      <c r="T56" s="77" t="str">
        <f>REPLACE(INDEX(GroupVertices[Group],MATCH(Edges[[#This Row],[Vertex 1]],GroupVertices[Vertex],0)),1,1,"")</f>
        <v>1</v>
      </c>
      <c r="U56" s="77" t="str">
        <f>REPLACE(INDEX(GroupVertices[Group],MATCH(Edges[[#This Row],[Vertex 2]],GroupVertices[Vertex],0)),1,1,"")</f>
        <v>4</v>
      </c>
      <c r="V56" s="31"/>
      <c r="W56" s="31"/>
      <c r="X56" s="31"/>
      <c r="Y56" s="31"/>
      <c r="Z56" s="31"/>
      <c r="AA56" s="31"/>
      <c r="AB56" s="31"/>
      <c r="AC56" s="31"/>
      <c r="AD56" s="31"/>
    </row>
    <row r="57" spans="1:30" ht="15">
      <c r="A57" s="62" t="s">
        <v>196</v>
      </c>
      <c r="B57" s="62" t="s">
        <v>227</v>
      </c>
      <c r="C57" s="63"/>
      <c r="D57" s="64">
        <v>1</v>
      </c>
      <c r="E57" s="65" t="s">
        <v>131</v>
      </c>
      <c r="F57" s="66"/>
      <c r="G57" s="63"/>
      <c r="H57" s="67"/>
      <c r="I57" s="68"/>
      <c r="J57" s="68"/>
      <c r="K57" s="31" t="s">
        <v>65</v>
      </c>
      <c r="L57" s="76">
        <v>57</v>
      </c>
      <c r="M57" s="76" t="b">
        <f t="shared" si="0"/>
        <v>1</v>
      </c>
      <c r="N57" s="70"/>
      <c r="O57" s="78" t="s">
        <v>275</v>
      </c>
      <c r="P57" s="78">
        <v>1</v>
      </c>
      <c r="Q57" s="78" t="s">
        <v>276</v>
      </c>
      <c r="R57" s="78"/>
      <c r="S57" s="78"/>
      <c r="T57" s="77" t="str">
        <f>REPLACE(INDEX(GroupVertices[Group],MATCH(Edges[[#This Row],[Vertex 1]],GroupVertices[Vertex],0)),1,1,"")</f>
        <v>1</v>
      </c>
      <c r="U57" s="77" t="str">
        <f>REPLACE(INDEX(GroupVertices[Group],MATCH(Edges[[#This Row],[Vertex 2]],GroupVertices[Vertex],0)),1,1,"")</f>
        <v>1</v>
      </c>
      <c r="V57" s="31"/>
      <c r="W57" s="31"/>
      <c r="X57" s="31"/>
      <c r="Y57" s="31"/>
      <c r="Z57" s="31"/>
      <c r="AA57" s="31"/>
      <c r="AB57" s="31"/>
      <c r="AC57" s="31"/>
      <c r="AD57" s="31"/>
    </row>
    <row r="58" spans="1:30" ht="15">
      <c r="A58" s="62" t="s">
        <v>196</v>
      </c>
      <c r="B58" s="62" t="s">
        <v>228</v>
      </c>
      <c r="C58" s="63"/>
      <c r="D58" s="64">
        <v>1</v>
      </c>
      <c r="E58" s="65" t="s">
        <v>131</v>
      </c>
      <c r="F58" s="66"/>
      <c r="G58" s="63"/>
      <c r="H58" s="67"/>
      <c r="I58" s="68"/>
      <c r="J58" s="68"/>
      <c r="K58" s="31" t="s">
        <v>65</v>
      </c>
      <c r="L58" s="76">
        <v>58</v>
      </c>
      <c r="M58" s="76" t="b">
        <f t="shared" si="0"/>
        <v>1</v>
      </c>
      <c r="N58" s="70"/>
      <c r="O58" s="78" t="s">
        <v>275</v>
      </c>
      <c r="P58" s="78">
        <v>1</v>
      </c>
      <c r="Q58" s="78" t="s">
        <v>276</v>
      </c>
      <c r="R58" s="78"/>
      <c r="S58" s="78"/>
      <c r="T58" s="77" t="str">
        <f>REPLACE(INDEX(GroupVertices[Group],MATCH(Edges[[#This Row],[Vertex 1]],GroupVertices[Vertex],0)),1,1,"")</f>
        <v>1</v>
      </c>
      <c r="U58" s="77" t="str">
        <f>REPLACE(INDEX(GroupVertices[Group],MATCH(Edges[[#This Row],[Vertex 2]],GroupVertices[Vertex],0)),1,1,"")</f>
        <v>1</v>
      </c>
      <c r="V58" s="31"/>
      <c r="W58" s="31"/>
      <c r="X58" s="31"/>
      <c r="Y58" s="31"/>
      <c r="Z58" s="31"/>
      <c r="AA58" s="31"/>
      <c r="AB58" s="31"/>
      <c r="AC58" s="31"/>
      <c r="AD58" s="31"/>
    </row>
    <row r="59" spans="1:30" ht="15">
      <c r="A59" s="62" t="s">
        <v>196</v>
      </c>
      <c r="B59" s="62" t="s">
        <v>189</v>
      </c>
      <c r="C59" s="63"/>
      <c r="D59" s="64">
        <v>1</v>
      </c>
      <c r="E59" s="65" t="s">
        <v>131</v>
      </c>
      <c r="F59" s="66"/>
      <c r="G59" s="63"/>
      <c r="H59" s="67"/>
      <c r="I59" s="68"/>
      <c r="J59" s="68"/>
      <c r="K59" s="31" t="s">
        <v>65</v>
      </c>
      <c r="L59" s="76">
        <v>59</v>
      </c>
      <c r="M59" s="76" t="b">
        <f t="shared" si="0"/>
        <v>1</v>
      </c>
      <c r="N59" s="70"/>
      <c r="O59" s="78" t="s">
        <v>275</v>
      </c>
      <c r="P59" s="78">
        <v>1</v>
      </c>
      <c r="Q59" s="78" t="s">
        <v>276</v>
      </c>
      <c r="R59" s="78"/>
      <c r="S59" s="78"/>
      <c r="T59" s="77" t="str">
        <f>REPLACE(INDEX(GroupVertices[Group],MATCH(Edges[[#This Row],[Vertex 1]],GroupVertices[Vertex],0)),1,1,"")</f>
        <v>1</v>
      </c>
      <c r="U59" s="77" t="str">
        <f>REPLACE(INDEX(GroupVertices[Group],MATCH(Edges[[#This Row],[Vertex 2]],GroupVertices[Vertex],0)),1,1,"")</f>
        <v>1</v>
      </c>
      <c r="V59" s="31"/>
      <c r="W59" s="31"/>
      <c r="X59" s="31"/>
      <c r="Y59" s="31"/>
      <c r="Z59" s="31"/>
      <c r="AA59" s="31"/>
      <c r="AB59" s="31"/>
      <c r="AC59" s="31"/>
      <c r="AD59" s="31"/>
    </row>
    <row r="60" spans="1:30" ht="15">
      <c r="A60" s="62" t="s">
        <v>196</v>
      </c>
      <c r="B60" s="62" t="s">
        <v>203</v>
      </c>
      <c r="C60" s="63"/>
      <c r="D60" s="64">
        <v>1</v>
      </c>
      <c r="E60" s="65" t="s">
        <v>131</v>
      </c>
      <c r="F60" s="66"/>
      <c r="G60" s="63"/>
      <c r="H60" s="67"/>
      <c r="I60" s="68"/>
      <c r="J60" s="68"/>
      <c r="K60" s="31" t="s">
        <v>65</v>
      </c>
      <c r="L60" s="76">
        <v>60</v>
      </c>
      <c r="M60" s="76" t="b">
        <f t="shared" si="0"/>
        <v>1</v>
      </c>
      <c r="N60" s="70"/>
      <c r="O60" s="78" t="s">
        <v>275</v>
      </c>
      <c r="P60" s="78">
        <v>1</v>
      </c>
      <c r="Q60" s="78" t="s">
        <v>276</v>
      </c>
      <c r="R60" s="78"/>
      <c r="S60" s="78"/>
      <c r="T60" s="77" t="str">
        <f>REPLACE(INDEX(GroupVertices[Group],MATCH(Edges[[#This Row],[Vertex 1]],GroupVertices[Vertex],0)),1,1,"")</f>
        <v>1</v>
      </c>
      <c r="U60" s="77" t="str">
        <f>REPLACE(INDEX(GroupVertices[Group],MATCH(Edges[[#This Row],[Vertex 2]],GroupVertices[Vertex],0)),1,1,"")</f>
        <v>1</v>
      </c>
      <c r="V60" s="31"/>
      <c r="W60" s="31"/>
      <c r="X60" s="31"/>
      <c r="Y60" s="31"/>
      <c r="Z60" s="31"/>
      <c r="AA60" s="31"/>
      <c r="AB60" s="31"/>
      <c r="AC60" s="31"/>
      <c r="AD60" s="31"/>
    </row>
    <row r="61" spans="1:30" ht="15">
      <c r="A61" s="62" t="s">
        <v>196</v>
      </c>
      <c r="B61" s="62" t="s">
        <v>219</v>
      </c>
      <c r="C61" s="63"/>
      <c r="D61" s="64">
        <v>1</v>
      </c>
      <c r="E61" s="65" t="s">
        <v>131</v>
      </c>
      <c r="F61" s="66"/>
      <c r="G61" s="63"/>
      <c r="H61" s="67"/>
      <c r="I61" s="68"/>
      <c r="J61" s="68"/>
      <c r="K61" s="31" t="s">
        <v>65</v>
      </c>
      <c r="L61" s="76">
        <v>61</v>
      </c>
      <c r="M61" s="76" t="b">
        <f t="shared" si="0"/>
        <v>1</v>
      </c>
      <c r="N61" s="70"/>
      <c r="O61" s="78" t="s">
        <v>275</v>
      </c>
      <c r="P61" s="78">
        <v>1</v>
      </c>
      <c r="Q61" s="78" t="s">
        <v>276</v>
      </c>
      <c r="R61" s="78"/>
      <c r="S61" s="78"/>
      <c r="T61" s="77" t="str">
        <f>REPLACE(INDEX(GroupVertices[Group],MATCH(Edges[[#This Row],[Vertex 1]],GroupVertices[Vertex],0)),1,1,"")</f>
        <v>1</v>
      </c>
      <c r="U61" s="77" t="str">
        <f>REPLACE(INDEX(GroupVertices[Group],MATCH(Edges[[#This Row],[Vertex 2]],GroupVertices[Vertex],0)),1,1,"")</f>
        <v>1</v>
      </c>
      <c r="V61" s="31"/>
      <c r="W61" s="31"/>
      <c r="X61" s="31"/>
      <c r="Y61" s="31"/>
      <c r="Z61" s="31"/>
      <c r="AA61" s="31"/>
      <c r="AB61" s="31"/>
      <c r="AC61" s="31"/>
      <c r="AD61" s="31"/>
    </row>
    <row r="62" spans="1:30" ht="15">
      <c r="A62" s="62" t="s">
        <v>196</v>
      </c>
      <c r="B62" s="62" t="s">
        <v>191</v>
      </c>
      <c r="C62" s="63"/>
      <c r="D62" s="64">
        <v>1</v>
      </c>
      <c r="E62" s="65" t="s">
        <v>131</v>
      </c>
      <c r="F62" s="66"/>
      <c r="G62" s="63"/>
      <c r="H62" s="67"/>
      <c r="I62" s="68"/>
      <c r="J62" s="68"/>
      <c r="K62" s="31" t="s">
        <v>65</v>
      </c>
      <c r="L62" s="76">
        <v>62</v>
      </c>
      <c r="M62" s="76" t="b">
        <f t="shared" si="0"/>
        <v>1</v>
      </c>
      <c r="N62" s="70"/>
      <c r="O62" s="78" t="s">
        <v>275</v>
      </c>
      <c r="P62" s="78">
        <v>1</v>
      </c>
      <c r="Q62" s="78" t="s">
        <v>276</v>
      </c>
      <c r="R62" s="78"/>
      <c r="S62" s="78"/>
      <c r="T62" s="77" t="str">
        <f>REPLACE(INDEX(GroupVertices[Group],MATCH(Edges[[#This Row],[Vertex 1]],GroupVertices[Vertex],0)),1,1,"")</f>
        <v>1</v>
      </c>
      <c r="U62" s="77" t="str">
        <f>REPLACE(INDEX(GroupVertices[Group],MATCH(Edges[[#This Row],[Vertex 2]],GroupVertices[Vertex],0)),1,1,"")</f>
        <v>3</v>
      </c>
      <c r="V62" s="31"/>
      <c r="W62" s="31"/>
      <c r="X62" s="31"/>
      <c r="Y62" s="31"/>
      <c r="Z62" s="31"/>
      <c r="AA62" s="31"/>
      <c r="AB62" s="31"/>
      <c r="AC62" s="31"/>
      <c r="AD62" s="31"/>
    </row>
    <row r="63" spans="1:30" ht="15">
      <c r="A63" s="62" t="s">
        <v>196</v>
      </c>
      <c r="B63" s="62" t="s">
        <v>204</v>
      </c>
      <c r="C63" s="63"/>
      <c r="D63" s="64">
        <v>1</v>
      </c>
      <c r="E63" s="65" t="s">
        <v>131</v>
      </c>
      <c r="F63" s="66"/>
      <c r="G63" s="63"/>
      <c r="H63" s="67"/>
      <c r="I63" s="68"/>
      <c r="J63" s="68"/>
      <c r="K63" s="31" t="s">
        <v>65</v>
      </c>
      <c r="L63" s="76">
        <v>63</v>
      </c>
      <c r="M63" s="76" t="b">
        <f t="shared" si="0"/>
        <v>1</v>
      </c>
      <c r="N63" s="70"/>
      <c r="O63" s="78" t="s">
        <v>275</v>
      </c>
      <c r="P63" s="78">
        <v>1</v>
      </c>
      <c r="Q63" s="78" t="s">
        <v>276</v>
      </c>
      <c r="R63" s="78"/>
      <c r="S63" s="78"/>
      <c r="T63" s="77" t="str">
        <f>REPLACE(INDEX(GroupVertices[Group],MATCH(Edges[[#This Row],[Vertex 1]],GroupVertices[Vertex],0)),1,1,"")</f>
        <v>1</v>
      </c>
      <c r="U63" s="77" t="str">
        <f>REPLACE(INDEX(GroupVertices[Group],MATCH(Edges[[#This Row],[Vertex 2]],GroupVertices[Vertex],0)),1,1,"")</f>
        <v>1</v>
      </c>
      <c r="V63" s="31"/>
      <c r="W63" s="31"/>
      <c r="X63" s="31"/>
      <c r="Y63" s="31"/>
      <c r="Z63" s="31"/>
      <c r="AA63" s="31"/>
      <c r="AB63" s="31"/>
      <c r="AC63" s="31"/>
      <c r="AD63" s="31"/>
    </row>
    <row r="64" spans="1:30" ht="15">
      <c r="A64" s="62" t="s">
        <v>196</v>
      </c>
      <c r="B64" s="62" t="s">
        <v>208</v>
      </c>
      <c r="C64" s="63"/>
      <c r="D64" s="64">
        <v>1</v>
      </c>
      <c r="E64" s="65" t="s">
        <v>131</v>
      </c>
      <c r="F64" s="66"/>
      <c r="G64" s="63"/>
      <c r="H64" s="67"/>
      <c r="I64" s="68"/>
      <c r="J64" s="68"/>
      <c r="K64" s="31" t="s">
        <v>65</v>
      </c>
      <c r="L64" s="76">
        <v>64</v>
      </c>
      <c r="M64" s="76" t="b">
        <f t="shared" si="0"/>
        <v>1</v>
      </c>
      <c r="N64" s="70"/>
      <c r="O64" s="78" t="s">
        <v>275</v>
      </c>
      <c r="P64" s="78">
        <v>1</v>
      </c>
      <c r="Q64" s="78" t="s">
        <v>276</v>
      </c>
      <c r="R64" s="78"/>
      <c r="S64" s="78"/>
      <c r="T64" s="77" t="str">
        <f>REPLACE(INDEX(GroupVertices[Group],MATCH(Edges[[#This Row],[Vertex 1]],GroupVertices[Vertex],0)),1,1,"")</f>
        <v>1</v>
      </c>
      <c r="U64" s="77" t="str">
        <f>REPLACE(INDEX(GroupVertices[Group],MATCH(Edges[[#This Row],[Vertex 2]],GroupVertices[Vertex],0)),1,1,"")</f>
        <v>4</v>
      </c>
      <c r="V64" s="31"/>
      <c r="W64" s="31"/>
      <c r="X64" s="31"/>
      <c r="Y64" s="31"/>
      <c r="Z64" s="31"/>
      <c r="AA64" s="31"/>
      <c r="AB64" s="31"/>
      <c r="AC64" s="31"/>
      <c r="AD64" s="31"/>
    </row>
    <row r="65" spans="1:30" ht="15">
      <c r="A65" s="62" t="s">
        <v>196</v>
      </c>
      <c r="B65" s="62" t="s">
        <v>229</v>
      </c>
      <c r="C65" s="63"/>
      <c r="D65" s="64">
        <v>1</v>
      </c>
      <c r="E65" s="65" t="s">
        <v>131</v>
      </c>
      <c r="F65" s="66"/>
      <c r="G65" s="63"/>
      <c r="H65" s="67"/>
      <c r="I65" s="68"/>
      <c r="J65" s="68"/>
      <c r="K65" s="31" t="s">
        <v>65</v>
      </c>
      <c r="L65" s="76">
        <v>65</v>
      </c>
      <c r="M65" s="76" t="b">
        <f t="shared" si="0"/>
        <v>1</v>
      </c>
      <c r="N65" s="70"/>
      <c r="O65" s="78" t="s">
        <v>275</v>
      </c>
      <c r="P65" s="78">
        <v>1</v>
      </c>
      <c r="Q65" s="78" t="s">
        <v>276</v>
      </c>
      <c r="R65" s="78"/>
      <c r="S65" s="78"/>
      <c r="T65" s="77" t="str">
        <f>REPLACE(INDEX(GroupVertices[Group],MATCH(Edges[[#This Row],[Vertex 1]],GroupVertices[Vertex],0)),1,1,"")</f>
        <v>1</v>
      </c>
      <c r="U65" s="77" t="str">
        <f>REPLACE(INDEX(GroupVertices[Group],MATCH(Edges[[#This Row],[Vertex 2]],GroupVertices[Vertex],0)),1,1,"")</f>
        <v>1</v>
      </c>
      <c r="V65" s="31"/>
      <c r="W65" s="31"/>
      <c r="X65" s="31"/>
      <c r="Y65" s="31"/>
      <c r="Z65" s="31"/>
      <c r="AA65" s="31"/>
      <c r="AB65" s="31"/>
      <c r="AC65" s="31"/>
      <c r="AD65" s="31"/>
    </row>
    <row r="66" spans="1:30" ht="15">
      <c r="A66" s="62" t="s">
        <v>196</v>
      </c>
      <c r="B66" s="62" t="s">
        <v>200</v>
      </c>
      <c r="C66" s="63"/>
      <c r="D66" s="64">
        <v>1</v>
      </c>
      <c r="E66" s="65" t="s">
        <v>131</v>
      </c>
      <c r="F66" s="66"/>
      <c r="G66" s="63"/>
      <c r="H66" s="67"/>
      <c r="I66" s="68"/>
      <c r="J66" s="68"/>
      <c r="K66" s="31" t="s">
        <v>65</v>
      </c>
      <c r="L66" s="76">
        <v>66</v>
      </c>
      <c r="M66" s="76" t="b">
        <f t="shared" si="0"/>
        <v>1</v>
      </c>
      <c r="N66" s="70"/>
      <c r="O66" s="78" t="s">
        <v>275</v>
      </c>
      <c r="P66" s="78">
        <v>1</v>
      </c>
      <c r="Q66" s="78" t="s">
        <v>276</v>
      </c>
      <c r="R66" s="78"/>
      <c r="S66" s="78"/>
      <c r="T66" s="77" t="str">
        <f>REPLACE(INDEX(GroupVertices[Group],MATCH(Edges[[#This Row],[Vertex 1]],GroupVertices[Vertex],0)),1,1,"")</f>
        <v>1</v>
      </c>
      <c r="U66" s="77" t="str">
        <f>REPLACE(INDEX(GroupVertices[Group],MATCH(Edges[[#This Row],[Vertex 2]],GroupVertices[Vertex],0)),1,1,"")</f>
        <v>1</v>
      </c>
      <c r="V66" s="31"/>
      <c r="W66" s="31"/>
      <c r="X66" s="31"/>
      <c r="Y66" s="31"/>
      <c r="Z66" s="31"/>
      <c r="AA66" s="31"/>
      <c r="AB66" s="31"/>
      <c r="AC66" s="31"/>
      <c r="AD66" s="31"/>
    </row>
    <row r="67" spans="1:30" ht="15">
      <c r="A67" s="62" t="s">
        <v>196</v>
      </c>
      <c r="B67" s="62" t="s">
        <v>221</v>
      </c>
      <c r="C67" s="63"/>
      <c r="D67" s="64">
        <v>1</v>
      </c>
      <c r="E67" s="65" t="s">
        <v>131</v>
      </c>
      <c r="F67" s="66"/>
      <c r="G67" s="63"/>
      <c r="H67" s="67"/>
      <c r="I67" s="68"/>
      <c r="J67" s="68"/>
      <c r="K67" s="31" t="s">
        <v>65</v>
      </c>
      <c r="L67" s="76">
        <v>67</v>
      </c>
      <c r="M67" s="76" t="b">
        <f aca="true" t="shared" si="1" ref="M67:M130">IF(AND(TRUE),TRUE,FALSE)</f>
        <v>1</v>
      </c>
      <c r="N67" s="70"/>
      <c r="O67" s="78" t="s">
        <v>275</v>
      </c>
      <c r="P67" s="78">
        <v>1</v>
      </c>
      <c r="Q67" s="78" t="s">
        <v>276</v>
      </c>
      <c r="R67" s="78"/>
      <c r="S67" s="78"/>
      <c r="T67" s="77" t="str">
        <f>REPLACE(INDEX(GroupVertices[Group],MATCH(Edges[[#This Row],[Vertex 1]],GroupVertices[Vertex],0)),1,1,"")</f>
        <v>1</v>
      </c>
      <c r="U67" s="77" t="str">
        <f>REPLACE(INDEX(GroupVertices[Group],MATCH(Edges[[#This Row],[Vertex 2]],GroupVertices[Vertex],0)),1,1,"")</f>
        <v>1</v>
      </c>
      <c r="V67" s="31"/>
      <c r="W67" s="31"/>
      <c r="X67" s="31"/>
      <c r="Y67" s="31"/>
      <c r="Z67" s="31"/>
      <c r="AA67" s="31"/>
      <c r="AB67" s="31"/>
      <c r="AC67" s="31"/>
      <c r="AD67" s="31"/>
    </row>
    <row r="68" spans="1:30" ht="15">
      <c r="A68" s="62" t="s">
        <v>196</v>
      </c>
      <c r="B68" s="62" t="s">
        <v>230</v>
      </c>
      <c r="C68" s="63"/>
      <c r="D68" s="64">
        <v>1</v>
      </c>
      <c r="E68" s="65" t="s">
        <v>131</v>
      </c>
      <c r="F68" s="66"/>
      <c r="G68" s="63"/>
      <c r="H68" s="67"/>
      <c r="I68" s="68"/>
      <c r="J68" s="68"/>
      <c r="K68" s="31" t="s">
        <v>65</v>
      </c>
      <c r="L68" s="76">
        <v>68</v>
      </c>
      <c r="M68" s="76" t="b">
        <f t="shared" si="1"/>
        <v>1</v>
      </c>
      <c r="N68" s="70"/>
      <c r="O68" s="78" t="s">
        <v>275</v>
      </c>
      <c r="P68" s="78">
        <v>1</v>
      </c>
      <c r="Q68" s="78" t="s">
        <v>276</v>
      </c>
      <c r="R68" s="78"/>
      <c r="S68" s="78"/>
      <c r="T68" s="77" t="str">
        <f>REPLACE(INDEX(GroupVertices[Group],MATCH(Edges[[#This Row],[Vertex 1]],GroupVertices[Vertex],0)),1,1,"")</f>
        <v>1</v>
      </c>
      <c r="U68" s="77" t="str">
        <f>REPLACE(INDEX(GroupVertices[Group],MATCH(Edges[[#This Row],[Vertex 2]],GroupVertices[Vertex],0)),1,1,"")</f>
        <v>1</v>
      </c>
      <c r="V68" s="31"/>
      <c r="W68" s="31"/>
      <c r="X68" s="31"/>
      <c r="Y68" s="31"/>
      <c r="Z68" s="31"/>
      <c r="AA68" s="31"/>
      <c r="AB68" s="31"/>
      <c r="AC68" s="31"/>
      <c r="AD68" s="31"/>
    </row>
    <row r="69" spans="1:30" ht="15">
      <c r="A69" s="62" t="s">
        <v>181</v>
      </c>
      <c r="B69" s="62" t="s">
        <v>196</v>
      </c>
      <c r="C69" s="63"/>
      <c r="D69" s="64">
        <v>1</v>
      </c>
      <c r="E69" s="65" t="s">
        <v>131</v>
      </c>
      <c r="F69" s="66"/>
      <c r="G69" s="63"/>
      <c r="H69" s="67"/>
      <c r="I69" s="68"/>
      <c r="J69" s="68"/>
      <c r="K69" s="31" t="s">
        <v>65</v>
      </c>
      <c r="L69" s="76">
        <v>69</v>
      </c>
      <c r="M69" s="76" t="b">
        <f t="shared" si="1"/>
        <v>1</v>
      </c>
      <c r="N69" s="70"/>
      <c r="O69" s="78" t="s">
        <v>275</v>
      </c>
      <c r="P69" s="78">
        <v>1</v>
      </c>
      <c r="Q69" s="78" t="s">
        <v>276</v>
      </c>
      <c r="R69" s="78"/>
      <c r="S69" s="78"/>
      <c r="T69" s="77" t="str">
        <f>REPLACE(INDEX(GroupVertices[Group],MATCH(Edges[[#This Row],[Vertex 1]],GroupVertices[Vertex],0)),1,1,"")</f>
        <v>2</v>
      </c>
      <c r="U69" s="77" t="str">
        <f>REPLACE(INDEX(GroupVertices[Group],MATCH(Edges[[#This Row],[Vertex 2]],GroupVertices[Vertex],0)),1,1,"")</f>
        <v>1</v>
      </c>
      <c r="V69" s="31"/>
      <c r="W69" s="31"/>
      <c r="X69" s="31"/>
      <c r="Y69" s="31"/>
      <c r="Z69" s="31"/>
      <c r="AA69" s="31"/>
      <c r="AB69" s="31"/>
      <c r="AC69" s="31"/>
      <c r="AD69" s="31"/>
    </row>
    <row r="70" spans="1:30" ht="15">
      <c r="A70" s="62" t="s">
        <v>197</v>
      </c>
      <c r="B70" s="62" t="s">
        <v>196</v>
      </c>
      <c r="C70" s="63"/>
      <c r="D70" s="64">
        <v>1</v>
      </c>
      <c r="E70" s="65" t="s">
        <v>131</v>
      </c>
      <c r="F70" s="66"/>
      <c r="G70" s="63"/>
      <c r="H70" s="67"/>
      <c r="I70" s="68"/>
      <c r="J70" s="68"/>
      <c r="K70" s="31" t="s">
        <v>65</v>
      </c>
      <c r="L70" s="76">
        <v>70</v>
      </c>
      <c r="M70" s="76" t="b">
        <f t="shared" si="1"/>
        <v>1</v>
      </c>
      <c r="N70" s="70"/>
      <c r="O70" s="78" t="s">
        <v>275</v>
      </c>
      <c r="P70" s="78">
        <v>1</v>
      </c>
      <c r="Q70" s="78" t="s">
        <v>276</v>
      </c>
      <c r="R70" s="78"/>
      <c r="S70" s="78"/>
      <c r="T70" s="77" t="str">
        <f>REPLACE(INDEX(GroupVertices[Group],MATCH(Edges[[#This Row],[Vertex 1]],GroupVertices[Vertex],0)),1,1,"")</f>
        <v>1</v>
      </c>
      <c r="U70" s="77" t="str">
        <f>REPLACE(INDEX(GroupVertices[Group],MATCH(Edges[[#This Row],[Vertex 2]],GroupVertices[Vertex],0)),1,1,"")</f>
        <v>1</v>
      </c>
      <c r="V70" s="31"/>
      <c r="W70" s="31"/>
      <c r="X70" s="31"/>
      <c r="Y70" s="31"/>
      <c r="Z70" s="31"/>
      <c r="AA70" s="31"/>
      <c r="AB70" s="31"/>
      <c r="AC70" s="31"/>
      <c r="AD70" s="31"/>
    </row>
    <row r="71" spans="1:30" ht="15">
      <c r="A71" s="62" t="s">
        <v>181</v>
      </c>
      <c r="B71" s="62" t="s">
        <v>262</v>
      </c>
      <c r="C71" s="63"/>
      <c r="D71" s="64">
        <v>1</v>
      </c>
      <c r="E71" s="65" t="s">
        <v>131</v>
      </c>
      <c r="F71" s="66"/>
      <c r="G71" s="63"/>
      <c r="H71" s="67"/>
      <c r="I71" s="68"/>
      <c r="J71" s="68"/>
      <c r="K71" s="31" t="s">
        <v>65</v>
      </c>
      <c r="L71" s="76">
        <v>71</v>
      </c>
      <c r="M71" s="76" t="b">
        <f t="shared" si="1"/>
        <v>1</v>
      </c>
      <c r="N71" s="70"/>
      <c r="O71" s="78" t="s">
        <v>275</v>
      </c>
      <c r="P71" s="78">
        <v>1</v>
      </c>
      <c r="Q71" s="78" t="s">
        <v>276</v>
      </c>
      <c r="R71" s="78"/>
      <c r="S71" s="78"/>
      <c r="T71" s="77" t="str">
        <f>REPLACE(INDEX(GroupVertices[Group],MATCH(Edges[[#This Row],[Vertex 1]],GroupVertices[Vertex],0)),1,1,"")</f>
        <v>2</v>
      </c>
      <c r="U71" s="77" t="str">
        <f>REPLACE(INDEX(GroupVertices[Group],MATCH(Edges[[#This Row],[Vertex 2]],GroupVertices[Vertex],0)),1,1,"")</f>
        <v>2</v>
      </c>
      <c r="V71" s="31"/>
      <c r="W71" s="31"/>
      <c r="X71" s="31"/>
      <c r="Y71" s="31"/>
      <c r="Z71" s="31"/>
      <c r="AA71" s="31"/>
      <c r="AB71" s="31"/>
      <c r="AC71" s="31"/>
      <c r="AD71" s="31"/>
    </row>
    <row r="72" spans="1:30" ht="15">
      <c r="A72" s="62" t="s">
        <v>193</v>
      </c>
      <c r="B72" s="62" t="s">
        <v>243</v>
      </c>
      <c r="C72" s="63"/>
      <c r="D72" s="64">
        <v>1</v>
      </c>
      <c r="E72" s="65" t="s">
        <v>131</v>
      </c>
      <c r="F72" s="66"/>
      <c r="G72" s="63"/>
      <c r="H72" s="67"/>
      <c r="I72" s="68"/>
      <c r="J72" s="68"/>
      <c r="K72" s="31" t="s">
        <v>65</v>
      </c>
      <c r="L72" s="76">
        <v>72</v>
      </c>
      <c r="M72" s="76" t="b">
        <f t="shared" si="1"/>
        <v>1</v>
      </c>
      <c r="N72" s="70"/>
      <c r="O72" s="78" t="s">
        <v>275</v>
      </c>
      <c r="P72" s="78">
        <v>1</v>
      </c>
      <c r="Q72" s="78" t="s">
        <v>276</v>
      </c>
      <c r="R72" s="78"/>
      <c r="S72" s="78"/>
      <c r="T72" s="77" t="str">
        <f>REPLACE(INDEX(GroupVertices[Group],MATCH(Edges[[#This Row],[Vertex 1]],GroupVertices[Vertex],0)),1,1,"")</f>
        <v>4</v>
      </c>
      <c r="U72" s="77" t="str">
        <f>REPLACE(INDEX(GroupVertices[Group],MATCH(Edges[[#This Row],[Vertex 2]],GroupVertices[Vertex],0)),1,1,"")</f>
        <v>4</v>
      </c>
      <c r="V72" s="31"/>
      <c r="W72" s="31"/>
      <c r="X72" s="31"/>
      <c r="Y72" s="31"/>
      <c r="Z72" s="31"/>
      <c r="AA72" s="31"/>
      <c r="AB72" s="31"/>
      <c r="AC72" s="31"/>
      <c r="AD72" s="31"/>
    </row>
    <row r="73" spans="1:30" ht="15">
      <c r="A73" s="62" t="s">
        <v>193</v>
      </c>
      <c r="B73" s="62" t="s">
        <v>208</v>
      </c>
      <c r="C73" s="63"/>
      <c r="D73" s="64">
        <v>1</v>
      </c>
      <c r="E73" s="65" t="s">
        <v>131</v>
      </c>
      <c r="F73" s="66"/>
      <c r="G73" s="63"/>
      <c r="H73" s="67"/>
      <c r="I73" s="68"/>
      <c r="J73" s="68"/>
      <c r="K73" s="31" t="s">
        <v>65</v>
      </c>
      <c r="L73" s="76">
        <v>73</v>
      </c>
      <c r="M73" s="76" t="b">
        <f t="shared" si="1"/>
        <v>1</v>
      </c>
      <c r="N73" s="70"/>
      <c r="O73" s="78" t="s">
        <v>275</v>
      </c>
      <c r="P73" s="78">
        <v>1</v>
      </c>
      <c r="Q73" s="78" t="s">
        <v>276</v>
      </c>
      <c r="R73" s="78"/>
      <c r="S73" s="78"/>
      <c r="T73" s="77" t="str">
        <f>REPLACE(INDEX(GroupVertices[Group],MATCH(Edges[[#This Row],[Vertex 1]],GroupVertices[Vertex],0)),1,1,"")</f>
        <v>4</v>
      </c>
      <c r="U73" s="77" t="str">
        <f>REPLACE(INDEX(GroupVertices[Group],MATCH(Edges[[#This Row],[Vertex 2]],GroupVertices[Vertex],0)),1,1,"")</f>
        <v>4</v>
      </c>
      <c r="V73" s="31"/>
      <c r="W73" s="31"/>
      <c r="X73" s="31"/>
      <c r="Y73" s="31"/>
      <c r="Z73" s="31"/>
      <c r="AA73" s="31"/>
      <c r="AB73" s="31"/>
      <c r="AC73" s="31"/>
      <c r="AD73" s="31"/>
    </row>
    <row r="74" spans="1:30" ht="15">
      <c r="A74" s="62" t="s">
        <v>193</v>
      </c>
      <c r="B74" s="62" t="s">
        <v>252</v>
      </c>
      <c r="C74" s="63"/>
      <c r="D74" s="64">
        <v>1</v>
      </c>
      <c r="E74" s="65" t="s">
        <v>131</v>
      </c>
      <c r="F74" s="66"/>
      <c r="G74" s="63"/>
      <c r="H74" s="67"/>
      <c r="I74" s="68"/>
      <c r="J74" s="68"/>
      <c r="K74" s="31" t="s">
        <v>65</v>
      </c>
      <c r="L74" s="76">
        <v>74</v>
      </c>
      <c r="M74" s="76" t="b">
        <f t="shared" si="1"/>
        <v>1</v>
      </c>
      <c r="N74" s="70"/>
      <c r="O74" s="78" t="s">
        <v>275</v>
      </c>
      <c r="P74" s="78">
        <v>1</v>
      </c>
      <c r="Q74" s="78" t="s">
        <v>276</v>
      </c>
      <c r="R74" s="78"/>
      <c r="S74" s="78"/>
      <c r="T74" s="77" t="str">
        <f>REPLACE(INDEX(GroupVertices[Group],MATCH(Edges[[#This Row],[Vertex 1]],GroupVertices[Vertex],0)),1,1,"")</f>
        <v>4</v>
      </c>
      <c r="U74" s="77" t="str">
        <f>REPLACE(INDEX(GroupVertices[Group],MATCH(Edges[[#This Row],[Vertex 2]],GroupVertices[Vertex],0)),1,1,"")</f>
        <v>3</v>
      </c>
      <c r="V74" s="31"/>
      <c r="W74" s="31"/>
      <c r="X74" s="31"/>
      <c r="Y74" s="31"/>
      <c r="Z74" s="31"/>
      <c r="AA74" s="31"/>
      <c r="AB74" s="31"/>
      <c r="AC74" s="31"/>
      <c r="AD74" s="31"/>
    </row>
    <row r="75" spans="1:30" ht="15">
      <c r="A75" s="62" t="s">
        <v>193</v>
      </c>
      <c r="B75" s="62" t="s">
        <v>255</v>
      </c>
      <c r="C75" s="63"/>
      <c r="D75" s="64">
        <v>1</v>
      </c>
      <c r="E75" s="65" t="s">
        <v>131</v>
      </c>
      <c r="F75" s="66"/>
      <c r="G75" s="63"/>
      <c r="H75" s="67"/>
      <c r="I75" s="68"/>
      <c r="J75" s="68"/>
      <c r="K75" s="31" t="s">
        <v>65</v>
      </c>
      <c r="L75" s="76">
        <v>75</v>
      </c>
      <c r="M75" s="76" t="b">
        <f t="shared" si="1"/>
        <v>1</v>
      </c>
      <c r="N75" s="70"/>
      <c r="O75" s="78" t="s">
        <v>275</v>
      </c>
      <c r="P75" s="78">
        <v>1</v>
      </c>
      <c r="Q75" s="78" t="s">
        <v>276</v>
      </c>
      <c r="R75" s="78"/>
      <c r="S75" s="78"/>
      <c r="T75" s="77" t="str">
        <f>REPLACE(INDEX(GroupVertices[Group],MATCH(Edges[[#This Row],[Vertex 1]],GroupVertices[Vertex],0)),1,1,"")</f>
        <v>4</v>
      </c>
      <c r="U75" s="77" t="str">
        <f>REPLACE(INDEX(GroupVertices[Group],MATCH(Edges[[#This Row],[Vertex 2]],GroupVertices[Vertex],0)),1,1,"")</f>
        <v>1</v>
      </c>
      <c r="V75" s="31"/>
      <c r="W75" s="31"/>
      <c r="X75" s="31"/>
      <c r="Y75" s="31"/>
      <c r="Z75" s="31"/>
      <c r="AA75" s="31"/>
      <c r="AB75" s="31"/>
      <c r="AC75" s="31"/>
      <c r="AD75" s="31"/>
    </row>
    <row r="76" spans="1:30" ht="15">
      <c r="A76" s="62" t="s">
        <v>181</v>
      </c>
      <c r="B76" s="62" t="s">
        <v>193</v>
      </c>
      <c r="C76" s="63"/>
      <c r="D76" s="64">
        <v>1</v>
      </c>
      <c r="E76" s="65" t="s">
        <v>131</v>
      </c>
      <c r="F76" s="66"/>
      <c r="G76" s="63"/>
      <c r="H76" s="67"/>
      <c r="I76" s="68"/>
      <c r="J76" s="68"/>
      <c r="K76" s="31" t="s">
        <v>65</v>
      </c>
      <c r="L76" s="76">
        <v>76</v>
      </c>
      <c r="M76" s="76" t="b">
        <f t="shared" si="1"/>
        <v>1</v>
      </c>
      <c r="N76" s="70"/>
      <c r="O76" s="78" t="s">
        <v>275</v>
      </c>
      <c r="P76" s="78">
        <v>1</v>
      </c>
      <c r="Q76" s="78" t="s">
        <v>276</v>
      </c>
      <c r="R76" s="78"/>
      <c r="S76" s="78"/>
      <c r="T76" s="77" t="str">
        <f>REPLACE(INDEX(GroupVertices[Group],MATCH(Edges[[#This Row],[Vertex 1]],GroupVertices[Vertex],0)),1,1,"")</f>
        <v>2</v>
      </c>
      <c r="U76" s="77" t="str">
        <f>REPLACE(INDEX(GroupVertices[Group],MATCH(Edges[[#This Row],[Vertex 2]],GroupVertices[Vertex],0)),1,1,"")</f>
        <v>4</v>
      </c>
      <c r="V76" s="31"/>
      <c r="W76" s="31"/>
      <c r="X76" s="31"/>
      <c r="Y76" s="31"/>
      <c r="Z76" s="31"/>
      <c r="AA76" s="31"/>
      <c r="AB76" s="31"/>
      <c r="AC76" s="31"/>
      <c r="AD76" s="31"/>
    </row>
    <row r="77" spans="1:30" ht="15">
      <c r="A77" s="62" t="s">
        <v>198</v>
      </c>
      <c r="B77" s="62" t="s">
        <v>193</v>
      </c>
      <c r="C77" s="63"/>
      <c r="D77" s="64">
        <v>1</v>
      </c>
      <c r="E77" s="65" t="s">
        <v>131</v>
      </c>
      <c r="F77" s="66"/>
      <c r="G77" s="63"/>
      <c r="H77" s="67"/>
      <c r="I77" s="68"/>
      <c r="J77" s="68"/>
      <c r="K77" s="31" t="s">
        <v>65</v>
      </c>
      <c r="L77" s="76">
        <v>77</v>
      </c>
      <c r="M77" s="76" t="b">
        <f t="shared" si="1"/>
        <v>1</v>
      </c>
      <c r="N77" s="70"/>
      <c r="O77" s="78" t="s">
        <v>275</v>
      </c>
      <c r="P77" s="78">
        <v>1</v>
      </c>
      <c r="Q77" s="78" t="s">
        <v>276</v>
      </c>
      <c r="R77" s="78"/>
      <c r="S77" s="78"/>
      <c r="T77" s="77" t="str">
        <f>REPLACE(INDEX(GroupVertices[Group],MATCH(Edges[[#This Row],[Vertex 1]],GroupVertices[Vertex],0)),1,1,"")</f>
        <v>1</v>
      </c>
      <c r="U77" s="77" t="str">
        <f>REPLACE(INDEX(GroupVertices[Group],MATCH(Edges[[#This Row],[Vertex 2]],GroupVertices[Vertex],0)),1,1,"")</f>
        <v>4</v>
      </c>
      <c r="V77" s="31"/>
      <c r="W77" s="31"/>
      <c r="X77" s="31"/>
      <c r="Y77" s="31"/>
      <c r="Z77" s="31"/>
      <c r="AA77" s="31"/>
      <c r="AB77" s="31"/>
      <c r="AC77" s="31"/>
      <c r="AD77" s="31"/>
    </row>
    <row r="78" spans="1:30" ht="15">
      <c r="A78" s="62" t="s">
        <v>199</v>
      </c>
      <c r="B78" s="62" t="s">
        <v>208</v>
      </c>
      <c r="C78" s="63"/>
      <c r="D78" s="64">
        <v>1</v>
      </c>
      <c r="E78" s="65" t="s">
        <v>131</v>
      </c>
      <c r="F78" s="66"/>
      <c r="G78" s="63"/>
      <c r="H78" s="67"/>
      <c r="I78" s="68"/>
      <c r="J78" s="68"/>
      <c r="K78" s="31" t="s">
        <v>65</v>
      </c>
      <c r="L78" s="76">
        <v>78</v>
      </c>
      <c r="M78" s="76" t="b">
        <f t="shared" si="1"/>
        <v>1</v>
      </c>
      <c r="N78" s="70"/>
      <c r="O78" s="78" t="s">
        <v>275</v>
      </c>
      <c r="P78" s="78">
        <v>1</v>
      </c>
      <c r="Q78" s="78" t="s">
        <v>276</v>
      </c>
      <c r="R78" s="78"/>
      <c r="S78" s="78"/>
      <c r="T78" s="77" t="str">
        <f>REPLACE(INDEX(GroupVertices[Group],MATCH(Edges[[#This Row],[Vertex 1]],GroupVertices[Vertex],0)),1,1,"")</f>
        <v>4</v>
      </c>
      <c r="U78" s="77" t="str">
        <f>REPLACE(INDEX(GroupVertices[Group],MATCH(Edges[[#This Row],[Vertex 2]],GroupVertices[Vertex],0)),1,1,"")</f>
        <v>4</v>
      </c>
      <c r="V78" s="31"/>
      <c r="W78" s="31"/>
      <c r="X78" s="31"/>
      <c r="Y78" s="31"/>
      <c r="Z78" s="31"/>
      <c r="AA78" s="31"/>
      <c r="AB78" s="31"/>
      <c r="AC78" s="31"/>
      <c r="AD78" s="31"/>
    </row>
    <row r="79" spans="1:30" ht="15">
      <c r="A79" s="62" t="s">
        <v>181</v>
      </c>
      <c r="B79" s="62" t="s">
        <v>199</v>
      </c>
      <c r="C79" s="63"/>
      <c r="D79" s="64">
        <v>1</v>
      </c>
      <c r="E79" s="65" t="s">
        <v>131</v>
      </c>
      <c r="F79" s="66"/>
      <c r="G79" s="63"/>
      <c r="H79" s="67"/>
      <c r="I79" s="68"/>
      <c r="J79" s="68"/>
      <c r="K79" s="31" t="s">
        <v>65</v>
      </c>
      <c r="L79" s="76">
        <v>79</v>
      </c>
      <c r="M79" s="76" t="b">
        <f t="shared" si="1"/>
        <v>1</v>
      </c>
      <c r="N79" s="70"/>
      <c r="O79" s="78" t="s">
        <v>275</v>
      </c>
      <c r="P79" s="78">
        <v>1</v>
      </c>
      <c r="Q79" s="78" t="s">
        <v>276</v>
      </c>
      <c r="R79" s="78"/>
      <c r="S79" s="78"/>
      <c r="T79" s="77" t="str">
        <f>REPLACE(INDEX(GroupVertices[Group],MATCH(Edges[[#This Row],[Vertex 1]],GroupVertices[Vertex],0)),1,1,"")</f>
        <v>2</v>
      </c>
      <c r="U79" s="77" t="str">
        <f>REPLACE(INDEX(GroupVertices[Group],MATCH(Edges[[#This Row],[Vertex 2]],GroupVertices[Vertex],0)),1,1,"")</f>
        <v>4</v>
      </c>
      <c r="V79" s="31"/>
      <c r="W79" s="31"/>
      <c r="X79" s="31"/>
      <c r="Y79" s="31"/>
      <c r="Z79" s="31"/>
      <c r="AA79" s="31"/>
      <c r="AB79" s="31"/>
      <c r="AC79" s="31"/>
      <c r="AD79" s="31"/>
    </row>
    <row r="80" spans="1:30" ht="15">
      <c r="A80" s="62" t="s">
        <v>191</v>
      </c>
      <c r="B80" s="62" t="s">
        <v>199</v>
      </c>
      <c r="C80" s="63"/>
      <c r="D80" s="64">
        <v>1</v>
      </c>
      <c r="E80" s="65" t="s">
        <v>131</v>
      </c>
      <c r="F80" s="66"/>
      <c r="G80" s="63"/>
      <c r="H80" s="67"/>
      <c r="I80" s="68"/>
      <c r="J80" s="68"/>
      <c r="K80" s="31" t="s">
        <v>65</v>
      </c>
      <c r="L80" s="76">
        <v>80</v>
      </c>
      <c r="M80" s="76" t="b">
        <f t="shared" si="1"/>
        <v>1</v>
      </c>
      <c r="N80" s="70"/>
      <c r="O80" s="78" t="s">
        <v>275</v>
      </c>
      <c r="P80" s="78">
        <v>1</v>
      </c>
      <c r="Q80" s="78" t="s">
        <v>276</v>
      </c>
      <c r="R80" s="78"/>
      <c r="S80" s="78"/>
      <c r="T80" s="77" t="str">
        <f>REPLACE(INDEX(GroupVertices[Group],MATCH(Edges[[#This Row],[Vertex 1]],GroupVertices[Vertex],0)),1,1,"")</f>
        <v>3</v>
      </c>
      <c r="U80" s="77" t="str">
        <f>REPLACE(INDEX(GroupVertices[Group],MATCH(Edges[[#This Row],[Vertex 2]],GroupVertices[Vertex],0)),1,1,"")</f>
        <v>4</v>
      </c>
      <c r="V80" s="31"/>
      <c r="W80" s="31"/>
      <c r="X80" s="31"/>
      <c r="Y80" s="31"/>
      <c r="Z80" s="31"/>
      <c r="AA80" s="31"/>
      <c r="AB80" s="31"/>
      <c r="AC80" s="31"/>
      <c r="AD80" s="31"/>
    </row>
    <row r="81" spans="1:30" ht="15">
      <c r="A81" s="62" t="s">
        <v>200</v>
      </c>
      <c r="B81" s="62" t="s">
        <v>199</v>
      </c>
      <c r="C81" s="63"/>
      <c r="D81" s="64">
        <v>1</v>
      </c>
      <c r="E81" s="65" t="s">
        <v>131</v>
      </c>
      <c r="F81" s="66"/>
      <c r="G81" s="63"/>
      <c r="H81" s="67"/>
      <c r="I81" s="68"/>
      <c r="J81" s="68"/>
      <c r="K81" s="31" t="s">
        <v>65</v>
      </c>
      <c r="L81" s="76">
        <v>81</v>
      </c>
      <c r="M81" s="76" t="b">
        <f t="shared" si="1"/>
        <v>1</v>
      </c>
      <c r="N81" s="70"/>
      <c r="O81" s="78" t="s">
        <v>275</v>
      </c>
      <c r="P81" s="78">
        <v>1</v>
      </c>
      <c r="Q81" s="78" t="s">
        <v>276</v>
      </c>
      <c r="R81" s="78"/>
      <c r="S81" s="78"/>
      <c r="T81" s="77" t="str">
        <f>REPLACE(INDEX(GroupVertices[Group],MATCH(Edges[[#This Row],[Vertex 1]],GroupVertices[Vertex],0)),1,1,"")</f>
        <v>1</v>
      </c>
      <c r="U81" s="77" t="str">
        <f>REPLACE(INDEX(GroupVertices[Group],MATCH(Edges[[#This Row],[Vertex 2]],GroupVertices[Vertex],0)),1,1,"")</f>
        <v>4</v>
      </c>
      <c r="V81" s="31"/>
      <c r="W81" s="31"/>
      <c r="X81" s="31"/>
      <c r="Y81" s="31"/>
      <c r="Z81" s="31"/>
      <c r="AA81" s="31"/>
      <c r="AB81" s="31"/>
      <c r="AC81" s="31"/>
      <c r="AD81" s="31"/>
    </row>
    <row r="82" spans="1:30" ht="15">
      <c r="A82" s="62" t="s">
        <v>201</v>
      </c>
      <c r="B82" s="62" t="s">
        <v>198</v>
      </c>
      <c r="C82" s="63"/>
      <c r="D82" s="64">
        <v>1</v>
      </c>
      <c r="E82" s="65" t="s">
        <v>131</v>
      </c>
      <c r="F82" s="66"/>
      <c r="G82" s="63"/>
      <c r="H82" s="67"/>
      <c r="I82" s="68"/>
      <c r="J82" s="68"/>
      <c r="K82" s="31" t="s">
        <v>66</v>
      </c>
      <c r="L82" s="76">
        <v>82</v>
      </c>
      <c r="M82" s="76" t="b">
        <f t="shared" si="1"/>
        <v>1</v>
      </c>
      <c r="N82" s="70"/>
      <c r="O82" s="78" t="s">
        <v>275</v>
      </c>
      <c r="P82" s="78">
        <v>1</v>
      </c>
      <c r="Q82" s="78" t="s">
        <v>276</v>
      </c>
      <c r="R82" s="78"/>
      <c r="S82" s="78"/>
      <c r="T82" s="77" t="str">
        <f>REPLACE(INDEX(GroupVertices[Group],MATCH(Edges[[#This Row],[Vertex 1]],GroupVertices[Vertex],0)),1,1,"")</f>
        <v>1</v>
      </c>
      <c r="U82" s="77" t="str">
        <f>REPLACE(INDEX(GroupVertices[Group],MATCH(Edges[[#This Row],[Vertex 2]],GroupVertices[Vertex],0)),1,1,"")</f>
        <v>1</v>
      </c>
      <c r="V82" s="31"/>
      <c r="W82" s="31"/>
      <c r="X82" s="31"/>
      <c r="Y82" s="31"/>
      <c r="Z82" s="31"/>
      <c r="AA82" s="31"/>
      <c r="AB82" s="31"/>
      <c r="AC82" s="31"/>
      <c r="AD82" s="31"/>
    </row>
    <row r="83" spans="1:30" ht="15">
      <c r="A83" s="62" t="s">
        <v>201</v>
      </c>
      <c r="B83" s="62" t="s">
        <v>202</v>
      </c>
      <c r="C83" s="63"/>
      <c r="D83" s="64">
        <v>1</v>
      </c>
      <c r="E83" s="65" t="s">
        <v>131</v>
      </c>
      <c r="F83" s="66"/>
      <c r="G83" s="63"/>
      <c r="H83" s="67"/>
      <c r="I83" s="68"/>
      <c r="J83" s="68"/>
      <c r="K83" s="31" t="s">
        <v>66</v>
      </c>
      <c r="L83" s="76">
        <v>83</v>
      </c>
      <c r="M83" s="76" t="b">
        <f t="shared" si="1"/>
        <v>1</v>
      </c>
      <c r="N83" s="70"/>
      <c r="O83" s="78" t="s">
        <v>275</v>
      </c>
      <c r="P83" s="78">
        <v>1</v>
      </c>
      <c r="Q83" s="78" t="s">
        <v>276</v>
      </c>
      <c r="R83" s="78"/>
      <c r="S83" s="78"/>
      <c r="T83" s="77" t="str">
        <f>REPLACE(INDEX(GroupVertices[Group],MATCH(Edges[[#This Row],[Vertex 1]],GroupVertices[Vertex],0)),1,1,"")</f>
        <v>1</v>
      </c>
      <c r="U83" s="77" t="str">
        <f>REPLACE(INDEX(GroupVertices[Group],MATCH(Edges[[#This Row],[Vertex 2]],GroupVertices[Vertex],0)),1,1,"")</f>
        <v>1</v>
      </c>
      <c r="V83" s="31"/>
      <c r="W83" s="31"/>
      <c r="X83" s="31"/>
      <c r="Y83" s="31"/>
      <c r="Z83" s="31"/>
      <c r="AA83" s="31"/>
      <c r="AB83" s="31"/>
      <c r="AC83" s="31"/>
      <c r="AD83" s="31"/>
    </row>
    <row r="84" spans="1:30" ht="15">
      <c r="A84" s="62" t="s">
        <v>181</v>
      </c>
      <c r="B84" s="62" t="s">
        <v>201</v>
      </c>
      <c r="C84" s="63"/>
      <c r="D84" s="64">
        <v>1</v>
      </c>
      <c r="E84" s="65" t="s">
        <v>131</v>
      </c>
      <c r="F84" s="66"/>
      <c r="G84" s="63"/>
      <c r="H84" s="67"/>
      <c r="I84" s="68"/>
      <c r="J84" s="68"/>
      <c r="K84" s="31" t="s">
        <v>65</v>
      </c>
      <c r="L84" s="76">
        <v>84</v>
      </c>
      <c r="M84" s="76" t="b">
        <f t="shared" si="1"/>
        <v>1</v>
      </c>
      <c r="N84" s="70"/>
      <c r="O84" s="78" t="s">
        <v>275</v>
      </c>
      <c r="P84" s="78">
        <v>1</v>
      </c>
      <c r="Q84" s="78" t="s">
        <v>276</v>
      </c>
      <c r="R84" s="78"/>
      <c r="S84" s="78"/>
      <c r="T84" s="77" t="str">
        <f>REPLACE(INDEX(GroupVertices[Group],MATCH(Edges[[#This Row],[Vertex 1]],GroupVertices[Vertex],0)),1,1,"")</f>
        <v>2</v>
      </c>
      <c r="U84" s="77" t="str">
        <f>REPLACE(INDEX(GroupVertices[Group],MATCH(Edges[[#This Row],[Vertex 2]],GroupVertices[Vertex],0)),1,1,"")</f>
        <v>1</v>
      </c>
      <c r="V84" s="31"/>
      <c r="W84" s="31"/>
      <c r="X84" s="31"/>
      <c r="Y84" s="31"/>
      <c r="Z84" s="31"/>
      <c r="AA84" s="31"/>
      <c r="AB84" s="31"/>
      <c r="AC84" s="31"/>
      <c r="AD84" s="31"/>
    </row>
    <row r="85" spans="1:30" ht="15">
      <c r="A85" s="62" t="s">
        <v>198</v>
      </c>
      <c r="B85" s="62" t="s">
        <v>201</v>
      </c>
      <c r="C85" s="63"/>
      <c r="D85" s="64">
        <v>1</v>
      </c>
      <c r="E85" s="65" t="s">
        <v>131</v>
      </c>
      <c r="F85" s="66"/>
      <c r="G85" s="63"/>
      <c r="H85" s="67"/>
      <c r="I85" s="68"/>
      <c r="J85" s="68"/>
      <c r="K85" s="31" t="s">
        <v>66</v>
      </c>
      <c r="L85" s="76">
        <v>85</v>
      </c>
      <c r="M85" s="76" t="b">
        <f t="shared" si="1"/>
        <v>1</v>
      </c>
      <c r="N85" s="70"/>
      <c r="O85" s="78" t="s">
        <v>275</v>
      </c>
      <c r="P85" s="78">
        <v>1</v>
      </c>
      <c r="Q85" s="78" t="s">
        <v>276</v>
      </c>
      <c r="R85" s="78"/>
      <c r="S85" s="78"/>
      <c r="T85" s="77" t="str">
        <f>REPLACE(INDEX(GroupVertices[Group],MATCH(Edges[[#This Row],[Vertex 1]],GroupVertices[Vertex],0)),1,1,"")</f>
        <v>1</v>
      </c>
      <c r="U85" s="77" t="str">
        <f>REPLACE(INDEX(GroupVertices[Group],MATCH(Edges[[#This Row],[Vertex 2]],GroupVertices[Vertex],0)),1,1,"")</f>
        <v>1</v>
      </c>
      <c r="V85" s="31"/>
      <c r="W85" s="31"/>
      <c r="X85" s="31"/>
      <c r="Y85" s="31"/>
      <c r="Z85" s="31"/>
      <c r="AA85" s="31"/>
      <c r="AB85" s="31"/>
      <c r="AC85" s="31"/>
      <c r="AD85" s="31"/>
    </row>
    <row r="86" spans="1:30" ht="15">
      <c r="A86" s="62" t="s">
        <v>202</v>
      </c>
      <c r="B86" s="62" t="s">
        <v>201</v>
      </c>
      <c r="C86" s="63"/>
      <c r="D86" s="64">
        <v>1</v>
      </c>
      <c r="E86" s="65" t="s">
        <v>131</v>
      </c>
      <c r="F86" s="66"/>
      <c r="G86" s="63"/>
      <c r="H86" s="67"/>
      <c r="I86" s="68"/>
      <c r="J86" s="68"/>
      <c r="K86" s="31" t="s">
        <v>66</v>
      </c>
      <c r="L86" s="76">
        <v>86</v>
      </c>
      <c r="M86" s="76" t="b">
        <f t="shared" si="1"/>
        <v>1</v>
      </c>
      <c r="N86" s="70"/>
      <c r="O86" s="78" t="s">
        <v>275</v>
      </c>
      <c r="P86" s="78">
        <v>1</v>
      </c>
      <c r="Q86" s="78" t="s">
        <v>276</v>
      </c>
      <c r="R86" s="78"/>
      <c r="S86" s="78"/>
      <c r="T86" s="77" t="str">
        <f>REPLACE(INDEX(GroupVertices[Group],MATCH(Edges[[#This Row],[Vertex 1]],GroupVertices[Vertex],0)),1,1,"")</f>
        <v>1</v>
      </c>
      <c r="U86" s="77" t="str">
        <f>REPLACE(INDEX(GroupVertices[Group],MATCH(Edges[[#This Row],[Vertex 2]],GroupVertices[Vertex],0)),1,1,"")</f>
        <v>1</v>
      </c>
      <c r="V86" s="31"/>
      <c r="W86" s="31"/>
      <c r="X86" s="31"/>
      <c r="Y86" s="31"/>
      <c r="Z86" s="31"/>
      <c r="AA86" s="31"/>
      <c r="AB86" s="31"/>
      <c r="AC86" s="31"/>
      <c r="AD86" s="31"/>
    </row>
    <row r="87" spans="1:30" ht="15">
      <c r="A87" s="62" t="s">
        <v>189</v>
      </c>
      <c r="B87" s="62" t="s">
        <v>228</v>
      </c>
      <c r="C87" s="63"/>
      <c r="D87" s="64">
        <v>1</v>
      </c>
      <c r="E87" s="65" t="s">
        <v>131</v>
      </c>
      <c r="F87" s="66"/>
      <c r="G87" s="63"/>
      <c r="H87" s="67"/>
      <c r="I87" s="68"/>
      <c r="J87" s="68"/>
      <c r="K87" s="31" t="s">
        <v>65</v>
      </c>
      <c r="L87" s="76">
        <v>87</v>
      </c>
      <c r="M87" s="76" t="b">
        <f t="shared" si="1"/>
        <v>1</v>
      </c>
      <c r="N87" s="70"/>
      <c r="O87" s="78" t="s">
        <v>275</v>
      </c>
      <c r="P87" s="78">
        <v>1</v>
      </c>
      <c r="Q87" s="78" t="s">
        <v>276</v>
      </c>
      <c r="R87" s="78"/>
      <c r="S87" s="78"/>
      <c r="T87" s="77" t="str">
        <f>REPLACE(INDEX(GroupVertices[Group],MATCH(Edges[[#This Row],[Vertex 1]],GroupVertices[Vertex],0)),1,1,"")</f>
        <v>1</v>
      </c>
      <c r="U87" s="77" t="str">
        <f>REPLACE(INDEX(GroupVertices[Group],MATCH(Edges[[#This Row],[Vertex 2]],GroupVertices[Vertex],0)),1,1,"")</f>
        <v>1</v>
      </c>
      <c r="V87" s="31"/>
      <c r="W87" s="31"/>
      <c r="X87" s="31"/>
      <c r="Y87" s="31"/>
      <c r="Z87" s="31"/>
      <c r="AA87" s="31"/>
      <c r="AB87" s="31"/>
      <c r="AC87" s="31"/>
      <c r="AD87" s="31"/>
    </row>
    <row r="88" spans="1:30" ht="15">
      <c r="A88" s="62" t="s">
        <v>189</v>
      </c>
      <c r="B88" s="62" t="s">
        <v>191</v>
      </c>
      <c r="C88" s="63"/>
      <c r="D88" s="64">
        <v>1</v>
      </c>
      <c r="E88" s="65" t="s">
        <v>131</v>
      </c>
      <c r="F88" s="66"/>
      <c r="G88" s="63"/>
      <c r="H88" s="67"/>
      <c r="I88" s="68"/>
      <c r="J88" s="68"/>
      <c r="K88" s="31" t="s">
        <v>65</v>
      </c>
      <c r="L88" s="76">
        <v>88</v>
      </c>
      <c r="M88" s="76" t="b">
        <f t="shared" si="1"/>
        <v>1</v>
      </c>
      <c r="N88" s="70"/>
      <c r="O88" s="78" t="s">
        <v>275</v>
      </c>
      <c r="P88" s="78">
        <v>1</v>
      </c>
      <c r="Q88" s="78" t="s">
        <v>276</v>
      </c>
      <c r="R88" s="78"/>
      <c r="S88" s="78"/>
      <c r="T88" s="77" t="str">
        <f>REPLACE(INDEX(GroupVertices[Group],MATCH(Edges[[#This Row],[Vertex 1]],GroupVertices[Vertex],0)),1,1,"")</f>
        <v>1</v>
      </c>
      <c r="U88" s="77" t="str">
        <f>REPLACE(INDEX(GroupVertices[Group],MATCH(Edges[[#This Row],[Vertex 2]],GroupVertices[Vertex],0)),1,1,"")</f>
        <v>3</v>
      </c>
      <c r="V88" s="31"/>
      <c r="W88" s="31"/>
      <c r="X88" s="31"/>
      <c r="Y88" s="31"/>
      <c r="Z88" s="31"/>
      <c r="AA88" s="31"/>
      <c r="AB88" s="31"/>
      <c r="AC88" s="31"/>
      <c r="AD88" s="31"/>
    </row>
    <row r="89" spans="1:30" ht="15">
      <c r="A89" s="62" t="s">
        <v>189</v>
      </c>
      <c r="B89" s="62" t="s">
        <v>247</v>
      </c>
      <c r="C89" s="63"/>
      <c r="D89" s="64">
        <v>1</v>
      </c>
      <c r="E89" s="65" t="s">
        <v>131</v>
      </c>
      <c r="F89" s="66"/>
      <c r="G89" s="63"/>
      <c r="H89" s="67"/>
      <c r="I89" s="68"/>
      <c r="J89" s="68"/>
      <c r="K89" s="31" t="s">
        <v>65</v>
      </c>
      <c r="L89" s="76">
        <v>89</v>
      </c>
      <c r="M89" s="76" t="b">
        <f t="shared" si="1"/>
        <v>1</v>
      </c>
      <c r="N89" s="70"/>
      <c r="O89" s="78" t="s">
        <v>275</v>
      </c>
      <c r="P89" s="78">
        <v>1</v>
      </c>
      <c r="Q89" s="78" t="s">
        <v>276</v>
      </c>
      <c r="R89" s="78"/>
      <c r="S89" s="78"/>
      <c r="T89" s="77" t="str">
        <f>REPLACE(INDEX(GroupVertices[Group],MATCH(Edges[[#This Row],[Vertex 1]],GroupVertices[Vertex],0)),1,1,"")</f>
        <v>1</v>
      </c>
      <c r="U89" s="77" t="str">
        <f>REPLACE(INDEX(GroupVertices[Group],MATCH(Edges[[#This Row],[Vertex 2]],GroupVertices[Vertex],0)),1,1,"")</f>
        <v>1</v>
      </c>
      <c r="V89" s="31"/>
      <c r="W89" s="31"/>
      <c r="X89" s="31"/>
      <c r="Y89" s="31"/>
      <c r="Z89" s="31"/>
      <c r="AA89" s="31"/>
      <c r="AB89" s="31"/>
      <c r="AC89" s="31"/>
      <c r="AD89" s="31"/>
    </row>
    <row r="90" spans="1:30" ht="15">
      <c r="A90" s="62" t="s">
        <v>189</v>
      </c>
      <c r="B90" s="62" t="s">
        <v>204</v>
      </c>
      <c r="C90" s="63"/>
      <c r="D90" s="64">
        <v>1</v>
      </c>
      <c r="E90" s="65" t="s">
        <v>131</v>
      </c>
      <c r="F90" s="66"/>
      <c r="G90" s="63"/>
      <c r="H90" s="67"/>
      <c r="I90" s="68"/>
      <c r="J90" s="68"/>
      <c r="K90" s="31" t="s">
        <v>66</v>
      </c>
      <c r="L90" s="76">
        <v>90</v>
      </c>
      <c r="M90" s="76" t="b">
        <f t="shared" si="1"/>
        <v>1</v>
      </c>
      <c r="N90" s="70"/>
      <c r="O90" s="78" t="s">
        <v>275</v>
      </c>
      <c r="P90" s="78">
        <v>1</v>
      </c>
      <c r="Q90" s="78" t="s">
        <v>276</v>
      </c>
      <c r="R90" s="78"/>
      <c r="S90" s="78"/>
      <c r="T90" s="77" t="str">
        <f>REPLACE(INDEX(GroupVertices[Group],MATCH(Edges[[#This Row],[Vertex 1]],GroupVertices[Vertex],0)),1,1,"")</f>
        <v>1</v>
      </c>
      <c r="U90" s="77" t="str">
        <f>REPLACE(INDEX(GroupVertices[Group],MATCH(Edges[[#This Row],[Vertex 2]],GroupVertices[Vertex],0)),1,1,"")</f>
        <v>1</v>
      </c>
      <c r="V90" s="31"/>
      <c r="W90" s="31"/>
      <c r="X90" s="31"/>
      <c r="Y90" s="31"/>
      <c r="Z90" s="31"/>
      <c r="AA90" s="31"/>
      <c r="AB90" s="31"/>
      <c r="AC90" s="31"/>
      <c r="AD90" s="31"/>
    </row>
    <row r="91" spans="1:30" ht="15">
      <c r="A91" s="62" t="s">
        <v>189</v>
      </c>
      <c r="B91" s="62" t="s">
        <v>205</v>
      </c>
      <c r="C91" s="63"/>
      <c r="D91" s="64">
        <v>1</v>
      </c>
      <c r="E91" s="65" t="s">
        <v>131</v>
      </c>
      <c r="F91" s="66"/>
      <c r="G91" s="63"/>
      <c r="H91" s="67"/>
      <c r="I91" s="68"/>
      <c r="J91" s="68"/>
      <c r="K91" s="31" t="s">
        <v>66</v>
      </c>
      <c r="L91" s="76">
        <v>91</v>
      </c>
      <c r="M91" s="76" t="b">
        <f t="shared" si="1"/>
        <v>1</v>
      </c>
      <c r="N91" s="70"/>
      <c r="O91" s="78" t="s">
        <v>275</v>
      </c>
      <c r="P91" s="78">
        <v>1</v>
      </c>
      <c r="Q91" s="78" t="s">
        <v>276</v>
      </c>
      <c r="R91" s="78"/>
      <c r="S91" s="78"/>
      <c r="T91" s="77" t="str">
        <f>REPLACE(INDEX(GroupVertices[Group],MATCH(Edges[[#This Row],[Vertex 1]],GroupVertices[Vertex],0)),1,1,"")</f>
        <v>1</v>
      </c>
      <c r="U91" s="77" t="str">
        <f>REPLACE(INDEX(GroupVertices[Group],MATCH(Edges[[#This Row],[Vertex 2]],GroupVertices[Vertex],0)),1,1,"")</f>
        <v>3</v>
      </c>
      <c r="V91" s="31"/>
      <c r="W91" s="31"/>
      <c r="X91" s="31"/>
      <c r="Y91" s="31"/>
      <c r="Z91" s="31"/>
      <c r="AA91" s="31"/>
      <c r="AB91" s="31"/>
      <c r="AC91" s="31"/>
      <c r="AD91" s="31"/>
    </row>
    <row r="92" spans="1:30" ht="15">
      <c r="A92" s="62" t="s">
        <v>189</v>
      </c>
      <c r="B92" s="62" t="s">
        <v>208</v>
      </c>
      <c r="C92" s="63"/>
      <c r="D92" s="64">
        <v>1</v>
      </c>
      <c r="E92" s="65" t="s">
        <v>131</v>
      </c>
      <c r="F92" s="66"/>
      <c r="G92" s="63"/>
      <c r="H92" s="67"/>
      <c r="I92" s="68"/>
      <c r="J92" s="68"/>
      <c r="K92" s="31" t="s">
        <v>65</v>
      </c>
      <c r="L92" s="76">
        <v>92</v>
      </c>
      <c r="M92" s="76" t="b">
        <f t="shared" si="1"/>
        <v>1</v>
      </c>
      <c r="N92" s="70"/>
      <c r="O92" s="78" t="s">
        <v>275</v>
      </c>
      <c r="P92" s="78">
        <v>1</v>
      </c>
      <c r="Q92" s="78" t="s">
        <v>276</v>
      </c>
      <c r="R92" s="78"/>
      <c r="S92" s="78"/>
      <c r="T92" s="77" t="str">
        <f>REPLACE(INDEX(GroupVertices[Group],MATCH(Edges[[#This Row],[Vertex 1]],GroupVertices[Vertex],0)),1,1,"")</f>
        <v>1</v>
      </c>
      <c r="U92" s="77" t="str">
        <f>REPLACE(INDEX(GroupVertices[Group],MATCH(Edges[[#This Row],[Vertex 2]],GroupVertices[Vertex],0)),1,1,"")</f>
        <v>4</v>
      </c>
      <c r="V92" s="31"/>
      <c r="W92" s="31"/>
      <c r="X92" s="31"/>
      <c r="Y92" s="31"/>
      <c r="Z92" s="31"/>
      <c r="AA92" s="31"/>
      <c r="AB92" s="31"/>
      <c r="AC92" s="31"/>
      <c r="AD92" s="31"/>
    </row>
    <row r="93" spans="1:30" ht="15">
      <c r="A93" s="62" t="s">
        <v>189</v>
      </c>
      <c r="B93" s="62" t="s">
        <v>249</v>
      </c>
      <c r="C93" s="63"/>
      <c r="D93" s="64">
        <v>1</v>
      </c>
      <c r="E93" s="65" t="s">
        <v>131</v>
      </c>
      <c r="F93" s="66"/>
      <c r="G93" s="63"/>
      <c r="H93" s="67"/>
      <c r="I93" s="68"/>
      <c r="J93" s="68"/>
      <c r="K93" s="31" t="s">
        <v>65</v>
      </c>
      <c r="L93" s="76">
        <v>93</v>
      </c>
      <c r="M93" s="76" t="b">
        <f t="shared" si="1"/>
        <v>1</v>
      </c>
      <c r="N93" s="70"/>
      <c r="O93" s="78" t="s">
        <v>275</v>
      </c>
      <c r="P93" s="78">
        <v>1</v>
      </c>
      <c r="Q93" s="78" t="s">
        <v>276</v>
      </c>
      <c r="R93" s="78"/>
      <c r="S93" s="78"/>
      <c r="T93" s="77" t="str">
        <f>REPLACE(INDEX(GroupVertices[Group],MATCH(Edges[[#This Row],[Vertex 1]],GroupVertices[Vertex],0)),1,1,"")</f>
        <v>1</v>
      </c>
      <c r="U93" s="77" t="str">
        <f>REPLACE(INDEX(GroupVertices[Group],MATCH(Edges[[#This Row],[Vertex 2]],GroupVertices[Vertex],0)),1,1,"")</f>
        <v>1</v>
      </c>
      <c r="V93" s="31"/>
      <c r="W93" s="31"/>
      <c r="X93" s="31"/>
      <c r="Y93" s="31"/>
      <c r="Z93" s="31"/>
      <c r="AA93" s="31"/>
      <c r="AB93" s="31"/>
      <c r="AC93" s="31"/>
      <c r="AD93" s="31"/>
    </row>
    <row r="94" spans="1:30" ht="15">
      <c r="A94" s="62" t="s">
        <v>189</v>
      </c>
      <c r="B94" s="62" t="s">
        <v>229</v>
      </c>
      <c r="C94" s="63"/>
      <c r="D94" s="64">
        <v>1</v>
      </c>
      <c r="E94" s="65" t="s">
        <v>131</v>
      </c>
      <c r="F94" s="66"/>
      <c r="G94" s="63"/>
      <c r="H94" s="67"/>
      <c r="I94" s="68"/>
      <c r="J94" s="68"/>
      <c r="K94" s="31" t="s">
        <v>65</v>
      </c>
      <c r="L94" s="76">
        <v>94</v>
      </c>
      <c r="M94" s="76" t="b">
        <f t="shared" si="1"/>
        <v>1</v>
      </c>
      <c r="N94" s="70"/>
      <c r="O94" s="78" t="s">
        <v>275</v>
      </c>
      <c r="P94" s="78">
        <v>1</v>
      </c>
      <c r="Q94" s="78" t="s">
        <v>276</v>
      </c>
      <c r="R94" s="78"/>
      <c r="S94" s="78"/>
      <c r="T94" s="77" t="str">
        <f>REPLACE(INDEX(GroupVertices[Group],MATCH(Edges[[#This Row],[Vertex 1]],GroupVertices[Vertex],0)),1,1,"")</f>
        <v>1</v>
      </c>
      <c r="U94" s="77" t="str">
        <f>REPLACE(INDEX(GroupVertices[Group],MATCH(Edges[[#This Row],[Vertex 2]],GroupVertices[Vertex],0)),1,1,"")</f>
        <v>1</v>
      </c>
      <c r="V94" s="31"/>
      <c r="W94" s="31"/>
      <c r="X94" s="31"/>
      <c r="Y94" s="31"/>
      <c r="Z94" s="31"/>
      <c r="AA94" s="31"/>
      <c r="AB94" s="31"/>
      <c r="AC94" s="31"/>
      <c r="AD94" s="31"/>
    </row>
    <row r="95" spans="1:30" ht="15">
      <c r="A95" s="62" t="s">
        <v>189</v>
      </c>
      <c r="B95" s="62" t="s">
        <v>244</v>
      </c>
      <c r="C95" s="63"/>
      <c r="D95" s="64">
        <v>1</v>
      </c>
      <c r="E95" s="65" t="s">
        <v>131</v>
      </c>
      <c r="F95" s="66"/>
      <c r="G95" s="63"/>
      <c r="H95" s="67"/>
      <c r="I95" s="68"/>
      <c r="J95" s="68"/>
      <c r="K95" s="31" t="s">
        <v>65</v>
      </c>
      <c r="L95" s="76">
        <v>95</v>
      </c>
      <c r="M95" s="76" t="b">
        <f t="shared" si="1"/>
        <v>1</v>
      </c>
      <c r="N95" s="70"/>
      <c r="O95" s="78" t="s">
        <v>275</v>
      </c>
      <c r="P95" s="78">
        <v>1</v>
      </c>
      <c r="Q95" s="78" t="s">
        <v>276</v>
      </c>
      <c r="R95" s="78"/>
      <c r="S95" s="78"/>
      <c r="T95" s="77" t="str">
        <f>REPLACE(INDEX(GroupVertices[Group],MATCH(Edges[[#This Row],[Vertex 1]],GroupVertices[Vertex],0)),1,1,"")</f>
        <v>1</v>
      </c>
      <c r="U95" s="77" t="str">
        <f>REPLACE(INDEX(GroupVertices[Group],MATCH(Edges[[#This Row],[Vertex 2]],GroupVertices[Vertex],0)),1,1,"")</f>
        <v>1</v>
      </c>
      <c r="V95" s="31"/>
      <c r="W95" s="31"/>
      <c r="X95" s="31"/>
      <c r="Y95" s="31"/>
      <c r="Z95" s="31"/>
      <c r="AA95" s="31"/>
      <c r="AB95" s="31"/>
      <c r="AC95" s="31"/>
      <c r="AD95" s="31"/>
    </row>
    <row r="96" spans="1:30" ht="15">
      <c r="A96" s="62" t="s">
        <v>189</v>
      </c>
      <c r="B96" s="62" t="s">
        <v>200</v>
      </c>
      <c r="C96" s="63"/>
      <c r="D96" s="64">
        <v>1</v>
      </c>
      <c r="E96" s="65" t="s">
        <v>131</v>
      </c>
      <c r="F96" s="66"/>
      <c r="G96" s="63"/>
      <c r="H96" s="67"/>
      <c r="I96" s="68"/>
      <c r="J96" s="68"/>
      <c r="K96" s="31" t="s">
        <v>65</v>
      </c>
      <c r="L96" s="76">
        <v>96</v>
      </c>
      <c r="M96" s="76" t="b">
        <f t="shared" si="1"/>
        <v>1</v>
      </c>
      <c r="N96" s="70"/>
      <c r="O96" s="78" t="s">
        <v>275</v>
      </c>
      <c r="P96" s="78">
        <v>1</v>
      </c>
      <c r="Q96" s="78" t="s">
        <v>276</v>
      </c>
      <c r="R96" s="78"/>
      <c r="S96" s="78"/>
      <c r="T96" s="77" t="str">
        <f>REPLACE(INDEX(GroupVertices[Group],MATCH(Edges[[#This Row],[Vertex 1]],GroupVertices[Vertex],0)),1,1,"")</f>
        <v>1</v>
      </c>
      <c r="U96" s="77" t="str">
        <f>REPLACE(INDEX(GroupVertices[Group],MATCH(Edges[[#This Row],[Vertex 2]],GroupVertices[Vertex],0)),1,1,"")</f>
        <v>1</v>
      </c>
      <c r="V96" s="31"/>
      <c r="W96" s="31"/>
      <c r="X96" s="31"/>
      <c r="Y96" s="31"/>
      <c r="Z96" s="31"/>
      <c r="AA96" s="31"/>
      <c r="AB96" s="31"/>
      <c r="AC96" s="31"/>
      <c r="AD96" s="31"/>
    </row>
    <row r="97" spans="1:30" ht="15">
      <c r="A97" s="62" t="s">
        <v>189</v>
      </c>
      <c r="B97" s="62" t="s">
        <v>202</v>
      </c>
      <c r="C97" s="63"/>
      <c r="D97" s="64">
        <v>1</v>
      </c>
      <c r="E97" s="65" t="s">
        <v>131</v>
      </c>
      <c r="F97" s="66"/>
      <c r="G97" s="63"/>
      <c r="H97" s="67"/>
      <c r="I97" s="68"/>
      <c r="J97" s="68"/>
      <c r="K97" s="31" t="s">
        <v>66</v>
      </c>
      <c r="L97" s="76">
        <v>97</v>
      </c>
      <c r="M97" s="76" t="b">
        <f t="shared" si="1"/>
        <v>1</v>
      </c>
      <c r="N97" s="70"/>
      <c r="O97" s="78" t="s">
        <v>275</v>
      </c>
      <c r="P97" s="78">
        <v>1</v>
      </c>
      <c r="Q97" s="78" t="s">
        <v>276</v>
      </c>
      <c r="R97" s="78"/>
      <c r="S97" s="78"/>
      <c r="T97" s="77" t="str">
        <f>REPLACE(INDEX(GroupVertices[Group],MATCH(Edges[[#This Row],[Vertex 1]],GroupVertices[Vertex],0)),1,1,"")</f>
        <v>1</v>
      </c>
      <c r="U97" s="77" t="str">
        <f>REPLACE(INDEX(GroupVertices[Group],MATCH(Edges[[#This Row],[Vertex 2]],GroupVertices[Vertex],0)),1,1,"")</f>
        <v>1</v>
      </c>
      <c r="V97" s="31"/>
      <c r="W97" s="31"/>
      <c r="X97" s="31"/>
      <c r="Y97" s="31"/>
      <c r="Z97" s="31"/>
      <c r="AA97" s="31"/>
      <c r="AB97" s="31"/>
      <c r="AC97" s="31"/>
      <c r="AD97" s="31"/>
    </row>
    <row r="98" spans="1:30" ht="15">
      <c r="A98" s="62" t="s">
        <v>189</v>
      </c>
      <c r="B98" s="62" t="s">
        <v>232</v>
      </c>
      <c r="C98" s="63"/>
      <c r="D98" s="64">
        <v>1</v>
      </c>
      <c r="E98" s="65" t="s">
        <v>131</v>
      </c>
      <c r="F98" s="66"/>
      <c r="G98" s="63"/>
      <c r="H98" s="67"/>
      <c r="I98" s="68"/>
      <c r="J98" s="68"/>
      <c r="K98" s="31" t="s">
        <v>65</v>
      </c>
      <c r="L98" s="76">
        <v>98</v>
      </c>
      <c r="M98" s="76" t="b">
        <f t="shared" si="1"/>
        <v>1</v>
      </c>
      <c r="N98" s="70"/>
      <c r="O98" s="78" t="s">
        <v>275</v>
      </c>
      <c r="P98" s="78">
        <v>1</v>
      </c>
      <c r="Q98" s="78" t="s">
        <v>276</v>
      </c>
      <c r="R98" s="78"/>
      <c r="S98" s="78"/>
      <c r="T98" s="77" t="str">
        <f>REPLACE(INDEX(GroupVertices[Group],MATCH(Edges[[#This Row],[Vertex 1]],GroupVertices[Vertex],0)),1,1,"")</f>
        <v>1</v>
      </c>
      <c r="U98" s="77" t="str">
        <f>REPLACE(INDEX(GroupVertices[Group],MATCH(Edges[[#This Row],[Vertex 2]],GroupVertices[Vertex],0)),1,1,"")</f>
        <v>1</v>
      </c>
      <c r="V98" s="31"/>
      <c r="W98" s="31"/>
      <c r="X98" s="31"/>
      <c r="Y98" s="31"/>
      <c r="Z98" s="31"/>
      <c r="AA98" s="31"/>
      <c r="AB98" s="31"/>
      <c r="AC98" s="31"/>
      <c r="AD98" s="31"/>
    </row>
    <row r="99" spans="1:30" ht="15">
      <c r="A99" s="62" t="s">
        <v>181</v>
      </c>
      <c r="B99" s="62" t="s">
        <v>189</v>
      </c>
      <c r="C99" s="63"/>
      <c r="D99" s="64">
        <v>1</v>
      </c>
      <c r="E99" s="65" t="s">
        <v>131</v>
      </c>
      <c r="F99" s="66"/>
      <c r="G99" s="63"/>
      <c r="H99" s="67"/>
      <c r="I99" s="68"/>
      <c r="J99" s="68"/>
      <c r="K99" s="31" t="s">
        <v>65</v>
      </c>
      <c r="L99" s="76">
        <v>99</v>
      </c>
      <c r="M99" s="76" t="b">
        <f t="shared" si="1"/>
        <v>1</v>
      </c>
      <c r="N99" s="70"/>
      <c r="O99" s="78" t="s">
        <v>275</v>
      </c>
      <c r="P99" s="78">
        <v>1</v>
      </c>
      <c r="Q99" s="78" t="s">
        <v>276</v>
      </c>
      <c r="R99" s="78"/>
      <c r="S99" s="78"/>
      <c r="T99" s="77" t="str">
        <f>REPLACE(INDEX(GroupVertices[Group],MATCH(Edges[[#This Row],[Vertex 1]],GroupVertices[Vertex],0)),1,1,"")</f>
        <v>2</v>
      </c>
      <c r="U99" s="77" t="str">
        <f>REPLACE(INDEX(GroupVertices[Group],MATCH(Edges[[#This Row],[Vertex 2]],GroupVertices[Vertex],0)),1,1,"")</f>
        <v>1</v>
      </c>
      <c r="V99" s="31"/>
      <c r="W99" s="31"/>
      <c r="X99" s="31"/>
      <c r="Y99" s="31"/>
      <c r="Z99" s="31"/>
      <c r="AA99" s="31"/>
      <c r="AB99" s="31"/>
      <c r="AC99" s="31"/>
      <c r="AD99" s="31"/>
    </row>
    <row r="100" spans="1:30" ht="15">
      <c r="A100" s="62" t="s">
        <v>203</v>
      </c>
      <c r="B100" s="62" t="s">
        <v>189</v>
      </c>
      <c r="C100" s="63"/>
      <c r="D100" s="64">
        <v>1</v>
      </c>
      <c r="E100" s="65" t="s">
        <v>131</v>
      </c>
      <c r="F100" s="66"/>
      <c r="G100" s="63"/>
      <c r="H100" s="67"/>
      <c r="I100" s="68"/>
      <c r="J100" s="68"/>
      <c r="K100" s="31" t="s">
        <v>65</v>
      </c>
      <c r="L100" s="76">
        <v>100</v>
      </c>
      <c r="M100" s="76" t="b">
        <f t="shared" si="1"/>
        <v>1</v>
      </c>
      <c r="N100" s="70"/>
      <c r="O100" s="78" t="s">
        <v>275</v>
      </c>
      <c r="P100" s="78">
        <v>1</v>
      </c>
      <c r="Q100" s="78" t="s">
        <v>276</v>
      </c>
      <c r="R100" s="78"/>
      <c r="S100" s="78"/>
      <c r="T100" s="77" t="str">
        <f>REPLACE(INDEX(GroupVertices[Group],MATCH(Edges[[#This Row],[Vertex 1]],GroupVertices[Vertex],0)),1,1,"")</f>
        <v>1</v>
      </c>
      <c r="U100" s="77" t="str">
        <f>REPLACE(INDEX(GroupVertices[Group],MATCH(Edges[[#This Row],[Vertex 2]],GroupVertices[Vertex],0)),1,1,"")</f>
        <v>1</v>
      </c>
      <c r="V100" s="31"/>
      <c r="W100" s="31"/>
      <c r="X100" s="31"/>
      <c r="Y100" s="31"/>
      <c r="Z100" s="31"/>
      <c r="AA100" s="31"/>
      <c r="AB100" s="31"/>
      <c r="AC100" s="31"/>
      <c r="AD100" s="31"/>
    </row>
    <row r="101" spans="1:30" ht="15">
      <c r="A101" s="62" t="s">
        <v>204</v>
      </c>
      <c r="B101" s="62" t="s">
        <v>189</v>
      </c>
      <c r="C101" s="63"/>
      <c r="D101" s="64">
        <v>1</v>
      </c>
      <c r="E101" s="65" t="s">
        <v>131</v>
      </c>
      <c r="F101" s="66"/>
      <c r="G101" s="63"/>
      <c r="H101" s="67"/>
      <c r="I101" s="68"/>
      <c r="J101" s="68"/>
      <c r="K101" s="31" t="s">
        <v>66</v>
      </c>
      <c r="L101" s="76">
        <v>101</v>
      </c>
      <c r="M101" s="76" t="b">
        <f t="shared" si="1"/>
        <v>1</v>
      </c>
      <c r="N101" s="70"/>
      <c r="O101" s="78" t="s">
        <v>275</v>
      </c>
      <c r="P101" s="78">
        <v>1</v>
      </c>
      <c r="Q101" s="78" t="s">
        <v>276</v>
      </c>
      <c r="R101" s="78"/>
      <c r="S101" s="78"/>
      <c r="T101" s="77" t="str">
        <f>REPLACE(INDEX(GroupVertices[Group],MATCH(Edges[[#This Row],[Vertex 1]],GroupVertices[Vertex],0)),1,1,"")</f>
        <v>1</v>
      </c>
      <c r="U101" s="77" t="str">
        <f>REPLACE(INDEX(GroupVertices[Group],MATCH(Edges[[#This Row],[Vertex 2]],GroupVertices[Vertex],0)),1,1,"")</f>
        <v>1</v>
      </c>
      <c r="V101" s="31"/>
      <c r="W101" s="31"/>
      <c r="X101" s="31"/>
      <c r="Y101" s="31"/>
      <c r="Z101" s="31"/>
      <c r="AA101" s="31"/>
      <c r="AB101" s="31"/>
      <c r="AC101" s="31"/>
      <c r="AD101" s="31"/>
    </row>
    <row r="102" spans="1:30" ht="15">
      <c r="A102" s="62" t="s">
        <v>205</v>
      </c>
      <c r="B102" s="62" t="s">
        <v>189</v>
      </c>
      <c r="C102" s="63"/>
      <c r="D102" s="64">
        <v>1</v>
      </c>
      <c r="E102" s="65" t="s">
        <v>131</v>
      </c>
      <c r="F102" s="66"/>
      <c r="G102" s="63"/>
      <c r="H102" s="67"/>
      <c r="I102" s="68"/>
      <c r="J102" s="68"/>
      <c r="K102" s="31" t="s">
        <v>66</v>
      </c>
      <c r="L102" s="76">
        <v>102</v>
      </c>
      <c r="M102" s="76" t="b">
        <f t="shared" si="1"/>
        <v>1</v>
      </c>
      <c r="N102" s="70"/>
      <c r="O102" s="78" t="s">
        <v>275</v>
      </c>
      <c r="P102" s="78">
        <v>1</v>
      </c>
      <c r="Q102" s="78" t="s">
        <v>276</v>
      </c>
      <c r="R102" s="78"/>
      <c r="S102" s="78"/>
      <c r="T102" s="77" t="str">
        <f>REPLACE(INDEX(GroupVertices[Group],MATCH(Edges[[#This Row],[Vertex 1]],GroupVertices[Vertex],0)),1,1,"")</f>
        <v>3</v>
      </c>
      <c r="U102" s="77" t="str">
        <f>REPLACE(INDEX(GroupVertices[Group],MATCH(Edges[[#This Row],[Vertex 2]],GroupVertices[Vertex],0)),1,1,"")</f>
        <v>1</v>
      </c>
      <c r="V102" s="31"/>
      <c r="W102" s="31"/>
      <c r="X102" s="31"/>
      <c r="Y102" s="31"/>
      <c r="Z102" s="31"/>
      <c r="AA102" s="31"/>
      <c r="AB102" s="31"/>
      <c r="AC102" s="31"/>
      <c r="AD102" s="31"/>
    </row>
    <row r="103" spans="1:30" ht="15">
      <c r="A103" s="62" t="s">
        <v>202</v>
      </c>
      <c r="B103" s="62" t="s">
        <v>189</v>
      </c>
      <c r="C103" s="63"/>
      <c r="D103" s="64">
        <v>1</v>
      </c>
      <c r="E103" s="65" t="s">
        <v>131</v>
      </c>
      <c r="F103" s="66"/>
      <c r="G103" s="63"/>
      <c r="H103" s="67"/>
      <c r="I103" s="68"/>
      <c r="J103" s="68"/>
      <c r="K103" s="31" t="s">
        <v>66</v>
      </c>
      <c r="L103" s="76">
        <v>103</v>
      </c>
      <c r="M103" s="76" t="b">
        <f t="shared" si="1"/>
        <v>1</v>
      </c>
      <c r="N103" s="70"/>
      <c r="O103" s="78" t="s">
        <v>275</v>
      </c>
      <c r="P103" s="78">
        <v>1</v>
      </c>
      <c r="Q103" s="78" t="s">
        <v>276</v>
      </c>
      <c r="R103" s="78"/>
      <c r="S103" s="78"/>
      <c r="T103" s="77" t="str">
        <f>REPLACE(INDEX(GroupVertices[Group],MATCH(Edges[[#This Row],[Vertex 1]],GroupVertices[Vertex],0)),1,1,"")</f>
        <v>1</v>
      </c>
      <c r="U103" s="77" t="str">
        <f>REPLACE(INDEX(GroupVertices[Group],MATCH(Edges[[#This Row],[Vertex 2]],GroupVertices[Vertex],0)),1,1,"")</f>
        <v>1</v>
      </c>
      <c r="V103" s="31"/>
      <c r="W103" s="31"/>
      <c r="X103" s="31"/>
      <c r="Y103" s="31"/>
      <c r="Z103" s="31"/>
      <c r="AA103" s="31"/>
      <c r="AB103" s="31"/>
      <c r="AC103" s="31"/>
      <c r="AD103" s="31"/>
    </row>
    <row r="104" spans="1:30" ht="15">
      <c r="A104" s="62" t="s">
        <v>197</v>
      </c>
      <c r="B104" s="62" t="s">
        <v>202</v>
      </c>
      <c r="C104" s="63"/>
      <c r="D104" s="64">
        <v>1</v>
      </c>
      <c r="E104" s="65" t="s">
        <v>131</v>
      </c>
      <c r="F104" s="66"/>
      <c r="G104" s="63"/>
      <c r="H104" s="67"/>
      <c r="I104" s="68"/>
      <c r="J104" s="68"/>
      <c r="K104" s="31" t="s">
        <v>65</v>
      </c>
      <c r="L104" s="76">
        <v>104</v>
      </c>
      <c r="M104" s="76" t="b">
        <f t="shared" si="1"/>
        <v>1</v>
      </c>
      <c r="N104" s="70"/>
      <c r="O104" s="78" t="s">
        <v>275</v>
      </c>
      <c r="P104" s="78">
        <v>1</v>
      </c>
      <c r="Q104" s="78" t="s">
        <v>276</v>
      </c>
      <c r="R104" s="78"/>
      <c r="S104" s="78"/>
      <c r="T104" s="77" t="str">
        <f>REPLACE(INDEX(GroupVertices[Group],MATCH(Edges[[#This Row],[Vertex 1]],GroupVertices[Vertex],0)),1,1,"")</f>
        <v>1</v>
      </c>
      <c r="U104" s="77" t="str">
        <f>REPLACE(INDEX(GroupVertices[Group],MATCH(Edges[[#This Row],[Vertex 2]],GroupVertices[Vertex],0)),1,1,"")</f>
        <v>1</v>
      </c>
      <c r="V104" s="31"/>
      <c r="W104" s="31"/>
      <c r="X104" s="31"/>
      <c r="Y104" s="31"/>
      <c r="Z104" s="31"/>
      <c r="AA104" s="31"/>
      <c r="AB104" s="31"/>
      <c r="AC104" s="31"/>
      <c r="AD104" s="31"/>
    </row>
    <row r="105" spans="1:30" ht="15">
      <c r="A105" s="62" t="s">
        <v>206</v>
      </c>
      <c r="B105" s="62" t="s">
        <v>202</v>
      </c>
      <c r="C105" s="63"/>
      <c r="D105" s="64">
        <v>1</v>
      </c>
      <c r="E105" s="65" t="s">
        <v>131</v>
      </c>
      <c r="F105" s="66"/>
      <c r="G105" s="63"/>
      <c r="H105" s="67"/>
      <c r="I105" s="68"/>
      <c r="J105" s="68"/>
      <c r="K105" s="31" t="s">
        <v>65</v>
      </c>
      <c r="L105" s="76">
        <v>105</v>
      </c>
      <c r="M105" s="76" t="b">
        <f t="shared" si="1"/>
        <v>1</v>
      </c>
      <c r="N105" s="70"/>
      <c r="O105" s="78" t="s">
        <v>275</v>
      </c>
      <c r="P105" s="78">
        <v>1</v>
      </c>
      <c r="Q105" s="78" t="s">
        <v>276</v>
      </c>
      <c r="R105" s="78"/>
      <c r="S105" s="78"/>
      <c r="T105" s="77" t="str">
        <f>REPLACE(INDEX(GroupVertices[Group],MATCH(Edges[[#This Row],[Vertex 1]],GroupVertices[Vertex],0)),1,1,"")</f>
        <v>1</v>
      </c>
      <c r="U105" s="77" t="str">
        <f>REPLACE(INDEX(GroupVertices[Group],MATCH(Edges[[#This Row],[Vertex 2]],GroupVertices[Vertex],0)),1,1,"")</f>
        <v>1</v>
      </c>
      <c r="V105" s="31"/>
      <c r="W105" s="31"/>
      <c r="X105" s="31"/>
      <c r="Y105" s="31"/>
      <c r="Z105" s="31"/>
      <c r="AA105" s="31"/>
      <c r="AB105" s="31"/>
      <c r="AC105" s="31"/>
      <c r="AD105" s="31"/>
    </row>
    <row r="106" spans="1:30" ht="15">
      <c r="A106" s="62" t="s">
        <v>202</v>
      </c>
      <c r="B106" s="62" t="s">
        <v>191</v>
      </c>
      <c r="C106" s="63"/>
      <c r="D106" s="64">
        <v>1</v>
      </c>
      <c r="E106" s="65" t="s">
        <v>131</v>
      </c>
      <c r="F106" s="66"/>
      <c r="G106" s="63"/>
      <c r="H106" s="67"/>
      <c r="I106" s="68"/>
      <c r="J106" s="68"/>
      <c r="K106" s="31" t="s">
        <v>65</v>
      </c>
      <c r="L106" s="76">
        <v>106</v>
      </c>
      <c r="M106" s="76" t="b">
        <f t="shared" si="1"/>
        <v>1</v>
      </c>
      <c r="N106" s="70"/>
      <c r="O106" s="78" t="s">
        <v>275</v>
      </c>
      <c r="P106" s="78">
        <v>1</v>
      </c>
      <c r="Q106" s="78" t="s">
        <v>276</v>
      </c>
      <c r="R106" s="78"/>
      <c r="S106" s="78"/>
      <c r="T106" s="77" t="str">
        <f>REPLACE(INDEX(GroupVertices[Group],MATCH(Edges[[#This Row],[Vertex 1]],GroupVertices[Vertex],0)),1,1,"")</f>
        <v>1</v>
      </c>
      <c r="U106" s="77" t="str">
        <f>REPLACE(INDEX(GroupVertices[Group],MATCH(Edges[[#This Row],[Vertex 2]],GroupVertices[Vertex],0)),1,1,"")</f>
        <v>3</v>
      </c>
      <c r="V106" s="31"/>
      <c r="W106" s="31"/>
      <c r="X106" s="31"/>
      <c r="Y106" s="31"/>
      <c r="Z106" s="31"/>
      <c r="AA106" s="31"/>
      <c r="AB106" s="31"/>
      <c r="AC106" s="31"/>
      <c r="AD106" s="31"/>
    </row>
    <row r="107" spans="1:30" ht="15">
      <c r="A107" s="62" t="s">
        <v>202</v>
      </c>
      <c r="B107" s="62" t="s">
        <v>208</v>
      </c>
      <c r="C107" s="63"/>
      <c r="D107" s="64">
        <v>1</v>
      </c>
      <c r="E107" s="65" t="s">
        <v>131</v>
      </c>
      <c r="F107" s="66"/>
      <c r="G107" s="63"/>
      <c r="H107" s="67"/>
      <c r="I107" s="68"/>
      <c r="J107" s="68"/>
      <c r="K107" s="31" t="s">
        <v>65</v>
      </c>
      <c r="L107" s="76">
        <v>107</v>
      </c>
      <c r="M107" s="76" t="b">
        <f t="shared" si="1"/>
        <v>1</v>
      </c>
      <c r="N107" s="70"/>
      <c r="O107" s="78" t="s">
        <v>275</v>
      </c>
      <c r="P107" s="78">
        <v>1</v>
      </c>
      <c r="Q107" s="78" t="s">
        <v>276</v>
      </c>
      <c r="R107" s="78"/>
      <c r="S107" s="78"/>
      <c r="T107" s="77" t="str">
        <f>REPLACE(INDEX(GroupVertices[Group],MATCH(Edges[[#This Row],[Vertex 1]],GroupVertices[Vertex],0)),1,1,"")</f>
        <v>1</v>
      </c>
      <c r="U107" s="77" t="str">
        <f>REPLACE(INDEX(GroupVertices[Group],MATCH(Edges[[#This Row],[Vertex 2]],GroupVertices[Vertex],0)),1,1,"")</f>
        <v>4</v>
      </c>
      <c r="V107" s="31"/>
      <c r="W107" s="31"/>
      <c r="X107" s="31"/>
      <c r="Y107" s="31"/>
      <c r="Z107" s="31"/>
      <c r="AA107" s="31"/>
      <c r="AB107" s="31"/>
      <c r="AC107" s="31"/>
      <c r="AD107" s="31"/>
    </row>
    <row r="108" spans="1:30" ht="15">
      <c r="A108" s="62" t="s">
        <v>202</v>
      </c>
      <c r="B108" s="62" t="s">
        <v>244</v>
      </c>
      <c r="C108" s="63"/>
      <c r="D108" s="64">
        <v>1</v>
      </c>
      <c r="E108" s="65" t="s">
        <v>131</v>
      </c>
      <c r="F108" s="66"/>
      <c r="G108" s="63"/>
      <c r="H108" s="67"/>
      <c r="I108" s="68"/>
      <c r="J108" s="68"/>
      <c r="K108" s="31" t="s">
        <v>65</v>
      </c>
      <c r="L108" s="76">
        <v>108</v>
      </c>
      <c r="M108" s="76" t="b">
        <f t="shared" si="1"/>
        <v>1</v>
      </c>
      <c r="N108" s="70"/>
      <c r="O108" s="78" t="s">
        <v>275</v>
      </c>
      <c r="P108" s="78">
        <v>1</v>
      </c>
      <c r="Q108" s="78" t="s">
        <v>276</v>
      </c>
      <c r="R108" s="78"/>
      <c r="S108" s="78"/>
      <c r="T108" s="77" t="str">
        <f>REPLACE(INDEX(GroupVertices[Group],MATCH(Edges[[#This Row],[Vertex 1]],GroupVertices[Vertex],0)),1,1,"")</f>
        <v>1</v>
      </c>
      <c r="U108" s="77" t="str">
        <f>REPLACE(INDEX(GroupVertices[Group],MATCH(Edges[[#This Row],[Vertex 2]],GroupVertices[Vertex],0)),1,1,"")</f>
        <v>1</v>
      </c>
      <c r="V108" s="31"/>
      <c r="W108" s="31"/>
      <c r="X108" s="31"/>
      <c r="Y108" s="31"/>
      <c r="Z108" s="31"/>
      <c r="AA108" s="31"/>
      <c r="AB108" s="31"/>
      <c r="AC108" s="31"/>
      <c r="AD108" s="31"/>
    </row>
    <row r="109" spans="1:30" ht="15">
      <c r="A109" s="62" t="s">
        <v>202</v>
      </c>
      <c r="B109" s="62" t="s">
        <v>240</v>
      </c>
      <c r="C109" s="63"/>
      <c r="D109" s="64">
        <v>1</v>
      </c>
      <c r="E109" s="65" t="s">
        <v>131</v>
      </c>
      <c r="F109" s="66"/>
      <c r="G109" s="63"/>
      <c r="H109" s="67"/>
      <c r="I109" s="68"/>
      <c r="J109" s="68"/>
      <c r="K109" s="31" t="s">
        <v>65</v>
      </c>
      <c r="L109" s="76">
        <v>109</v>
      </c>
      <c r="M109" s="76" t="b">
        <f t="shared" si="1"/>
        <v>1</v>
      </c>
      <c r="N109" s="70"/>
      <c r="O109" s="78" t="s">
        <v>275</v>
      </c>
      <c r="P109" s="78">
        <v>1</v>
      </c>
      <c r="Q109" s="78" t="s">
        <v>276</v>
      </c>
      <c r="R109" s="78"/>
      <c r="S109" s="78"/>
      <c r="T109" s="77" t="str">
        <f>REPLACE(INDEX(GroupVertices[Group],MATCH(Edges[[#This Row],[Vertex 1]],GroupVertices[Vertex],0)),1,1,"")</f>
        <v>1</v>
      </c>
      <c r="U109" s="77" t="str">
        <f>REPLACE(INDEX(GroupVertices[Group],MATCH(Edges[[#This Row],[Vertex 2]],GroupVertices[Vertex],0)),1,1,"")</f>
        <v>2</v>
      </c>
      <c r="V109" s="31"/>
      <c r="W109" s="31"/>
      <c r="X109" s="31"/>
      <c r="Y109" s="31"/>
      <c r="Z109" s="31"/>
      <c r="AA109" s="31"/>
      <c r="AB109" s="31"/>
      <c r="AC109" s="31"/>
      <c r="AD109" s="31"/>
    </row>
    <row r="110" spans="1:30" ht="15">
      <c r="A110" s="62" t="s">
        <v>202</v>
      </c>
      <c r="B110" s="62" t="s">
        <v>254</v>
      </c>
      <c r="C110" s="63"/>
      <c r="D110" s="64">
        <v>1</v>
      </c>
      <c r="E110" s="65" t="s">
        <v>131</v>
      </c>
      <c r="F110" s="66"/>
      <c r="G110" s="63"/>
      <c r="H110" s="67"/>
      <c r="I110" s="68"/>
      <c r="J110" s="68"/>
      <c r="K110" s="31" t="s">
        <v>65</v>
      </c>
      <c r="L110" s="76">
        <v>110</v>
      </c>
      <c r="M110" s="76" t="b">
        <f t="shared" si="1"/>
        <v>1</v>
      </c>
      <c r="N110" s="70"/>
      <c r="O110" s="78" t="s">
        <v>275</v>
      </c>
      <c r="P110" s="78">
        <v>1</v>
      </c>
      <c r="Q110" s="78" t="s">
        <v>276</v>
      </c>
      <c r="R110" s="78"/>
      <c r="S110" s="78"/>
      <c r="T110" s="77" t="str">
        <f>REPLACE(INDEX(GroupVertices[Group],MATCH(Edges[[#This Row],[Vertex 1]],GroupVertices[Vertex],0)),1,1,"")</f>
        <v>1</v>
      </c>
      <c r="U110" s="77" t="str">
        <f>REPLACE(INDEX(GroupVertices[Group],MATCH(Edges[[#This Row],[Vertex 2]],GroupVertices[Vertex],0)),1,1,"")</f>
        <v>1</v>
      </c>
      <c r="V110" s="31"/>
      <c r="W110" s="31"/>
      <c r="X110" s="31"/>
      <c r="Y110" s="31"/>
      <c r="Z110" s="31"/>
      <c r="AA110" s="31"/>
      <c r="AB110" s="31"/>
      <c r="AC110" s="31"/>
      <c r="AD110" s="31"/>
    </row>
    <row r="111" spans="1:30" ht="15">
      <c r="A111" s="62" t="s">
        <v>202</v>
      </c>
      <c r="B111" s="62" t="s">
        <v>230</v>
      </c>
      <c r="C111" s="63"/>
      <c r="D111" s="64">
        <v>1</v>
      </c>
      <c r="E111" s="65" t="s">
        <v>131</v>
      </c>
      <c r="F111" s="66"/>
      <c r="G111" s="63"/>
      <c r="H111" s="67"/>
      <c r="I111" s="68"/>
      <c r="J111" s="68"/>
      <c r="K111" s="31" t="s">
        <v>65</v>
      </c>
      <c r="L111" s="76">
        <v>111</v>
      </c>
      <c r="M111" s="76" t="b">
        <f t="shared" si="1"/>
        <v>1</v>
      </c>
      <c r="N111" s="70"/>
      <c r="O111" s="78" t="s">
        <v>275</v>
      </c>
      <c r="P111" s="78">
        <v>1</v>
      </c>
      <c r="Q111" s="78" t="s">
        <v>276</v>
      </c>
      <c r="R111" s="78"/>
      <c r="S111" s="78"/>
      <c r="T111" s="77" t="str">
        <f>REPLACE(INDEX(GroupVertices[Group],MATCH(Edges[[#This Row],[Vertex 1]],GroupVertices[Vertex],0)),1,1,"")</f>
        <v>1</v>
      </c>
      <c r="U111" s="77" t="str">
        <f>REPLACE(INDEX(GroupVertices[Group],MATCH(Edges[[#This Row],[Vertex 2]],GroupVertices[Vertex],0)),1,1,"")</f>
        <v>1</v>
      </c>
      <c r="V111" s="31"/>
      <c r="W111" s="31"/>
      <c r="X111" s="31"/>
      <c r="Y111" s="31"/>
      <c r="Z111" s="31"/>
      <c r="AA111" s="31"/>
      <c r="AB111" s="31"/>
      <c r="AC111" s="31"/>
      <c r="AD111" s="31"/>
    </row>
    <row r="112" spans="1:30" ht="15">
      <c r="A112" s="62" t="s">
        <v>202</v>
      </c>
      <c r="B112" s="62" t="s">
        <v>255</v>
      </c>
      <c r="C112" s="63"/>
      <c r="D112" s="64">
        <v>1</v>
      </c>
      <c r="E112" s="65" t="s">
        <v>131</v>
      </c>
      <c r="F112" s="66"/>
      <c r="G112" s="63"/>
      <c r="H112" s="67"/>
      <c r="I112" s="68"/>
      <c r="J112" s="68"/>
      <c r="K112" s="31" t="s">
        <v>65</v>
      </c>
      <c r="L112" s="76">
        <v>112</v>
      </c>
      <c r="M112" s="76" t="b">
        <f t="shared" si="1"/>
        <v>1</v>
      </c>
      <c r="N112" s="70"/>
      <c r="O112" s="78" t="s">
        <v>275</v>
      </c>
      <c r="P112" s="78">
        <v>1</v>
      </c>
      <c r="Q112" s="78" t="s">
        <v>276</v>
      </c>
      <c r="R112" s="78"/>
      <c r="S112" s="78"/>
      <c r="T112" s="77" t="str">
        <f>REPLACE(INDEX(GroupVertices[Group],MATCH(Edges[[#This Row],[Vertex 1]],GroupVertices[Vertex],0)),1,1,"")</f>
        <v>1</v>
      </c>
      <c r="U112" s="77" t="str">
        <f>REPLACE(INDEX(GroupVertices[Group],MATCH(Edges[[#This Row],[Vertex 2]],GroupVertices[Vertex],0)),1,1,"")</f>
        <v>1</v>
      </c>
      <c r="V112" s="31"/>
      <c r="W112" s="31"/>
      <c r="X112" s="31"/>
      <c r="Y112" s="31"/>
      <c r="Z112" s="31"/>
      <c r="AA112" s="31"/>
      <c r="AB112" s="31"/>
      <c r="AC112" s="31"/>
      <c r="AD112" s="31"/>
    </row>
    <row r="113" spans="1:30" ht="15">
      <c r="A113" s="62" t="s">
        <v>181</v>
      </c>
      <c r="B113" s="62" t="s">
        <v>202</v>
      </c>
      <c r="C113" s="63"/>
      <c r="D113" s="64">
        <v>1</v>
      </c>
      <c r="E113" s="65" t="s">
        <v>131</v>
      </c>
      <c r="F113" s="66"/>
      <c r="G113" s="63"/>
      <c r="H113" s="67"/>
      <c r="I113" s="68"/>
      <c r="J113" s="68"/>
      <c r="K113" s="31" t="s">
        <v>65</v>
      </c>
      <c r="L113" s="76">
        <v>113</v>
      </c>
      <c r="M113" s="76" t="b">
        <f t="shared" si="1"/>
        <v>1</v>
      </c>
      <c r="N113" s="70"/>
      <c r="O113" s="78" t="s">
        <v>275</v>
      </c>
      <c r="P113" s="78">
        <v>1</v>
      </c>
      <c r="Q113" s="78" t="s">
        <v>276</v>
      </c>
      <c r="R113" s="78"/>
      <c r="S113" s="78"/>
      <c r="T113" s="77" t="str">
        <f>REPLACE(INDEX(GroupVertices[Group],MATCH(Edges[[#This Row],[Vertex 1]],GroupVertices[Vertex],0)),1,1,"")</f>
        <v>2</v>
      </c>
      <c r="U113" s="77" t="str">
        <f>REPLACE(INDEX(GroupVertices[Group],MATCH(Edges[[#This Row],[Vertex 2]],GroupVertices[Vertex],0)),1,1,"")</f>
        <v>1</v>
      </c>
      <c r="V113" s="31"/>
      <c r="W113" s="31"/>
      <c r="X113" s="31"/>
      <c r="Y113" s="31"/>
      <c r="Z113" s="31"/>
      <c r="AA113" s="31"/>
      <c r="AB113" s="31"/>
      <c r="AC113" s="31"/>
      <c r="AD113" s="31"/>
    </row>
    <row r="114" spans="1:30" ht="15">
      <c r="A114" s="62" t="s">
        <v>181</v>
      </c>
      <c r="B114" s="62" t="s">
        <v>263</v>
      </c>
      <c r="C114" s="63"/>
      <c r="D114" s="64">
        <v>1</v>
      </c>
      <c r="E114" s="65" t="s">
        <v>131</v>
      </c>
      <c r="F114" s="66"/>
      <c r="G114" s="63"/>
      <c r="H114" s="67"/>
      <c r="I114" s="68"/>
      <c r="J114" s="68"/>
      <c r="K114" s="31" t="s">
        <v>65</v>
      </c>
      <c r="L114" s="76">
        <v>114</v>
      </c>
      <c r="M114" s="76" t="b">
        <f t="shared" si="1"/>
        <v>1</v>
      </c>
      <c r="N114" s="70"/>
      <c r="O114" s="78" t="s">
        <v>275</v>
      </c>
      <c r="P114" s="78">
        <v>1</v>
      </c>
      <c r="Q114" s="78" t="s">
        <v>276</v>
      </c>
      <c r="R114" s="78"/>
      <c r="S114" s="78"/>
      <c r="T114" s="77" t="str">
        <f>REPLACE(INDEX(GroupVertices[Group],MATCH(Edges[[#This Row],[Vertex 1]],GroupVertices[Vertex],0)),1,1,"")</f>
        <v>2</v>
      </c>
      <c r="U114" s="77" t="str">
        <f>REPLACE(INDEX(GroupVertices[Group],MATCH(Edges[[#This Row],[Vertex 2]],GroupVertices[Vertex],0)),1,1,"")</f>
        <v>2</v>
      </c>
      <c r="V114" s="31"/>
      <c r="W114" s="31"/>
      <c r="X114" s="31"/>
      <c r="Y114" s="31"/>
      <c r="Z114" s="31"/>
      <c r="AA114" s="31"/>
      <c r="AB114" s="31"/>
      <c r="AC114" s="31"/>
      <c r="AD114" s="31"/>
    </row>
    <row r="115" spans="1:30" ht="15">
      <c r="A115" s="62" t="s">
        <v>207</v>
      </c>
      <c r="B115" s="62" t="s">
        <v>243</v>
      </c>
      <c r="C115" s="63"/>
      <c r="D115" s="64">
        <v>1</v>
      </c>
      <c r="E115" s="65" t="s">
        <v>131</v>
      </c>
      <c r="F115" s="66"/>
      <c r="G115" s="63"/>
      <c r="H115" s="67"/>
      <c r="I115" s="68"/>
      <c r="J115" s="68"/>
      <c r="K115" s="31" t="s">
        <v>65</v>
      </c>
      <c r="L115" s="76">
        <v>115</v>
      </c>
      <c r="M115" s="76" t="b">
        <f t="shared" si="1"/>
        <v>1</v>
      </c>
      <c r="N115" s="70"/>
      <c r="O115" s="78" t="s">
        <v>275</v>
      </c>
      <c r="P115" s="78">
        <v>1</v>
      </c>
      <c r="Q115" s="78" t="s">
        <v>276</v>
      </c>
      <c r="R115" s="78"/>
      <c r="S115" s="78"/>
      <c r="T115" s="77" t="str">
        <f>REPLACE(INDEX(GroupVertices[Group],MATCH(Edges[[#This Row],[Vertex 1]],GroupVertices[Vertex],0)),1,1,"")</f>
        <v>4</v>
      </c>
      <c r="U115" s="77" t="str">
        <f>REPLACE(INDEX(GroupVertices[Group],MATCH(Edges[[#This Row],[Vertex 2]],GroupVertices[Vertex],0)),1,1,"")</f>
        <v>4</v>
      </c>
      <c r="V115" s="31"/>
      <c r="W115" s="31"/>
      <c r="X115" s="31"/>
      <c r="Y115" s="31"/>
      <c r="Z115" s="31"/>
      <c r="AA115" s="31"/>
      <c r="AB115" s="31"/>
      <c r="AC115" s="31"/>
      <c r="AD115" s="31"/>
    </row>
    <row r="116" spans="1:30" ht="15">
      <c r="A116" s="62" t="s">
        <v>181</v>
      </c>
      <c r="B116" s="62" t="s">
        <v>207</v>
      </c>
      <c r="C116" s="63"/>
      <c r="D116" s="64">
        <v>1</v>
      </c>
      <c r="E116" s="65" t="s">
        <v>131</v>
      </c>
      <c r="F116" s="66"/>
      <c r="G116" s="63"/>
      <c r="H116" s="67"/>
      <c r="I116" s="68"/>
      <c r="J116" s="68"/>
      <c r="K116" s="31" t="s">
        <v>65</v>
      </c>
      <c r="L116" s="76">
        <v>116</v>
      </c>
      <c r="M116" s="76" t="b">
        <f t="shared" si="1"/>
        <v>1</v>
      </c>
      <c r="N116" s="70"/>
      <c r="O116" s="78" t="s">
        <v>275</v>
      </c>
      <c r="P116" s="78">
        <v>1</v>
      </c>
      <c r="Q116" s="78" t="s">
        <v>276</v>
      </c>
      <c r="R116" s="78"/>
      <c r="S116" s="78"/>
      <c r="T116" s="77" t="str">
        <f>REPLACE(INDEX(GroupVertices[Group],MATCH(Edges[[#This Row],[Vertex 1]],GroupVertices[Vertex],0)),1,1,"")</f>
        <v>2</v>
      </c>
      <c r="U116" s="77" t="str">
        <f>REPLACE(INDEX(GroupVertices[Group],MATCH(Edges[[#This Row],[Vertex 2]],GroupVertices[Vertex],0)),1,1,"")</f>
        <v>4</v>
      </c>
      <c r="V116" s="31"/>
      <c r="W116" s="31"/>
      <c r="X116" s="31"/>
      <c r="Y116" s="31"/>
      <c r="Z116" s="31"/>
      <c r="AA116" s="31"/>
      <c r="AB116" s="31"/>
      <c r="AC116" s="31"/>
      <c r="AD116" s="31"/>
    </row>
    <row r="117" spans="1:30" ht="15">
      <c r="A117" s="62" t="s">
        <v>208</v>
      </c>
      <c r="B117" s="62" t="s">
        <v>209</v>
      </c>
      <c r="C117" s="63"/>
      <c r="D117" s="64">
        <v>1</v>
      </c>
      <c r="E117" s="65" t="s">
        <v>131</v>
      </c>
      <c r="F117" s="66"/>
      <c r="G117" s="63"/>
      <c r="H117" s="67"/>
      <c r="I117" s="68"/>
      <c r="J117" s="68"/>
      <c r="K117" s="31" t="s">
        <v>66</v>
      </c>
      <c r="L117" s="76">
        <v>117</v>
      </c>
      <c r="M117" s="76" t="b">
        <f t="shared" si="1"/>
        <v>1</v>
      </c>
      <c r="N117" s="70"/>
      <c r="O117" s="78" t="s">
        <v>275</v>
      </c>
      <c r="P117" s="78">
        <v>1</v>
      </c>
      <c r="Q117" s="78" t="s">
        <v>276</v>
      </c>
      <c r="R117" s="78"/>
      <c r="S117" s="78"/>
      <c r="T117" s="77" t="str">
        <f>REPLACE(INDEX(GroupVertices[Group],MATCH(Edges[[#This Row],[Vertex 1]],GroupVertices[Vertex],0)),1,1,"")</f>
        <v>4</v>
      </c>
      <c r="U117" s="77" t="str">
        <f>REPLACE(INDEX(GroupVertices[Group],MATCH(Edges[[#This Row],[Vertex 2]],GroupVertices[Vertex],0)),1,1,"")</f>
        <v>2</v>
      </c>
      <c r="V117" s="31"/>
      <c r="W117" s="31"/>
      <c r="X117" s="31"/>
      <c r="Y117" s="31"/>
      <c r="Z117" s="31"/>
      <c r="AA117" s="31"/>
      <c r="AB117" s="31"/>
      <c r="AC117" s="31"/>
      <c r="AD117" s="31"/>
    </row>
    <row r="118" spans="1:30" ht="15">
      <c r="A118" s="62" t="s">
        <v>200</v>
      </c>
      <c r="B118" s="62" t="s">
        <v>209</v>
      </c>
      <c r="C118" s="63"/>
      <c r="D118" s="64">
        <v>1</v>
      </c>
      <c r="E118" s="65" t="s">
        <v>131</v>
      </c>
      <c r="F118" s="66"/>
      <c r="G118" s="63"/>
      <c r="H118" s="67"/>
      <c r="I118" s="68"/>
      <c r="J118" s="68"/>
      <c r="K118" s="31" t="s">
        <v>65</v>
      </c>
      <c r="L118" s="76">
        <v>118</v>
      </c>
      <c r="M118" s="76" t="b">
        <f t="shared" si="1"/>
        <v>1</v>
      </c>
      <c r="N118" s="70"/>
      <c r="O118" s="78" t="s">
        <v>275</v>
      </c>
      <c r="P118" s="78">
        <v>1</v>
      </c>
      <c r="Q118" s="78" t="s">
        <v>276</v>
      </c>
      <c r="R118" s="78"/>
      <c r="S118" s="78"/>
      <c r="T118" s="77" t="str">
        <f>REPLACE(INDEX(GroupVertices[Group],MATCH(Edges[[#This Row],[Vertex 1]],GroupVertices[Vertex],0)),1,1,"")</f>
        <v>1</v>
      </c>
      <c r="U118" s="77" t="str">
        <f>REPLACE(INDEX(GroupVertices[Group],MATCH(Edges[[#This Row],[Vertex 2]],GroupVertices[Vertex],0)),1,1,"")</f>
        <v>2</v>
      </c>
      <c r="V118" s="31"/>
      <c r="W118" s="31"/>
      <c r="X118" s="31"/>
      <c r="Y118" s="31"/>
      <c r="Z118" s="31"/>
      <c r="AA118" s="31"/>
      <c r="AB118" s="31"/>
      <c r="AC118" s="31"/>
      <c r="AD118" s="31"/>
    </row>
    <row r="119" spans="1:30" ht="15">
      <c r="A119" s="62" t="s">
        <v>209</v>
      </c>
      <c r="B119" s="62" t="s">
        <v>208</v>
      </c>
      <c r="C119" s="63"/>
      <c r="D119" s="64">
        <v>1</v>
      </c>
      <c r="E119" s="65" t="s">
        <v>131</v>
      </c>
      <c r="F119" s="66"/>
      <c r="G119" s="63"/>
      <c r="H119" s="67"/>
      <c r="I119" s="68"/>
      <c r="J119" s="68"/>
      <c r="K119" s="31" t="s">
        <v>66</v>
      </c>
      <c r="L119" s="76">
        <v>119</v>
      </c>
      <c r="M119" s="76" t="b">
        <f t="shared" si="1"/>
        <v>1</v>
      </c>
      <c r="N119" s="70"/>
      <c r="O119" s="78" t="s">
        <v>275</v>
      </c>
      <c r="P119" s="78">
        <v>1</v>
      </c>
      <c r="Q119" s="78" t="s">
        <v>276</v>
      </c>
      <c r="R119" s="78"/>
      <c r="S119" s="78"/>
      <c r="T119" s="77" t="str">
        <f>REPLACE(INDEX(GroupVertices[Group],MATCH(Edges[[#This Row],[Vertex 1]],GroupVertices[Vertex],0)),1,1,"")</f>
        <v>2</v>
      </c>
      <c r="U119" s="77" t="str">
        <f>REPLACE(INDEX(GroupVertices[Group],MATCH(Edges[[#This Row],[Vertex 2]],GroupVertices[Vertex],0)),1,1,"")</f>
        <v>4</v>
      </c>
      <c r="V119" s="31"/>
      <c r="W119" s="31"/>
      <c r="X119" s="31"/>
      <c r="Y119" s="31"/>
      <c r="Z119" s="31"/>
      <c r="AA119" s="31"/>
      <c r="AB119" s="31"/>
      <c r="AC119" s="31"/>
      <c r="AD119" s="31"/>
    </row>
    <row r="120" spans="1:30" ht="15">
      <c r="A120" s="62" t="s">
        <v>209</v>
      </c>
      <c r="B120" s="62" t="s">
        <v>256</v>
      </c>
      <c r="C120" s="63"/>
      <c r="D120" s="64">
        <v>1</v>
      </c>
      <c r="E120" s="65" t="s">
        <v>131</v>
      </c>
      <c r="F120" s="66"/>
      <c r="G120" s="63"/>
      <c r="H120" s="67"/>
      <c r="I120" s="68"/>
      <c r="J120" s="68"/>
      <c r="K120" s="31" t="s">
        <v>65</v>
      </c>
      <c r="L120" s="76">
        <v>120</v>
      </c>
      <c r="M120" s="76" t="b">
        <f t="shared" si="1"/>
        <v>1</v>
      </c>
      <c r="N120" s="70"/>
      <c r="O120" s="78" t="s">
        <v>275</v>
      </c>
      <c r="P120" s="78">
        <v>1</v>
      </c>
      <c r="Q120" s="78" t="s">
        <v>276</v>
      </c>
      <c r="R120" s="78"/>
      <c r="S120" s="78"/>
      <c r="T120" s="77" t="str">
        <f>REPLACE(INDEX(GroupVertices[Group],MATCH(Edges[[#This Row],[Vertex 1]],GroupVertices[Vertex],0)),1,1,"")</f>
        <v>2</v>
      </c>
      <c r="U120" s="77" t="str">
        <f>REPLACE(INDEX(GroupVertices[Group],MATCH(Edges[[#This Row],[Vertex 2]],GroupVertices[Vertex],0)),1,1,"")</f>
        <v>2</v>
      </c>
      <c r="V120" s="31"/>
      <c r="W120" s="31"/>
      <c r="X120" s="31"/>
      <c r="Y120" s="31"/>
      <c r="Z120" s="31"/>
      <c r="AA120" s="31"/>
      <c r="AB120" s="31"/>
      <c r="AC120" s="31"/>
      <c r="AD120" s="31"/>
    </row>
    <row r="121" spans="1:30" ht="15">
      <c r="A121" s="62" t="s">
        <v>181</v>
      </c>
      <c r="B121" s="62" t="s">
        <v>209</v>
      </c>
      <c r="C121" s="63"/>
      <c r="D121" s="64">
        <v>1</v>
      </c>
      <c r="E121" s="65" t="s">
        <v>131</v>
      </c>
      <c r="F121" s="66"/>
      <c r="G121" s="63"/>
      <c r="H121" s="67"/>
      <c r="I121" s="68"/>
      <c r="J121" s="68"/>
      <c r="K121" s="31" t="s">
        <v>65</v>
      </c>
      <c r="L121" s="76">
        <v>121</v>
      </c>
      <c r="M121" s="76" t="b">
        <f t="shared" si="1"/>
        <v>1</v>
      </c>
      <c r="N121" s="70"/>
      <c r="O121" s="78" t="s">
        <v>275</v>
      </c>
      <c r="P121" s="78">
        <v>1</v>
      </c>
      <c r="Q121" s="78" t="s">
        <v>276</v>
      </c>
      <c r="R121" s="78"/>
      <c r="S121" s="78"/>
      <c r="T121" s="77" t="str">
        <f>REPLACE(INDEX(GroupVertices[Group],MATCH(Edges[[#This Row],[Vertex 1]],GroupVertices[Vertex],0)),1,1,"")</f>
        <v>2</v>
      </c>
      <c r="U121" s="77" t="str">
        <f>REPLACE(INDEX(GroupVertices[Group],MATCH(Edges[[#This Row],[Vertex 2]],GroupVertices[Vertex],0)),1,1,"")</f>
        <v>2</v>
      </c>
      <c r="V121" s="31"/>
      <c r="W121" s="31"/>
      <c r="X121" s="31"/>
      <c r="Y121" s="31"/>
      <c r="Z121" s="31"/>
      <c r="AA121" s="31"/>
      <c r="AB121" s="31"/>
      <c r="AC121" s="31"/>
      <c r="AD121" s="31"/>
    </row>
    <row r="122" spans="1:30" ht="15">
      <c r="A122" s="62" t="s">
        <v>210</v>
      </c>
      <c r="B122" s="62" t="s">
        <v>209</v>
      </c>
      <c r="C122" s="63"/>
      <c r="D122" s="64">
        <v>1</v>
      </c>
      <c r="E122" s="65" t="s">
        <v>131</v>
      </c>
      <c r="F122" s="66"/>
      <c r="G122" s="63"/>
      <c r="H122" s="67"/>
      <c r="I122" s="68"/>
      <c r="J122" s="68"/>
      <c r="K122" s="31" t="s">
        <v>65</v>
      </c>
      <c r="L122" s="76">
        <v>122</v>
      </c>
      <c r="M122" s="76" t="b">
        <f t="shared" si="1"/>
        <v>1</v>
      </c>
      <c r="N122" s="70"/>
      <c r="O122" s="78" t="s">
        <v>275</v>
      </c>
      <c r="P122" s="78">
        <v>1</v>
      </c>
      <c r="Q122" s="78" t="s">
        <v>276</v>
      </c>
      <c r="R122" s="78"/>
      <c r="S122" s="78"/>
      <c r="T122" s="77" t="str">
        <f>REPLACE(INDEX(GroupVertices[Group],MATCH(Edges[[#This Row],[Vertex 1]],GroupVertices[Vertex],0)),1,1,"")</f>
        <v>3</v>
      </c>
      <c r="U122" s="77" t="str">
        <f>REPLACE(INDEX(GroupVertices[Group],MATCH(Edges[[#This Row],[Vertex 2]],GroupVertices[Vertex],0)),1,1,"")</f>
        <v>2</v>
      </c>
      <c r="V122" s="31"/>
      <c r="W122" s="31"/>
      <c r="X122" s="31"/>
      <c r="Y122" s="31"/>
      <c r="Z122" s="31"/>
      <c r="AA122" s="31"/>
      <c r="AB122" s="31"/>
      <c r="AC122" s="31"/>
      <c r="AD122" s="31"/>
    </row>
    <row r="123" spans="1:30" ht="15">
      <c r="A123" s="62" t="s">
        <v>211</v>
      </c>
      <c r="B123" s="62" t="s">
        <v>264</v>
      </c>
      <c r="C123" s="63"/>
      <c r="D123" s="64">
        <v>1</v>
      </c>
      <c r="E123" s="65" t="s">
        <v>131</v>
      </c>
      <c r="F123" s="66"/>
      <c r="G123" s="63"/>
      <c r="H123" s="67"/>
      <c r="I123" s="68"/>
      <c r="J123" s="68"/>
      <c r="K123" s="31" t="s">
        <v>65</v>
      </c>
      <c r="L123" s="76">
        <v>123</v>
      </c>
      <c r="M123" s="76" t="b">
        <f t="shared" si="1"/>
        <v>1</v>
      </c>
      <c r="N123" s="70"/>
      <c r="O123" s="78" t="s">
        <v>275</v>
      </c>
      <c r="P123" s="78">
        <v>1</v>
      </c>
      <c r="Q123" s="78" t="s">
        <v>276</v>
      </c>
      <c r="R123" s="78"/>
      <c r="S123" s="78"/>
      <c r="T123" s="77" t="str">
        <f>REPLACE(INDEX(GroupVertices[Group],MATCH(Edges[[#This Row],[Vertex 1]],GroupVertices[Vertex],0)),1,1,"")</f>
        <v>3</v>
      </c>
      <c r="U123" s="77" t="str">
        <f>REPLACE(INDEX(GroupVertices[Group],MATCH(Edges[[#This Row],[Vertex 2]],GroupVertices[Vertex],0)),1,1,"")</f>
        <v>3</v>
      </c>
      <c r="V123" s="31"/>
      <c r="W123" s="31"/>
      <c r="X123" s="31"/>
      <c r="Y123" s="31"/>
      <c r="Z123" s="31"/>
      <c r="AA123" s="31"/>
      <c r="AB123" s="31"/>
      <c r="AC123" s="31"/>
      <c r="AD123" s="31"/>
    </row>
    <row r="124" spans="1:30" ht="15">
      <c r="A124" s="62" t="s">
        <v>181</v>
      </c>
      <c r="B124" s="62" t="s">
        <v>264</v>
      </c>
      <c r="C124" s="63"/>
      <c r="D124" s="64">
        <v>1</v>
      </c>
      <c r="E124" s="65" t="s">
        <v>131</v>
      </c>
      <c r="F124" s="66"/>
      <c r="G124" s="63"/>
      <c r="H124" s="67"/>
      <c r="I124" s="68"/>
      <c r="J124" s="68"/>
      <c r="K124" s="31" t="s">
        <v>65</v>
      </c>
      <c r="L124" s="76">
        <v>124</v>
      </c>
      <c r="M124" s="76" t="b">
        <f t="shared" si="1"/>
        <v>1</v>
      </c>
      <c r="N124" s="70"/>
      <c r="O124" s="78" t="s">
        <v>275</v>
      </c>
      <c r="P124" s="78">
        <v>1</v>
      </c>
      <c r="Q124" s="78" t="s">
        <v>276</v>
      </c>
      <c r="R124" s="78"/>
      <c r="S124" s="78"/>
      <c r="T124" s="77" t="str">
        <f>REPLACE(INDEX(GroupVertices[Group],MATCH(Edges[[#This Row],[Vertex 1]],GroupVertices[Vertex],0)),1,1,"")</f>
        <v>2</v>
      </c>
      <c r="U124" s="77" t="str">
        <f>REPLACE(INDEX(GroupVertices[Group],MATCH(Edges[[#This Row],[Vertex 2]],GroupVertices[Vertex],0)),1,1,"")</f>
        <v>3</v>
      </c>
      <c r="V124" s="31"/>
      <c r="W124" s="31"/>
      <c r="X124" s="31"/>
      <c r="Y124" s="31"/>
      <c r="Z124" s="31"/>
      <c r="AA124" s="31"/>
      <c r="AB124" s="31"/>
      <c r="AC124" s="31"/>
      <c r="AD124" s="31"/>
    </row>
    <row r="125" spans="1:30" ht="15">
      <c r="A125" s="62" t="s">
        <v>212</v>
      </c>
      <c r="B125" s="62" t="s">
        <v>264</v>
      </c>
      <c r="C125" s="63"/>
      <c r="D125" s="64">
        <v>1</v>
      </c>
      <c r="E125" s="65" t="s">
        <v>131</v>
      </c>
      <c r="F125" s="66"/>
      <c r="G125" s="63"/>
      <c r="H125" s="67"/>
      <c r="I125" s="68"/>
      <c r="J125" s="68"/>
      <c r="K125" s="31" t="s">
        <v>65</v>
      </c>
      <c r="L125" s="76">
        <v>125</v>
      </c>
      <c r="M125" s="76" t="b">
        <f t="shared" si="1"/>
        <v>1</v>
      </c>
      <c r="N125" s="70"/>
      <c r="O125" s="78" t="s">
        <v>275</v>
      </c>
      <c r="P125" s="78">
        <v>1</v>
      </c>
      <c r="Q125" s="78" t="s">
        <v>276</v>
      </c>
      <c r="R125" s="78"/>
      <c r="S125" s="78"/>
      <c r="T125" s="77" t="str">
        <f>REPLACE(INDEX(GroupVertices[Group],MATCH(Edges[[#This Row],[Vertex 1]],GroupVertices[Vertex],0)),1,1,"")</f>
        <v>3</v>
      </c>
      <c r="U125" s="77" t="str">
        <f>REPLACE(INDEX(GroupVertices[Group],MATCH(Edges[[#This Row],[Vertex 2]],GroupVertices[Vertex],0)),1,1,"")</f>
        <v>3</v>
      </c>
      <c r="V125" s="31"/>
      <c r="W125" s="31"/>
      <c r="X125" s="31"/>
      <c r="Y125" s="31"/>
      <c r="Z125" s="31"/>
      <c r="AA125" s="31"/>
      <c r="AB125" s="31"/>
      <c r="AC125" s="31"/>
      <c r="AD125" s="31"/>
    </row>
    <row r="126" spans="1:30" ht="15">
      <c r="A126" s="62" t="s">
        <v>211</v>
      </c>
      <c r="B126" s="62" t="s">
        <v>265</v>
      </c>
      <c r="C126" s="63"/>
      <c r="D126" s="64">
        <v>1</v>
      </c>
      <c r="E126" s="65" t="s">
        <v>131</v>
      </c>
      <c r="F126" s="66"/>
      <c r="G126" s="63"/>
      <c r="H126" s="67"/>
      <c r="I126" s="68"/>
      <c r="J126" s="68"/>
      <c r="K126" s="31" t="s">
        <v>65</v>
      </c>
      <c r="L126" s="76">
        <v>126</v>
      </c>
      <c r="M126" s="76" t="b">
        <f t="shared" si="1"/>
        <v>1</v>
      </c>
      <c r="N126" s="70"/>
      <c r="O126" s="78" t="s">
        <v>275</v>
      </c>
      <c r="P126" s="78">
        <v>1</v>
      </c>
      <c r="Q126" s="78" t="s">
        <v>276</v>
      </c>
      <c r="R126" s="78"/>
      <c r="S126" s="78"/>
      <c r="T126" s="77" t="str">
        <f>REPLACE(INDEX(GroupVertices[Group],MATCH(Edges[[#This Row],[Vertex 1]],GroupVertices[Vertex],0)),1,1,"")</f>
        <v>3</v>
      </c>
      <c r="U126" s="77" t="str">
        <f>REPLACE(INDEX(GroupVertices[Group],MATCH(Edges[[#This Row],[Vertex 2]],GroupVertices[Vertex],0)),1,1,"")</f>
        <v>3</v>
      </c>
      <c r="V126" s="31"/>
      <c r="W126" s="31"/>
      <c r="X126" s="31"/>
      <c r="Y126" s="31"/>
      <c r="Z126" s="31"/>
      <c r="AA126" s="31"/>
      <c r="AB126" s="31"/>
      <c r="AC126" s="31"/>
      <c r="AD126" s="31"/>
    </row>
    <row r="127" spans="1:30" ht="15">
      <c r="A127" s="62" t="s">
        <v>213</v>
      </c>
      <c r="B127" s="62" t="s">
        <v>265</v>
      </c>
      <c r="C127" s="63"/>
      <c r="D127" s="64">
        <v>1</v>
      </c>
      <c r="E127" s="65" t="s">
        <v>131</v>
      </c>
      <c r="F127" s="66"/>
      <c r="G127" s="63"/>
      <c r="H127" s="67"/>
      <c r="I127" s="68"/>
      <c r="J127" s="68"/>
      <c r="K127" s="31" t="s">
        <v>65</v>
      </c>
      <c r="L127" s="76">
        <v>127</v>
      </c>
      <c r="M127" s="76" t="b">
        <f t="shared" si="1"/>
        <v>1</v>
      </c>
      <c r="N127" s="70"/>
      <c r="O127" s="78" t="s">
        <v>275</v>
      </c>
      <c r="P127" s="78">
        <v>1</v>
      </c>
      <c r="Q127" s="78" t="s">
        <v>276</v>
      </c>
      <c r="R127" s="78"/>
      <c r="S127" s="78"/>
      <c r="T127" s="77" t="str">
        <f>REPLACE(INDEX(GroupVertices[Group],MATCH(Edges[[#This Row],[Vertex 1]],GroupVertices[Vertex],0)),1,1,"")</f>
        <v>4</v>
      </c>
      <c r="U127" s="77" t="str">
        <f>REPLACE(INDEX(GroupVertices[Group],MATCH(Edges[[#This Row],[Vertex 2]],GroupVertices[Vertex],0)),1,1,"")</f>
        <v>3</v>
      </c>
      <c r="V127" s="31"/>
      <c r="W127" s="31"/>
      <c r="X127" s="31"/>
      <c r="Y127" s="31"/>
      <c r="Z127" s="31"/>
      <c r="AA127" s="31"/>
      <c r="AB127" s="31"/>
      <c r="AC127" s="31"/>
      <c r="AD127" s="31"/>
    </row>
    <row r="128" spans="1:30" ht="15">
      <c r="A128" s="62" t="s">
        <v>205</v>
      </c>
      <c r="B128" s="62" t="s">
        <v>265</v>
      </c>
      <c r="C128" s="63"/>
      <c r="D128" s="64">
        <v>1</v>
      </c>
      <c r="E128" s="65" t="s">
        <v>131</v>
      </c>
      <c r="F128" s="66"/>
      <c r="G128" s="63"/>
      <c r="H128" s="67"/>
      <c r="I128" s="68"/>
      <c r="J128" s="68"/>
      <c r="K128" s="31" t="s">
        <v>65</v>
      </c>
      <c r="L128" s="76">
        <v>128</v>
      </c>
      <c r="M128" s="76" t="b">
        <f t="shared" si="1"/>
        <v>1</v>
      </c>
      <c r="N128" s="70"/>
      <c r="O128" s="78" t="s">
        <v>275</v>
      </c>
      <c r="P128" s="78">
        <v>1</v>
      </c>
      <c r="Q128" s="78" t="s">
        <v>276</v>
      </c>
      <c r="R128" s="78"/>
      <c r="S128" s="78"/>
      <c r="T128" s="77" t="str">
        <f>REPLACE(INDEX(GroupVertices[Group],MATCH(Edges[[#This Row],[Vertex 1]],GroupVertices[Vertex],0)),1,1,"")</f>
        <v>3</v>
      </c>
      <c r="U128" s="77" t="str">
        <f>REPLACE(INDEX(GroupVertices[Group],MATCH(Edges[[#This Row],[Vertex 2]],GroupVertices[Vertex],0)),1,1,"")</f>
        <v>3</v>
      </c>
      <c r="V128" s="31"/>
      <c r="W128" s="31"/>
      <c r="X128" s="31"/>
      <c r="Y128" s="31"/>
      <c r="Z128" s="31"/>
      <c r="AA128" s="31"/>
      <c r="AB128" s="31"/>
      <c r="AC128" s="31"/>
      <c r="AD128" s="31"/>
    </row>
    <row r="129" spans="1:30" ht="15">
      <c r="A129" s="62" t="s">
        <v>208</v>
      </c>
      <c r="B129" s="62" t="s">
        <v>265</v>
      </c>
      <c r="C129" s="63"/>
      <c r="D129" s="64">
        <v>1</v>
      </c>
      <c r="E129" s="65" t="s">
        <v>131</v>
      </c>
      <c r="F129" s="66"/>
      <c r="G129" s="63"/>
      <c r="H129" s="67"/>
      <c r="I129" s="68"/>
      <c r="J129" s="68"/>
      <c r="K129" s="31" t="s">
        <v>65</v>
      </c>
      <c r="L129" s="76">
        <v>129</v>
      </c>
      <c r="M129" s="76" t="b">
        <f t="shared" si="1"/>
        <v>1</v>
      </c>
      <c r="N129" s="70"/>
      <c r="O129" s="78" t="s">
        <v>275</v>
      </c>
      <c r="P129" s="78">
        <v>1</v>
      </c>
      <c r="Q129" s="78" t="s">
        <v>276</v>
      </c>
      <c r="R129" s="78"/>
      <c r="S129" s="78"/>
      <c r="T129" s="77" t="str">
        <f>REPLACE(INDEX(GroupVertices[Group],MATCH(Edges[[#This Row],[Vertex 1]],GroupVertices[Vertex],0)),1,1,"")</f>
        <v>4</v>
      </c>
      <c r="U129" s="77" t="str">
        <f>REPLACE(INDEX(GroupVertices[Group],MATCH(Edges[[#This Row],[Vertex 2]],GroupVertices[Vertex],0)),1,1,"")</f>
        <v>3</v>
      </c>
      <c r="V129" s="31"/>
      <c r="W129" s="31"/>
      <c r="X129" s="31"/>
      <c r="Y129" s="31"/>
      <c r="Z129" s="31"/>
      <c r="AA129" s="31"/>
      <c r="AB129" s="31"/>
      <c r="AC129" s="31"/>
      <c r="AD129" s="31"/>
    </row>
    <row r="130" spans="1:30" ht="15">
      <c r="A130" s="62" t="s">
        <v>181</v>
      </c>
      <c r="B130" s="62" t="s">
        <v>265</v>
      </c>
      <c r="C130" s="63"/>
      <c r="D130" s="64">
        <v>1</v>
      </c>
      <c r="E130" s="65" t="s">
        <v>131</v>
      </c>
      <c r="F130" s="66"/>
      <c r="G130" s="63"/>
      <c r="H130" s="67"/>
      <c r="I130" s="68"/>
      <c r="J130" s="68"/>
      <c r="K130" s="31" t="s">
        <v>65</v>
      </c>
      <c r="L130" s="76">
        <v>130</v>
      </c>
      <c r="M130" s="76" t="b">
        <f t="shared" si="1"/>
        <v>1</v>
      </c>
      <c r="N130" s="70"/>
      <c r="O130" s="78" t="s">
        <v>275</v>
      </c>
      <c r="P130" s="78">
        <v>1</v>
      </c>
      <c r="Q130" s="78" t="s">
        <v>276</v>
      </c>
      <c r="R130" s="78"/>
      <c r="S130" s="78"/>
      <c r="T130" s="77" t="str">
        <f>REPLACE(INDEX(GroupVertices[Group],MATCH(Edges[[#This Row],[Vertex 1]],GroupVertices[Vertex],0)),1,1,"")</f>
        <v>2</v>
      </c>
      <c r="U130" s="77" t="str">
        <f>REPLACE(INDEX(GroupVertices[Group],MATCH(Edges[[#This Row],[Vertex 2]],GroupVertices[Vertex],0)),1,1,"")</f>
        <v>3</v>
      </c>
      <c r="V130" s="31"/>
      <c r="W130" s="31"/>
      <c r="X130" s="31"/>
      <c r="Y130" s="31"/>
      <c r="Z130" s="31"/>
      <c r="AA130" s="31"/>
      <c r="AB130" s="31"/>
      <c r="AC130" s="31"/>
      <c r="AD130" s="31"/>
    </row>
    <row r="131" spans="1:30" ht="15">
      <c r="A131" s="62" t="s">
        <v>212</v>
      </c>
      <c r="B131" s="62" t="s">
        <v>265</v>
      </c>
      <c r="C131" s="63"/>
      <c r="D131" s="64">
        <v>1</v>
      </c>
      <c r="E131" s="65" t="s">
        <v>131</v>
      </c>
      <c r="F131" s="66"/>
      <c r="G131" s="63"/>
      <c r="H131" s="67"/>
      <c r="I131" s="68"/>
      <c r="J131" s="68"/>
      <c r="K131" s="31" t="s">
        <v>65</v>
      </c>
      <c r="L131" s="76">
        <v>131</v>
      </c>
      <c r="M131" s="76" t="b">
        <f aca="true" t="shared" si="2" ref="M131:M194">IF(AND(TRUE),TRUE,FALSE)</f>
        <v>1</v>
      </c>
      <c r="N131" s="70"/>
      <c r="O131" s="78" t="s">
        <v>275</v>
      </c>
      <c r="P131" s="78">
        <v>1</v>
      </c>
      <c r="Q131" s="78" t="s">
        <v>276</v>
      </c>
      <c r="R131" s="78"/>
      <c r="S131" s="78"/>
      <c r="T131" s="77" t="str">
        <f>REPLACE(INDEX(GroupVertices[Group],MATCH(Edges[[#This Row],[Vertex 1]],GroupVertices[Vertex],0)),1,1,"")</f>
        <v>3</v>
      </c>
      <c r="U131" s="77" t="str">
        <f>REPLACE(INDEX(GroupVertices[Group],MATCH(Edges[[#This Row],[Vertex 2]],GroupVertices[Vertex],0)),1,1,"")</f>
        <v>3</v>
      </c>
      <c r="V131" s="31"/>
      <c r="W131" s="31"/>
      <c r="X131" s="31"/>
      <c r="Y131" s="31"/>
      <c r="Z131" s="31"/>
      <c r="AA131" s="31"/>
      <c r="AB131" s="31"/>
      <c r="AC131" s="31"/>
      <c r="AD131" s="31"/>
    </row>
    <row r="132" spans="1:30" ht="15">
      <c r="A132" s="62" t="s">
        <v>211</v>
      </c>
      <c r="B132" s="62" t="s">
        <v>205</v>
      </c>
      <c r="C132" s="63"/>
      <c r="D132" s="64">
        <v>1</v>
      </c>
      <c r="E132" s="65" t="s">
        <v>131</v>
      </c>
      <c r="F132" s="66"/>
      <c r="G132" s="63"/>
      <c r="H132" s="67"/>
      <c r="I132" s="68"/>
      <c r="J132" s="68"/>
      <c r="K132" s="31" t="s">
        <v>66</v>
      </c>
      <c r="L132" s="76">
        <v>132</v>
      </c>
      <c r="M132" s="76" t="b">
        <f t="shared" si="2"/>
        <v>1</v>
      </c>
      <c r="N132" s="70"/>
      <c r="O132" s="78" t="s">
        <v>275</v>
      </c>
      <c r="P132" s="78">
        <v>1</v>
      </c>
      <c r="Q132" s="78" t="s">
        <v>276</v>
      </c>
      <c r="R132" s="78"/>
      <c r="S132" s="78"/>
      <c r="T132" s="77" t="str">
        <f>REPLACE(INDEX(GroupVertices[Group],MATCH(Edges[[#This Row],[Vertex 1]],GroupVertices[Vertex],0)),1,1,"")</f>
        <v>3</v>
      </c>
      <c r="U132" s="77" t="str">
        <f>REPLACE(INDEX(GroupVertices[Group],MATCH(Edges[[#This Row],[Vertex 2]],GroupVertices[Vertex],0)),1,1,"")</f>
        <v>3</v>
      </c>
      <c r="V132" s="31"/>
      <c r="W132" s="31"/>
      <c r="X132" s="31"/>
      <c r="Y132" s="31"/>
      <c r="Z132" s="31"/>
      <c r="AA132" s="31"/>
      <c r="AB132" s="31"/>
      <c r="AC132" s="31"/>
      <c r="AD132" s="31"/>
    </row>
    <row r="133" spans="1:30" ht="15">
      <c r="A133" s="62" t="s">
        <v>205</v>
      </c>
      <c r="B133" s="62" t="s">
        <v>211</v>
      </c>
      <c r="C133" s="63"/>
      <c r="D133" s="64">
        <v>1</v>
      </c>
      <c r="E133" s="65" t="s">
        <v>131</v>
      </c>
      <c r="F133" s="66"/>
      <c r="G133" s="63"/>
      <c r="H133" s="67"/>
      <c r="I133" s="68"/>
      <c r="J133" s="68"/>
      <c r="K133" s="31" t="s">
        <v>66</v>
      </c>
      <c r="L133" s="76">
        <v>133</v>
      </c>
      <c r="M133" s="76" t="b">
        <f t="shared" si="2"/>
        <v>1</v>
      </c>
      <c r="N133" s="70"/>
      <c r="O133" s="78" t="s">
        <v>275</v>
      </c>
      <c r="P133" s="78">
        <v>1</v>
      </c>
      <c r="Q133" s="78" t="s">
        <v>276</v>
      </c>
      <c r="R133" s="78"/>
      <c r="S133" s="78"/>
      <c r="T133" s="77" t="str">
        <f>REPLACE(INDEX(GroupVertices[Group],MATCH(Edges[[#This Row],[Vertex 1]],GroupVertices[Vertex],0)),1,1,"")</f>
        <v>3</v>
      </c>
      <c r="U133" s="77" t="str">
        <f>REPLACE(INDEX(GroupVertices[Group],MATCH(Edges[[#This Row],[Vertex 2]],GroupVertices[Vertex],0)),1,1,"")</f>
        <v>3</v>
      </c>
      <c r="V133" s="31"/>
      <c r="W133" s="31"/>
      <c r="X133" s="31"/>
      <c r="Y133" s="31"/>
      <c r="Z133" s="31"/>
      <c r="AA133" s="31"/>
      <c r="AB133" s="31"/>
      <c r="AC133" s="31"/>
      <c r="AD133" s="31"/>
    </row>
    <row r="134" spans="1:30" ht="15">
      <c r="A134" s="62" t="s">
        <v>205</v>
      </c>
      <c r="B134" s="62" t="s">
        <v>243</v>
      </c>
      <c r="C134" s="63"/>
      <c r="D134" s="64">
        <v>1</v>
      </c>
      <c r="E134" s="65" t="s">
        <v>131</v>
      </c>
      <c r="F134" s="66"/>
      <c r="G134" s="63"/>
      <c r="H134" s="67"/>
      <c r="I134" s="68"/>
      <c r="J134" s="68"/>
      <c r="K134" s="31" t="s">
        <v>65</v>
      </c>
      <c r="L134" s="76">
        <v>134</v>
      </c>
      <c r="M134" s="76" t="b">
        <f t="shared" si="2"/>
        <v>1</v>
      </c>
      <c r="N134" s="70"/>
      <c r="O134" s="78" t="s">
        <v>275</v>
      </c>
      <c r="P134" s="78">
        <v>1</v>
      </c>
      <c r="Q134" s="78" t="s">
        <v>276</v>
      </c>
      <c r="R134" s="78"/>
      <c r="S134" s="78"/>
      <c r="T134" s="77" t="str">
        <f>REPLACE(INDEX(GroupVertices[Group],MATCH(Edges[[#This Row],[Vertex 1]],GroupVertices[Vertex],0)),1,1,"")</f>
        <v>3</v>
      </c>
      <c r="U134" s="77" t="str">
        <f>REPLACE(INDEX(GroupVertices[Group],MATCH(Edges[[#This Row],[Vertex 2]],GroupVertices[Vertex],0)),1,1,"")</f>
        <v>4</v>
      </c>
      <c r="V134" s="31"/>
      <c r="W134" s="31"/>
      <c r="X134" s="31"/>
      <c r="Y134" s="31"/>
      <c r="Z134" s="31"/>
      <c r="AA134" s="31"/>
      <c r="AB134" s="31"/>
      <c r="AC134" s="31"/>
      <c r="AD134" s="31"/>
    </row>
    <row r="135" spans="1:30" ht="15">
      <c r="A135" s="62" t="s">
        <v>205</v>
      </c>
      <c r="B135" s="62" t="s">
        <v>191</v>
      </c>
      <c r="C135" s="63"/>
      <c r="D135" s="64">
        <v>1</v>
      </c>
      <c r="E135" s="65" t="s">
        <v>131</v>
      </c>
      <c r="F135" s="66"/>
      <c r="G135" s="63"/>
      <c r="H135" s="67"/>
      <c r="I135" s="68"/>
      <c r="J135" s="68"/>
      <c r="K135" s="31" t="s">
        <v>65</v>
      </c>
      <c r="L135" s="76">
        <v>135</v>
      </c>
      <c r="M135" s="76" t="b">
        <f t="shared" si="2"/>
        <v>1</v>
      </c>
      <c r="N135" s="70"/>
      <c r="O135" s="78" t="s">
        <v>275</v>
      </c>
      <c r="P135" s="78">
        <v>1</v>
      </c>
      <c r="Q135" s="78" t="s">
        <v>276</v>
      </c>
      <c r="R135" s="78"/>
      <c r="S135" s="78"/>
      <c r="T135" s="77" t="str">
        <f>REPLACE(INDEX(GroupVertices[Group],MATCH(Edges[[#This Row],[Vertex 1]],GroupVertices[Vertex],0)),1,1,"")</f>
        <v>3</v>
      </c>
      <c r="U135" s="77" t="str">
        <f>REPLACE(INDEX(GroupVertices[Group],MATCH(Edges[[#This Row],[Vertex 2]],GroupVertices[Vertex],0)),1,1,"")</f>
        <v>3</v>
      </c>
      <c r="V135" s="31"/>
      <c r="W135" s="31"/>
      <c r="X135" s="31"/>
      <c r="Y135" s="31"/>
      <c r="Z135" s="31"/>
      <c r="AA135" s="31"/>
      <c r="AB135" s="31"/>
      <c r="AC135" s="31"/>
      <c r="AD135" s="31"/>
    </row>
    <row r="136" spans="1:30" ht="15">
      <c r="A136" s="62" t="s">
        <v>205</v>
      </c>
      <c r="B136" s="62" t="s">
        <v>204</v>
      </c>
      <c r="C136" s="63"/>
      <c r="D136" s="64">
        <v>1</v>
      </c>
      <c r="E136" s="65" t="s">
        <v>131</v>
      </c>
      <c r="F136" s="66"/>
      <c r="G136" s="63"/>
      <c r="H136" s="67"/>
      <c r="I136" s="68"/>
      <c r="J136" s="68"/>
      <c r="K136" s="31" t="s">
        <v>65</v>
      </c>
      <c r="L136" s="76">
        <v>136</v>
      </c>
      <c r="M136" s="76" t="b">
        <f t="shared" si="2"/>
        <v>1</v>
      </c>
      <c r="N136" s="70"/>
      <c r="O136" s="78" t="s">
        <v>275</v>
      </c>
      <c r="P136" s="78">
        <v>1</v>
      </c>
      <c r="Q136" s="78" t="s">
        <v>276</v>
      </c>
      <c r="R136" s="78"/>
      <c r="S136" s="78"/>
      <c r="T136" s="77" t="str">
        <f>REPLACE(INDEX(GroupVertices[Group],MATCH(Edges[[#This Row],[Vertex 1]],GroupVertices[Vertex],0)),1,1,"")</f>
        <v>3</v>
      </c>
      <c r="U136" s="77" t="str">
        <f>REPLACE(INDEX(GroupVertices[Group],MATCH(Edges[[#This Row],[Vertex 2]],GroupVertices[Vertex],0)),1,1,"")</f>
        <v>1</v>
      </c>
      <c r="V136" s="31"/>
      <c r="W136" s="31"/>
      <c r="X136" s="31"/>
      <c r="Y136" s="31"/>
      <c r="Z136" s="31"/>
      <c r="AA136" s="31"/>
      <c r="AB136" s="31"/>
      <c r="AC136" s="31"/>
      <c r="AD136" s="31"/>
    </row>
    <row r="137" spans="1:30" ht="15">
      <c r="A137" s="62" t="s">
        <v>205</v>
      </c>
      <c r="B137" s="62" t="s">
        <v>208</v>
      </c>
      <c r="C137" s="63"/>
      <c r="D137" s="64">
        <v>1</v>
      </c>
      <c r="E137" s="65" t="s">
        <v>131</v>
      </c>
      <c r="F137" s="66"/>
      <c r="G137" s="63"/>
      <c r="H137" s="67"/>
      <c r="I137" s="68"/>
      <c r="J137" s="68"/>
      <c r="K137" s="31" t="s">
        <v>65</v>
      </c>
      <c r="L137" s="76">
        <v>137</v>
      </c>
      <c r="M137" s="76" t="b">
        <f t="shared" si="2"/>
        <v>1</v>
      </c>
      <c r="N137" s="70"/>
      <c r="O137" s="78" t="s">
        <v>275</v>
      </c>
      <c r="P137" s="78">
        <v>1</v>
      </c>
      <c r="Q137" s="78" t="s">
        <v>276</v>
      </c>
      <c r="R137" s="78"/>
      <c r="S137" s="78"/>
      <c r="T137" s="77" t="str">
        <f>REPLACE(INDEX(GroupVertices[Group],MATCH(Edges[[#This Row],[Vertex 1]],GroupVertices[Vertex],0)),1,1,"")</f>
        <v>3</v>
      </c>
      <c r="U137" s="77" t="str">
        <f>REPLACE(INDEX(GroupVertices[Group],MATCH(Edges[[#This Row],[Vertex 2]],GroupVertices[Vertex],0)),1,1,"")</f>
        <v>4</v>
      </c>
      <c r="V137" s="31"/>
      <c r="W137" s="31"/>
      <c r="X137" s="31"/>
      <c r="Y137" s="31"/>
      <c r="Z137" s="31"/>
      <c r="AA137" s="31"/>
      <c r="AB137" s="31"/>
      <c r="AC137" s="31"/>
      <c r="AD137" s="31"/>
    </row>
    <row r="138" spans="1:30" ht="15">
      <c r="A138" s="62" t="s">
        <v>205</v>
      </c>
      <c r="B138" s="62" t="s">
        <v>198</v>
      </c>
      <c r="C138" s="63"/>
      <c r="D138" s="64">
        <v>1</v>
      </c>
      <c r="E138" s="65" t="s">
        <v>131</v>
      </c>
      <c r="F138" s="66"/>
      <c r="G138" s="63"/>
      <c r="H138" s="67"/>
      <c r="I138" s="68"/>
      <c r="J138" s="68"/>
      <c r="K138" s="31" t="s">
        <v>65</v>
      </c>
      <c r="L138" s="76">
        <v>138</v>
      </c>
      <c r="M138" s="76" t="b">
        <f t="shared" si="2"/>
        <v>1</v>
      </c>
      <c r="N138" s="70"/>
      <c r="O138" s="78" t="s">
        <v>275</v>
      </c>
      <c r="P138" s="78">
        <v>1</v>
      </c>
      <c r="Q138" s="78" t="s">
        <v>276</v>
      </c>
      <c r="R138" s="78"/>
      <c r="S138" s="78"/>
      <c r="T138" s="77" t="str">
        <f>REPLACE(INDEX(GroupVertices[Group],MATCH(Edges[[#This Row],[Vertex 1]],GroupVertices[Vertex],0)),1,1,"")</f>
        <v>3</v>
      </c>
      <c r="U138" s="77" t="str">
        <f>REPLACE(INDEX(GroupVertices[Group],MATCH(Edges[[#This Row],[Vertex 2]],GroupVertices[Vertex],0)),1,1,"")</f>
        <v>1</v>
      </c>
      <c r="V138" s="31"/>
      <c r="W138" s="31"/>
      <c r="X138" s="31"/>
      <c r="Y138" s="31"/>
      <c r="Z138" s="31"/>
      <c r="AA138" s="31"/>
      <c r="AB138" s="31"/>
      <c r="AC138" s="31"/>
      <c r="AD138" s="31"/>
    </row>
    <row r="139" spans="1:30" ht="15">
      <c r="A139" s="62" t="s">
        <v>205</v>
      </c>
      <c r="B139" s="62" t="s">
        <v>244</v>
      </c>
      <c r="C139" s="63"/>
      <c r="D139" s="64">
        <v>1</v>
      </c>
      <c r="E139" s="65" t="s">
        <v>131</v>
      </c>
      <c r="F139" s="66"/>
      <c r="G139" s="63"/>
      <c r="H139" s="67"/>
      <c r="I139" s="68"/>
      <c r="J139" s="68"/>
      <c r="K139" s="31" t="s">
        <v>65</v>
      </c>
      <c r="L139" s="76">
        <v>139</v>
      </c>
      <c r="M139" s="76" t="b">
        <f t="shared" si="2"/>
        <v>1</v>
      </c>
      <c r="N139" s="70"/>
      <c r="O139" s="78" t="s">
        <v>275</v>
      </c>
      <c r="P139" s="78">
        <v>1</v>
      </c>
      <c r="Q139" s="78" t="s">
        <v>276</v>
      </c>
      <c r="R139" s="78"/>
      <c r="S139" s="78"/>
      <c r="T139" s="77" t="str">
        <f>REPLACE(INDEX(GroupVertices[Group],MATCH(Edges[[#This Row],[Vertex 1]],GroupVertices[Vertex],0)),1,1,"")</f>
        <v>3</v>
      </c>
      <c r="U139" s="77" t="str">
        <f>REPLACE(INDEX(GroupVertices[Group],MATCH(Edges[[#This Row],[Vertex 2]],GroupVertices[Vertex],0)),1,1,"")</f>
        <v>1</v>
      </c>
      <c r="V139" s="31"/>
      <c r="W139" s="31"/>
      <c r="X139" s="31"/>
      <c r="Y139" s="31"/>
      <c r="Z139" s="31"/>
      <c r="AA139" s="31"/>
      <c r="AB139" s="31"/>
      <c r="AC139" s="31"/>
      <c r="AD139" s="31"/>
    </row>
    <row r="140" spans="1:30" ht="15">
      <c r="A140" s="62" t="s">
        <v>205</v>
      </c>
      <c r="B140" s="62" t="s">
        <v>200</v>
      </c>
      <c r="C140" s="63"/>
      <c r="D140" s="64">
        <v>1</v>
      </c>
      <c r="E140" s="65" t="s">
        <v>131</v>
      </c>
      <c r="F140" s="66"/>
      <c r="G140" s="63"/>
      <c r="H140" s="67"/>
      <c r="I140" s="68"/>
      <c r="J140" s="68"/>
      <c r="K140" s="31" t="s">
        <v>65</v>
      </c>
      <c r="L140" s="76">
        <v>140</v>
      </c>
      <c r="M140" s="76" t="b">
        <f t="shared" si="2"/>
        <v>1</v>
      </c>
      <c r="N140" s="70"/>
      <c r="O140" s="78" t="s">
        <v>275</v>
      </c>
      <c r="P140" s="78">
        <v>1</v>
      </c>
      <c r="Q140" s="78" t="s">
        <v>276</v>
      </c>
      <c r="R140" s="78"/>
      <c r="S140" s="78"/>
      <c r="T140" s="77" t="str">
        <f>REPLACE(INDEX(GroupVertices[Group],MATCH(Edges[[#This Row],[Vertex 1]],GroupVertices[Vertex],0)),1,1,"")</f>
        <v>3</v>
      </c>
      <c r="U140" s="77" t="str">
        <f>REPLACE(INDEX(GroupVertices[Group],MATCH(Edges[[#This Row],[Vertex 2]],GroupVertices[Vertex],0)),1,1,"")</f>
        <v>1</v>
      </c>
      <c r="V140" s="31"/>
      <c r="W140" s="31"/>
      <c r="X140" s="31"/>
      <c r="Y140" s="31"/>
      <c r="Z140" s="31"/>
      <c r="AA140" s="31"/>
      <c r="AB140" s="31"/>
      <c r="AC140" s="31"/>
      <c r="AD140" s="31"/>
    </row>
    <row r="141" spans="1:30" ht="15">
      <c r="A141" s="62" t="s">
        <v>205</v>
      </c>
      <c r="B141" s="62" t="s">
        <v>214</v>
      </c>
      <c r="C141" s="63"/>
      <c r="D141" s="64">
        <v>1</v>
      </c>
      <c r="E141" s="65" t="s">
        <v>131</v>
      </c>
      <c r="F141" s="66"/>
      <c r="G141" s="63"/>
      <c r="H141" s="67"/>
      <c r="I141" s="68"/>
      <c r="J141" s="68"/>
      <c r="K141" s="31" t="s">
        <v>66</v>
      </c>
      <c r="L141" s="76">
        <v>141</v>
      </c>
      <c r="M141" s="76" t="b">
        <f t="shared" si="2"/>
        <v>1</v>
      </c>
      <c r="N141" s="70"/>
      <c r="O141" s="78" t="s">
        <v>275</v>
      </c>
      <c r="P141" s="78">
        <v>1</v>
      </c>
      <c r="Q141" s="78" t="s">
        <v>276</v>
      </c>
      <c r="R141" s="78"/>
      <c r="S141" s="78"/>
      <c r="T141" s="77" t="str">
        <f>REPLACE(INDEX(GroupVertices[Group],MATCH(Edges[[#This Row],[Vertex 1]],GroupVertices[Vertex],0)),1,1,"")</f>
        <v>3</v>
      </c>
      <c r="U141" s="77" t="str">
        <f>REPLACE(INDEX(GroupVertices[Group],MATCH(Edges[[#This Row],[Vertex 2]],GroupVertices[Vertex],0)),1,1,"")</f>
        <v>3</v>
      </c>
      <c r="V141" s="31"/>
      <c r="W141" s="31"/>
      <c r="X141" s="31"/>
      <c r="Y141" s="31"/>
      <c r="Z141" s="31"/>
      <c r="AA141" s="31"/>
      <c r="AB141" s="31"/>
      <c r="AC141" s="31"/>
      <c r="AD141" s="31"/>
    </row>
    <row r="142" spans="1:30" ht="15">
      <c r="A142" s="62" t="s">
        <v>205</v>
      </c>
      <c r="B142" s="62" t="s">
        <v>226</v>
      </c>
      <c r="C142" s="63"/>
      <c r="D142" s="64">
        <v>1</v>
      </c>
      <c r="E142" s="65" t="s">
        <v>131</v>
      </c>
      <c r="F142" s="66"/>
      <c r="G142" s="63"/>
      <c r="H142" s="67"/>
      <c r="I142" s="68"/>
      <c r="J142" s="68"/>
      <c r="K142" s="31" t="s">
        <v>65</v>
      </c>
      <c r="L142" s="76">
        <v>142</v>
      </c>
      <c r="M142" s="76" t="b">
        <f t="shared" si="2"/>
        <v>1</v>
      </c>
      <c r="N142" s="70"/>
      <c r="O142" s="78" t="s">
        <v>275</v>
      </c>
      <c r="P142" s="78">
        <v>1</v>
      </c>
      <c r="Q142" s="78" t="s">
        <v>276</v>
      </c>
      <c r="R142" s="78"/>
      <c r="S142" s="78"/>
      <c r="T142" s="77" t="str">
        <f>REPLACE(INDEX(GroupVertices[Group],MATCH(Edges[[#This Row],[Vertex 1]],GroupVertices[Vertex],0)),1,1,"")</f>
        <v>3</v>
      </c>
      <c r="U142" s="77" t="str">
        <f>REPLACE(INDEX(GroupVertices[Group],MATCH(Edges[[#This Row],[Vertex 2]],GroupVertices[Vertex],0)),1,1,"")</f>
        <v>3</v>
      </c>
      <c r="V142" s="31"/>
      <c r="W142" s="31"/>
      <c r="X142" s="31"/>
      <c r="Y142" s="31"/>
      <c r="Z142" s="31"/>
      <c r="AA142" s="31"/>
      <c r="AB142" s="31"/>
      <c r="AC142" s="31"/>
      <c r="AD142" s="31"/>
    </row>
    <row r="143" spans="1:30" ht="15">
      <c r="A143" s="62" t="s">
        <v>205</v>
      </c>
      <c r="B143" s="62" t="s">
        <v>238</v>
      </c>
      <c r="C143" s="63"/>
      <c r="D143" s="64">
        <v>1</v>
      </c>
      <c r="E143" s="65" t="s">
        <v>131</v>
      </c>
      <c r="F143" s="66"/>
      <c r="G143" s="63"/>
      <c r="H143" s="67"/>
      <c r="I143" s="68"/>
      <c r="J143" s="68"/>
      <c r="K143" s="31" t="s">
        <v>65</v>
      </c>
      <c r="L143" s="76">
        <v>143</v>
      </c>
      <c r="M143" s="76" t="b">
        <f t="shared" si="2"/>
        <v>1</v>
      </c>
      <c r="N143" s="70"/>
      <c r="O143" s="78" t="s">
        <v>275</v>
      </c>
      <c r="P143" s="78">
        <v>1</v>
      </c>
      <c r="Q143" s="78" t="s">
        <v>276</v>
      </c>
      <c r="R143" s="78"/>
      <c r="S143" s="78"/>
      <c r="T143" s="77" t="str">
        <f>REPLACE(INDEX(GroupVertices[Group],MATCH(Edges[[#This Row],[Vertex 1]],GroupVertices[Vertex],0)),1,1,"")</f>
        <v>3</v>
      </c>
      <c r="U143" s="77" t="str">
        <f>REPLACE(INDEX(GroupVertices[Group],MATCH(Edges[[#This Row],[Vertex 2]],GroupVertices[Vertex],0)),1,1,"")</f>
        <v>3</v>
      </c>
      <c r="V143" s="31"/>
      <c r="W143" s="31"/>
      <c r="X143" s="31"/>
      <c r="Y143" s="31"/>
      <c r="Z143" s="31"/>
      <c r="AA143" s="31"/>
      <c r="AB143" s="31"/>
      <c r="AC143" s="31"/>
      <c r="AD143" s="31"/>
    </row>
    <row r="144" spans="1:30" ht="15">
      <c r="A144" s="62" t="s">
        <v>205</v>
      </c>
      <c r="B144" s="62" t="s">
        <v>255</v>
      </c>
      <c r="C144" s="63"/>
      <c r="D144" s="64">
        <v>1</v>
      </c>
      <c r="E144" s="65" t="s">
        <v>131</v>
      </c>
      <c r="F144" s="66"/>
      <c r="G144" s="63"/>
      <c r="H144" s="67"/>
      <c r="I144" s="68"/>
      <c r="J144" s="68"/>
      <c r="K144" s="31" t="s">
        <v>65</v>
      </c>
      <c r="L144" s="76">
        <v>144</v>
      </c>
      <c r="M144" s="76" t="b">
        <f t="shared" si="2"/>
        <v>1</v>
      </c>
      <c r="N144" s="70"/>
      <c r="O144" s="78" t="s">
        <v>275</v>
      </c>
      <c r="P144" s="78">
        <v>1</v>
      </c>
      <c r="Q144" s="78" t="s">
        <v>276</v>
      </c>
      <c r="R144" s="78"/>
      <c r="S144" s="78"/>
      <c r="T144" s="77" t="str">
        <f>REPLACE(INDEX(GroupVertices[Group],MATCH(Edges[[#This Row],[Vertex 1]],GroupVertices[Vertex],0)),1,1,"")</f>
        <v>3</v>
      </c>
      <c r="U144" s="77" t="str">
        <f>REPLACE(INDEX(GroupVertices[Group],MATCH(Edges[[#This Row],[Vertex 2]],GroupVertices[Vertex],0)),1,1,"")</f>
        <v>1</v>
      </c>
      <c r="V144" s="31"/>
      <c r="W144" s="31"/>
      <c r="X144" s="31"/>
      <c r="Y144" s="31"/>
      <c r="Z144" s="31"/>
      <c r="AA144" s="31"/>
      <c r="AB144" s="31"/>
      <c r="AC144" s="31"/>
      <c r="AD144" s="31"/>
    </row>
    <row r="145" spans="1:30" ht="15">
      <c r="A145" s="62" t="s">
        <v>181</v>
      </c>
      <c r="B145" s="62" t="s">
        <v>205</v>
      </c>
      <c r="C145" s="63"/>
      <c r="D145" s="64">
        <v>1</v>
      </c>
      <c r="E145" s="65" t="s">
        <v>131</v>
      </c>
      <c r="F145" s="66"/>
      <c r="G145" s="63"/>
      <c r="H145" s="67"/>
      <c r="I145" s="68"/>
      <c r="J145" s="68"/>
      <c r="K145" s="31" t="s">
        <v>65</v>
      </c>
      <c r="L145" s="76">
        <v>145</v>
      </c>
      <c r="M145" s="76" t="b">
        <f t="shared" si="2"/>
        <v>1</v>
      </c>
      <c r="N145" s="70"/>
      <c r="O145" s="78" t="s">
        <v>275</v>
      </c>
      <c r="P145" s="78">
        <v>1</v>
      </c>
      <c r="Q145" s="78" t="s">
        <v>276</v>
      </c>
      <c r="R145" s="78"/>
      <c r="S145" s="78"/>
      <c r="T145" s="77" t="str">
        <f>REPLACE(INDEX(GroupVertices[Group],MATCH(Edges[[#This Row],[Vertex 1]],GroupVertices[Vertex],0)),1,1,"")</f>
        <v>2</v>
      </c>
      <c r="U145" s="77" t="str">
        <f>REPLACE(INDEX(GroupVertices[Group],MATCH(Edges[[#This Row],[Vertex 2]],GroupVertices[Vertex],0)),1,1,"")</f>
        <v>3</v>
      </c>
      <c r="V145" s="31"/>
      <c r="W145" s="31"/>
      <c r="X145" s="31"/>
      <c r="Y145" s="31"/>
      <c r="Z145" s="31"/>
      <c r="AA145" s="31"/>
      <c r="AB145" s="31"/>
      <c r="AC145" s="31"/>
      <c r="AD145" s="31"/>
    </row>
    <row r="146" spans="1:30" ht="15">
      <c r="A146" s="62" t="s">
        <v>212</v>
      </c>
      <c r="B146" s="62" t="s">
        <v>205</v>
      </c>
      <c r="C146" s="63"/>
      <c r="D146" s="64">
        <v>1</v>
      </c>
      <c r="E146" s="65" t="s">
        <v>131</v>
      </c>
      <c r="F146" s="66"/>
      <c r="G146" s="63"/>
      <c r="H146" s="67"/>
      <c r="I146" s="68"/>
      <c r="J146" s="68"/>
      <c r="K146" s="31" t="s">
        <v>65</v>
      </c>
      <c r="L146" s="76">
        <v>146</v>
      </c>
      <c r="M146" s="76" t="b">
        <f t="shared" si="2"/>
        <v>1</v>
      </c>
      <c r="N146" s="70"/>
      <c r="O146" s="78" t="s">
        <v>275</v>
      </c>
      <c r="P146" s="78">
        <v>1</v>
      </c>
      <c r="Q146" s="78" t="s">
        <v>276</v>
      </c>
      <c r="R146" s="78"/>
      <c r="S146" s="78"/>
      <c r="T146" s="77" t="str">
        <f>REPLACE(INDEX(GroupVertices[Group],MATCH(Edges[[#This Row],[Vertex 1]],GroupVertices[Vertex],0)),1,1,"")</f>
        <v>3</v>
      </c>
      <c r="U146" s="77" t="str">
        <f>REPLACE(INDEX(GroupVertices[Group],MATCH(Edges[[#This Row],[Vertex 2]],GroupVertices[Vertex],0)),1,1,"")</f>
        <v>3</v>
      </c>
      <c r="V146" s="31"/>
      <c r="W146" s="31"/>
      <c r="X146" s="31"/>
      <c r="Y146" s="31"/>
      <c r="Z146" s="31"/>
      <c r="AA146" s="31"/>
      <c r="AB146" s="31"/>
      <c r="AC146" s="31"/>
      <c r="AD146" s="31"/>
    </row>
    <row r="147" spans="1:30" ht="15">
      <c r="A147" s="62" t="s">
        <v>214</v>
      </c>
      <c r="B147" s="62" t="s">
        <v>205</v>
      </c>
      <c r="C147" s="63"/>
      <c r="D147" s="64">
        <v>1</v>
      </c>
      <c r="E147" s="65" t="s">
        <v>131</v>
      </c>
      <c r="F147" s="66"/>
      <c r="G147" s="63"/>
      <c r="H147" s="67"/>
      <c r="I147" s="68"/>
      <c r="J147" s="68"/>
      <c r="K147" s="31" t="s">
        <v>66</v>
      </c>
      <c r="L147" s="76">
        <v>147</v>
      </c>
      <c r="M147" s="76" t="b">
        <f t="shared" si="2"/>
        <v>1</v>
      </c>
      <c r="N147" s="70"/>
      <c r="O147" s="78" t="s">
        <v>275</v>
      </c>
      <c r="P147" s="78">
        <v>1</v>
      </c>
      <c r="Q147" s="78" t="s">
        <v>276</v>
      </c>
      <c r="R147" s="78"/>
      <c r="S147" s="78"/>
      <c r="T147" s="77" t="str">
        <f>REPLACE(INDEX(GroupVertices[Group],MATCH(Edges[[#This Row],[Vertex 1]],GroupVertices[Vertex],0)),1,1,"")</f>
        <v>3</v>
      </c>
      <c r="U147" s="77" t="str">
        <f>REPLACE(INDEX(GroupVertices[Group],MATCH(Edges[[#This Row],[Vertex 2]],GroupVertices[Vertex],0)),1,1,"")</f>
        <v>3</v>
      </c>
      <c r="V147" s="31"/>
      <c r="W147" s="31"/>
      <c r="X147" s="31"/>
      <c r="Y147" s="31"/>
      <c r="Z147" s="31"/>
      <c r="AA147" s="31"/>
      <c r="AB147" s="31"/>
      <c r="AC147" s="31"/>
      <c r="AD147" s="31"/>
    </row>
    <row r="148" spans="1:30" ht="15">
      <c r="A148" s="62" t="s">
        <v>211</v>
      </c>
      <c r="B148" s="62" t="s">
        <v>215</v>
      </c>
      <c r="C148" s="63"/>
      <c r="D148" s="64">
        <v>1</v>
      </c>
      <c r="E148" s="65" t="s">
        <v>131</v>
      </c>
      <c r="F148" s="66"/>
      <c r="G148" s="63"/>
      <c r="H148" s="67"/>
      <c r="I148" s="68"/>
      <c r="J148" s="68"/>
      <c r="K148" s="31" t="s">
        <v>65</v>
      </c>
      <c r="L148" s="76">
        <v>148</v>
      </c>
      <c r="M148" s="76" t="b">
        <f t="shared" si="2"/>
        <v>1</v>
      </c>
      <c r="N148" s="70"/>
      <c r="O148" s="78" t="s">
        <v>275</v>
      </c>
      <c r="P148" s="78">
        <v>1</v>
      </c>
      <c r="Q148" s="78" t="s">
        <v>276</v>
      </c>
      <c r="R148" s="78"/>
      <c r="S148" s="78"/>
      <c r="T148" s="77" t="str">
        <f>REPLACE(INDEX(GroupVertices[Group],MATCH(Edges[[#This Row],[Vertex 1]],GroupVertices[Vertex],0)),1,1,"")</f>
        <v>3</v>
      </c>
      <c r="U148" s="77" t="str">
        <f>REPLACE(INDEX(GroupVertices[Group],MATCH(Edges[[#This Row],[Vertex 2]],GroupVertices[Vertex],0)),1,1,"")</f>
        <v>3</v>
      </c>
      <c r="V148" s="31"/>
      <c r="W148" s="31"/>
      <c r="X148" s="31"/>
      <c r="Y148" s="31"/>
      <c r="Z148" s="31"/>
      <c r="AA148" s="31"/>
      <c r="AB148" s="31"/>
      <c r="AC148" s="31"/>
      <c r="AD148" s="31"/>
    </row>
    <row r="149" spans="1:30" ht="15">
      <c r="A149" s="62" t="s">
        <v>215</v>
      </c>
      <c r="B149" s="62" t="s">
        <v>191</v>
      </c>
      <c r="C149" s="63"/>
      <c r="D149" s="64">
        <v>1</v>
      </c>
      <c r="E149" s="65" t="s">
        <v>131</v>
      </c>
      <c r="F149" s="66"/>
      <c r="G149" s="63"/>
      <c r="H149" s="67"/>
      <c r="I149" s="68"/>
      <c r="J149" s="68"/>
      <c r="K149" s="31" t="s">
        <v>65</v>
      </c>
      <c r="L149" s="76">
        <v>149</v>
      </c>
      <c r="M149" s="76" t="b">
        <f t="shared" si="2"/>
        <v>1</v>
      </c>
      <c r="N149" s="70"/>
      <c r="O149" s="78" t="s">
        <v>275</v>
      </c>
      <c r="P149" s="78">
        <v>1</v>
      </c>
      <c r="Q149" s="78" t="s">
        <v>276</v>
      </c>
      <c r="R149" s="78"/>
      <c r="S149" s="78"/>
      <c r="T149" s="77" t="str">
        <f>REPLACE(INDEX(GroupVertices[Group],MATCH(Edges[[#This Row],[Vertex 1]],GroupVertices[Vertex],0)),1,1,"")</f>
        <v>3</v>
      </c>
      <c r="U149" s="77" t="str">
        <f>REPLACE(INDEX(GroupVertices[Group],MATCH(Edges[[#This Row],[Vertex 2]],GroupVertices[Vertex],0)),1,1,"")</f>
        <v>3</v>
      </c>
      <c r="V149" s="31"/>
      <c r="W149" s="31"/>
      <c r="X149" s="31"/>
      <c r="Y149" s="31"/>
      <c r="Z149" s="31"/>
      <c r="AA149" s="31"/>
      <c r="AB149" s="31"/>
      <c r="AC149" s="31"/>
      <c r="AD149" s="31"/>
    </row>
    <row r="150" spans="1:30" ht="15">
      <c r="A150" s="62" t="s">
        <v>215</v>
      </c>
      <c r="B150" s="62" t="s">
        <v>239</v>
      </c>
      <c r="C150" s="63"/>
      <c r="D150" s="64">
        <v>1</v>
      </c>
      <c r="E150" s="65" t="s">
        <v>131</v>
      </c>
      <c r="F150" s="66"/>
      <c r="G150" s="63"/>
      <c r="H150" s="67"/>
      <c r="I150" s="68"/>
      <c r="J150" s="68"/>
      <c r="K150" s="31" t="s">
        <v>65</v>
      </c>
      <c r="L150" s="76">
        <v>150</v>
      </c>
      <c r="M150" s="76" t="b">
        <f t="shared" si="2"/>
        <v>1</v>
      </c>
      <c r="N150" s="70"/>
      <c r="O150" s="78" t="s">
        <v>275</v>
      </c>
      <c r="P150" s="78">
        <v>1</v>
      </c>
      <c r="Q150" s="78" t="s">
        <v>276</v>
      </c>
      <c r="R150" s="78"/>
      <c r="S150" s="78"/>
      <c r="T150" s="77" t="str">
        <f>REPLACE(INDEX(GroupVertices[Group],MATCH(Edges[[#This Row],[Vertex 1]],GroupVertices[Vertex],0)),1,1,"")</f>
        <v>3</v>
      </c>
      <c r="U150" s="77" t="str">
        <f>REPLACE(INDEX(GroupVertices[Group],MATCH(Edges[[#This Row],[Vertex 2]],GroupVertices[Vertex],0)),1,1,"")</f>
        <v>3</v>
      </c>
      <c r="V150" s="31"/>
      <c r="W150" s="31"/>
      <c r="X150" s="31"/>
      <c r="Y150" s="31"/>
      <c r="Z150" s="31"/>
      <c r="AA150" s="31"/>
      <c r="AB150" s="31"/>
      <c r="AC150" s="31"/>
      <c r="AD150" s="31"/>
    </row>
    <row r="151" spans="1:30" ht="15">
      <c r="A151" s="62" t="s">
        <v>215</v>
      </c>
      <c r="B151" s="62" t="s">
        <v>208</v>
      </c>
      <c r="C151" s="63"/>
      <c r="D151" s="64">
        <v>1</v>
      </c>
      <c r="E151" s="65" t="s">
        <v>131</v>
      </c>
      <c r="F151" s="66"/>
      <c r="G151" s="63"/>
      <c r="H151" s="67"/>
      <c r="I151" s="68"/>
      <c r="J151" s="68"/>
      <c r="K151" s="31" t="s">
        <v>65</v>
      </c>
      <c r="L151" s="76">
        <v>151</v>
      </c>
      <c r="M151" s="76" t="b">
        <f t="shared" si="2"/>
        <v>1</v>
      </c>
      <c r="N151" s="70"/>
      <c r="O151" s="78" t="s">
        <v>275</v>
      </c>
      <c r="P151" s="78">
        <v>1</v>
      </c>
      <c r="Q151" s="78" t="s">
        <v>276</v>
      </c>
      <c r="R151" s="78"/>
      <c r="S151" s="78"/>
      <c r="T151" s="77" t="str">
        <f>REPLACE(INDEX(GroupVertices[Group],MATCH(Edges[[#This Row],[Vertex 1]],GroupVertices[Vertex],0)),1,1,"")</f>
        <v>3</v>
      </c>
      <c r="U151" s="77" t="str">
        <f>REPLACE(INDEX(GroupVertices[Group],MATCH(Edges[[#This Row],[Vertex 2]],GroupVertices[Vertex],0)),1,1,"")</f>
        <v>4</v>
      </c>
      <c r="V151" s="31"/>
      <c r="W151" s="31"/>
      <c r="X151" s="31"/>
      <c r="Y151" s="31"/>
      <c r="Z151" s="31"/>
      <c r="AA151" s="31"/>
      <c r="AB151" s="31"/>
      <c r="AC151" s="31"/>
      <c r="AD151" s="31"/>
    </row>
    <row r="152" spans="1:30" ht="15">
      <c r="A152" s="62" t="s">
        <v>215</v>
      </c>
      <c r="B152" s="62" t="s">
        <v>212</v>
      </c>
      <c r="C152" s="63"/>
      <c r="D152" s="64">
        <v>1</v>
      </c>
      <c r="E152" s="65" t="s">
        <v>131</v>
      </c>
      <c r="F152" s="66"/>
      <c r="G152" s="63"/>
      <c r="H152" s="67"/>
      <c r="I152" s="68"/>
      <c r="J152" s="68"/>
      <c r="K152" s="31" t="s">
        <v>66</v>
      </c>
      <c r="L152" s="76">
        <v>152</v>
      </c>
      <c r="M152" s="76" t="b">
        <f t="shared" si="2"/>
        <v>1</v>
      </c>
      <c r="N152" s="70"/>
      <c r="O152" s="78" t="s">
        <v>275</v>
      </c>
      <c r="P152" s="78">
        <v>1</v>
      </c>
      <c r="Q152" s="78" t="s">
        <v>276</v>
      </c>
      <c r="R152" s="78"/>
      <c r="S152" s="78"/>
      <c r="T152" s="77" t="str">
        <f>REPLACE(INDEX(GroupVertices[Group],MATCH(Edges[[#This Row],[Vertex 1]],GroupVertices[Vertex],0)),1,1,"")</f>
        <v>3</v>
      </c>
      <c r="U152" s="77" t="str">
        <f>REPLACE(INDEX(GroupVertices[Group],MATCH(Edges[[#This Row],[Vertex 2]],GroupVertices[Vertex],0)),1,1,"")</f>
        <v>3</v>
      </c>
      <c r="V152" s="31"/>
      <c r="W152" s="31"/>
      <c r="X152" s="31"/>
      <c r="Y152" s="31"/>
      <c r="Z152" s="31"/>
      <c r="AA152" s="31"/>
      <c r="AB152" s="31"/>
      <c r="AC152" s="31"/>
      <c r="AD152" s="31"/>
    </row>
    <row r="153" spans="1:30" ht="15">
      <c r="A153" s="62" t="s">
        <v>215</v>
      </c>
      <c r="B153" s="62" t="s">
        <v>214</v>
      </c>
      <c r="C153" s="63"/>
      <c r="D153" s="64">
        <v>1</v>
      </c>
      <c r="E153" s="65" t="s">
        <v>131</v>
      </c>
      <c r="F153" s="66"/>
      <c r="G153" s="63"/>
      <c r="H153" s="67"/>
      <c r="I153" s="68"/>
      <c r="J153" s="68"/>
      <c r="K153" s="31" t="s">
        <v>66</v>
      </c>
      <c r="L153" s="76">
        <v>153</v>
      </c>
      <c r="M153" s="76" t="b">
        <f t="shared" si="2"/>
        <v>1</v>
      </c>
      <c r="N153" s="70"/>
      <c r="O153" s="78" t="s">
        <v>275</v>
      </c>
      <c r="P153" s="78">
        <v>1</v>
      </c>
      <c r="Q153" s="78" t="s">
        <v>276</v>
      </c>
      <c r="R153" s="78"/>
      <c r="S153" s="78"/>
      <c r="T153" s="77" t="str">
        <f>REPLACE(INDEX(GroupVertices[Group],MATCH(Edges[[#This Row],[Vertex 1]],GroupVertices[Vertex],0)),1,1,"")</f>
        <v>3</v>
      </c>
      <c r="U153" s="77" t="str">
        <f>REPLACE(INDEX(GroupVertices[Group],MATCH(Edges[[#This Row],[Vertex 2]],GroupVertices[Vertex],0)),1,1,"")</f>
        <v>3</v>
      </c>
      <c r="V153" s="31"/>
      <c r="W153" s="31"/>
      <c r="X153" s="31"/>
      <c r="Y153" s="31"/>
      <c r="Z153" s="31"/>
      <c r="AA153" s="31"/>
      <c r="AB153" s="31"/>
      <c r="AC153" s="31"/>
      <c r="AD153" s="31"/>
    </row>
    <row r="154" spans="1:30" ht="15">
      <c r="A154" s="62" t="s">
        <v>215</v>
      </c>
      <c r="B154" s="62" t="s">
        <v>238</v>
      </c>
      <c r="C154" s="63"/>
      <c r="D154" s="64">
        <v>1</v>
      </c>
      <c r="E154" s="65" t="s">
        <v>131</v>
      </c>
      <c r="F154" s="66"/>
      <c r="G154" s="63"/>
      <c r="H154" s="67"/>
      <c r="I154" s="68"/>
      <c r="J154" s="68"/>
      <c r="K154" s="31" t="s">
        <v>65</v>
      </c>
      <c r="L154" s="76">
        <v>154</v>
      </c>
      <c r="M154" s="76" t="b">
        <f t="shared" si="2"/>
        <v>1</v>
      </c>
      <c r="N154" s="70"/>
      <c r="O154" s="78" t="s">
        <v>275</v>
      </c>
      <c r="P154" s="78">
        <v>1</v>
      </c>
      <c r="Q154" s="78" t="s">
        <v>276</v>
      </c>
      <c r="R154" s="78"/>
      <c r="S154" s="78"/>
      <c r="T154" s="77" t="str">
        <f>REPLACE(INDEX(GroupVertices[Group],MATCH(Edges[[#This Row],[Vertex 1]],GroupVertices[Vertex],0)),1,1,"")</f>
        <v>3</v>
      </c>
      <c r="U154" s="77" t="str">
        <f>REPLACE(INDEX(GroupVertices[Group],MATCH(Edges[[#This Row],[Vertex 2]],GroupVertices[Vertex],0)),1,1,"")</f>
        <v>3</v>
      </c>
      <c r="V154" s="31"/>
      <c r="W154" s="31"/>
      <c r="X154" s="31"/>
      <c r="Y154" s="31"/>
      <c r="Z154" s="31"/>
      <c r="AA154" s="31"/>
      <c r="AB154" s="31"/>
      <c r="AC154" s="31"/>
      <c r="AD154" s="31"/>
    </row>
    <row r="155" spans="1:30" ht="15">
      <c r="A155" s="62" t="s">
        <v>215</v>
      </c>
      <c r="B155" s="62" t="s">
        <v>252</v>
      </c>
      <c r="C155" s="63"/>
      <c r="D155" s="64">
        <v>1</v>
      </c>
      <c r="E155" s="65" t="s">
        <v>131</v>
      </c>
      <c r="F155" s="66"/>
      <c r="G155" s="63"/>
      <c r="H155" s="67"/>
      <c r="I155" s="68"/>
      <c r="J155" s="68"/>
      <c r="K155" s="31" t="s">
        <v>65</v>
      </c>
      <c r="L155" s="76">
        <v>155</v>
      </c>
      <c r="M155" s="76" t="b">
        <f t="shared" si="2"/>
        <v>1</v>
      </c>
      <c r="N155" s="70"/>
      <c r="O155" s="78" t="s">
        <v>275</v>
      </c>
      <c r="P155" s="78">
        <v>1</v>
      </c>
      <c r="Q155" s="78" t="s">
        <v>276</v>
      </c>
      <c r="R155" s="78"/>
      <c r="S155" s="78"/>
      <c r="T155" s="77" t="str">
        <f>REPLACE(INDEX(GroupVertices[Group],MATCH(Edges[[#This Row],[Vertex 1]],GroupVertices[Vertex],0)),1,1,"")</f>
        <v>3</v>
      </c>
      <c r="U155" s="77" t="str">
        <f>REPLACE(INDEX(GroupVertices[Group],MATCH(Edges[[#This Row],[Vertex 2]],GroupVertices[Vertex],0)),1,1,"")</f>
        <v>3</v>
      </c>
      <c r="V155" s="31"/>
      <c r="W155" s="31"/>
      <c r="X155" s="31"/>
      <c r="Y155" s="31"/>
      <c r="Z155" s="31"/>
      <c r="AA155" s="31"/>
      <c r="AB155" s="31"/>
      <c r="AC155" s="31"/>
      <c r="AD155" s="31"/>
    </row>
    <row r="156" spans="1:30" ht="15">
      <c r="A156" s="62" t="s">
        <v>215</v>
      </c>
      <c r="B156" s="62" t="s">
        <v>255</v>
      </c>
      <c r="C156" s="63"/>
      <c r="D156" s="64">
        <v>1</v>
      </c>
      <c r="E156" s="65" t="s">
        <v>131</v>
      </c>
      <c r="F156" s="66"/>
      <c r="G156" s="63"/>
      <c r="H156" s="67"/>
      <c r="I156" s="68"/>
      <c r="J156" s="68"/>
      <c r="K156" s="31" t="s">
        <v>65</v>
      </c>
      <c r="L156" s="76">
        <v>156</v>
      </c>
      <c r="M156" s="76" t="b">
        <f t="shared" si="2"/>
        <v>1</v>
      </c>
      <c r="N156" s="70"/>
      <c r="O156" s="78" t="s">
        <v>275</v>
      </c>
      <c r="P156" s="78">
        <v>1</v>
      </c>
      <c r="Q156" s="78" t="s">
        <v>276</v>
      </c>
      <c r="R156" s="78"/>
      <c r="S156" s="78"/>
      <c r="T156" s="77" t="str">
        <f>REPLACE(INDEX(GroupVertices[Group],MATCH(Edges[[#This Row],[Vertex 1]],GroupVertices[Vertex],0)),1,1,"")</f>
        <v>3</v>
      </c>
      <c r="U156" s="77" t="str">
        <f>REPLACE(INDEX(GroupVertices[Group],MATCH(Edges[[#This Row],[Vertex 2]],GroupVertices[Vertex],0)),1,1,"")</f>
        <v>1</v>
      </c>
      <c r="V156" s="31"/>
      <c r="W156" s="31"/>
      <c r="X156" s="31"/>
      <c r="Y156" s="31"/>
      <c r="Z156" s="31"/>
      <c r="AA156" s="31"/>
      <c r="AB156" s="31"/>
      <c r="AC156" s="31"/>
      <c r="AD156" s="31"/>
    </row>
    <row r="157" spans="1:30" ht="15">
      <c r="A157" s="62" t="s">
        <v>181</v>
      </c>
      <c r="B157" s="62" t="s">
        <v>215</v>
      </c>
      <c r="C157" s="63"/>
      <c r="D157" s="64">
        <v>1</v>
      </c>
      <c r="E157" s="65" t="s">
        <v>131</v>
      </c>
      <c r="F157" s="66"/>
      <c r="G157" s="63"/>
      <c r="H157" s="67"/>
      <c r="I157" s="68"/>
      <c r="J157" s="68"/>
      <c r="K157" s="31" t="s">
        <v>65</v>
      </c>
      <c r="L157" s="76">
        <v>157</v>
      </c>
      <c r="M157" s="76" t="b">
        <f t="shared" si="2"/>
        <v>1</v>
      </c>
      <c r="N157" s="70"/>
      <c r="O157" s="78" t="s">
        <v>275</v>
      </c>
      <c r="P157" s="78">
        <v>1</v>
      </c>
      <c r="Q157" s="78" t="s">
        <v>276</v>
      </c>
      <c r="R157" s="78"/>
      <c r="S157" s="78"/>
      <c r="T157" s="77" t="str">
        <f>REPLACE(INDEX(GroupVertices[Group],MATCH(Edges[[#This Row],[Vertex 1]],GroupVertices[Vertex],0)),1,1,"")</f>
        <v>2</v>
      </c>
      <c r="U157" s="77" t="str">
        <f>REPLACE(INDEX(GroupVertices[Group],MATCH(Edges[[#This Row],[Vertex 2]],GroupVertices[Vertex],0)),1,1,"")</f>
        <v>3</v>
      </c>
      <c r="V157" s="31"/>
      <c r="W157" s="31"/>
      <c r="X157" s="31"/>
      <c r="Y157" s="31"/>
      <c r="Z157" s="31"/>
      <c r="AA157" s="31"/>
      <c r="AB157" s="31"/>
      <c r="AC157" s="31"/>
      <c r="AD157" s="31"/>
    </row>
    <row r="158" spans="1:30" ht="15">
      <c r="A158" s="62" t="s">
        <v>212</v>
      </c>
      <c r="B158" s="62" t="s">
        <v>215</v>
      </c>
      <c r="C158" s="63"/>
      <c r="D158" s="64">
        <v>1</v>
      </c>
      <c r="E158" s="65" t="s">
        <v>131</v>
      </c>
      <c r="F158" s="66"/>
      <c r="G158" s="63"/>
      <c r="H158" s="67"/>
      <c r="I158" s="68"/>
      <c r="J158" s="68"/>
      <c r="K158" s="31" t="s">
        <v>66</v>
      </c>
      <c r="L158" s="76">
        <v>158</v>
      </c>
      <c r="M158" s="76" t="b">
        <f t="shared" si="2"/>
        <v>1</v>
      </c>
      <c r="N158" s="70"/>
      <c r="O158" s="78" t="s">
        <v>275</v>
      </c>
      <c r="P158" s="78">
        <v>1</v>
      </c>
      <c r="Q158" s="78" t="s">
        <v>276</v>
      </c>
      <c r="R158" s="78"/>
      <c r="S158" s="78"/>
      <c r="T158" s="77" t="str">
        <f>REPLACE(INDEX(GroupVertices[Group],MATCH(Edges[[#This Row],[Vertex 1]],GroupVertices[Vertex],0)),1,1,"")</f>
        <v>3</v>
      </c>
      <c r="U158" s="77" t="str">
        <f>REPLACE(INDEX(GroupVertices[Group],MATCH(Edges[[#This Row],[Vertex 2]],GroupVertices[Vertex],0)),1,1,"")</f>
        <v>3</v>
      </c>
      <c r="V158" s="31"/>
      <c r="W158" s="31"/>
      <c r="X158" s="31"/>
      <c r="Y158" s="31"/>
      <c r="Z158" s="31"/>
      <c r="AA158" s="31"/>
      <c r="AB158" s="31"/>
      <c r="AC158" s="31"/>
      <c r="AD158" s="31"/>
    </row>
    <row r="159" spans="1:30" ht="15">
      <c r="A159" s="62" t="s">
        <v>214</v>
      </c>
      <c r="B159" s="62" t="s">
        <v>215</v>
      </c>
      <c r="C159" s="63"/>
      <c r="D159" s="64">
        <v>1</v>
      </c>
      <c r="E159" s="65" t="s">
        <v>131</v>
      </c>
      <c r="F159" s="66"/>
      <c r="G159" s="63"/>
      <c r="H159" s="67"/>
      <c r="I159" s="68"/>
      <c r="J159" s="68"/>
      <c r="K159" s="31" t="s">
        <v>66</v>
      </c>
      <c r="L159" s="76">
        <v>159</v>
      </c>
      <c r="M159" s="76" t="b">
        <f t="shared" si="2"/>
        <v>1</v>
      </c>
      <c r="N159" s="70"/>
      <c r="O159" s="78" t="s">
        <v>275</v>
      </c>
      <c r="P159" s="78">
        <v>1</v>
      </c>
      <c r="Q159" s="78" t="s">
        <v>276</v>
      </c>
      <c r="R159" s="78"/>
      <c r="S159" s="78"/>
      <c r="T159" s="77" t="str">
        <f>REPLACE(INDEX(GroupVertices[Group],MATCH(Edges[[#This Row],[Vertex 1]],GroupVertices[Vertex],0)),1,1,"")</f>
        <v>3</v>
      </c>
      <c r="U159" s="77" t="str">
        <f>REPLACE(INDEX(GroupVertices[Group],MATCH(Edges[[#This Row],[Vertex 2]],GroupVertices[Vertex],0)),1,1,"")</f>
        <v>3</v>
      </c>
      <c r="V159" s="31"/>
      <c r="W159" s="31"/>
      <c r="X159" s="31"/>
      <c r="Y159" s="31"/>
      <c r="Z159" s="31"/>
      <c r="AA159" s="31"/>
      <c r="AB159" s="31"/>
      <c r="AC159" s="31"/>
      <c r="AD159" s="31"/>
    </row>
    <row r="160" spans="1:30" ht="15">
      <c r="A160" s="62" t="s">
        <v>181</v>
      </c>
      <c r="B160" s="62" t="s">
        <v>266</v>
      </c>
      <c r="C160" s="63"/>
      <c r="D160" s="64">
        <v>1</v>
      </c>
      <c r="E160" s="65" t="s">
        <v>131</v>
      </c>
      <c r="F160" s="66"/>
      <c r="G160" s="63"/>
      <c r="H160" s="67"/>
      <c r="I160" s="68"/>
      <c r="J160" s="68"/>
      <c r="K160" s="31" t="s">
        <v>65</v>
      </c>
      <c r="L160" s="76">
        <v>160</v>
      </c>
      <c r="M160" s="76" t="b">
        <f t="shared" si="2"/>
        <v>1</v>
      </c>
      <c r="N160" s="70"/>
      <c r="O160" s="78" t="s">
        <v>275</v>
      </c>
      <c r="P160" s="78">
        <v>1</v>
      </c>
      <c r="Q160" s="78" t="s">
        <v>276</v>
      </c>
      <c r="R160" s="78"/>
      <c r="S160" s="78"/>
      <c r="T160" s="77" t="str">
        <f>REPLACE(INDEX(GroupVertices[Group],MATCH(Edges[[#This Row],[Vertex 1]],GroupVertices[Vertex],0)),1,1,"")</f>
        <v>2</v>
      </c>
      <c r="U160" s="77" t="str">
        <f>REPLACE(INDEX(GroupVertices[Group],MATCH(Edges[[#This Row],[Vertex 2]],GroupVertices[Vertex],0)),1,1,"")</f>
        <v>2</v>
      </c>
      <c r="V160" s="31"/>
      <c r="W160" s="31"/>
      <c r="X160" s="31"/>
      <c r="Y160" s="31"/>
      <c r="Z160" s="31"/>
      <c r="AA160" s="31"/>
      <c r="AB160" s="31"/>
      <c r="AC160" s="31"/>
      <c r="AD160" s="31"/>
    </row>
    <row r="161" spans="1:30" ht="15">
      <c r="A161" s="62" t="s">
        <v>181</v>
      </c>
      <c r="B161" s="62" t="s">
        <v>267</v>
      </c>
      <c r="C161" s="63"/>
      <c r="D161" s="64">
        <v>1</v>
      </c>
      <c r="E161" s="65" t="s">
        <v>131</v>
      </c>
      <c r="F161" s="66"/>
      <c r="G161" s="63"/>
      <c r="H161" s="67"/>
      <c r="I161" s="68"/>
      <c r="J161" s="68"/>
      <c r="K161" s="31" t="s">
        <v>65</v>
      </c>
      <c r="L161" s="76">
        <v>161</v>
      </c>
      <c r="M161" s="76" t="b">
        <f t="shared" si="2"/>
        <v>1</v>
      </c>
      <c r="N161" s="70"/>
      <c r="O161" s="78" t="s">
        <v>275</v>
      </c>
      <c r="P161" s="78">
        <v>1</v>
      </c>
      <c r="Q161" s="78" t="s">
        <v>276</v>
      </c>
      <c r="R161" s="78"/>
      <c r="S161" s="78"/>
      <c r="T161" s="77" t="str">
        <f>REPLACE(INDEX(GroupVertices[Group],MATCH(Edges[[#This Row],[Vertex 1]],GroupVertices[Vertex],0)),1,1,"")</f>
        <v>2</v>
      </c>
      <c r="U161" s="77" t="str">
        <f>REPLACE(INDEX(GroupVertices[Group],MATCH(Edges[[#This Row],[Vertex 2]],GroupVertices[Vertex],0)),1,1,"")</f>
        <v>2</v>
      </c>
      <c r="V161" s="31"/>
      <c r="W161" s="31"/>
      <c r="X161" s="31"/>
      <c r="Y161" s="31"/>
      <c r="Z161" s="31"/>
      <c r="AA161" s="31"/>
      <c r="AB161" s="31"/>
      <c r="AC161" s="31"/>
      <c r="AD161" s="31"/>
    </row>
    <row r="162" spans="1:30" ht="15">
      <c r="A162" s="62" t="s">
        <v>216</v>
      </c>
      <c r="B162" s="62" t="s">
        <v>191</v>
      </c>
      <c r="C162" s="63"/>
      <c r="D162" s="64">
        <v>1</v>
      </c>
      <c r="E162" s="65" t="s">
        <v>131</v>
      </c>
      <c r="F162" s="66"/>
      <c r="G162" s="63"/>
      <c r="H162" s="67"/>
      <c r="I162" s="68"/>
      <c r="J162" s="68"/>
      <c r="K162" s="31" t="s">
        <v>65</v>
      </c>
      <c r="L162" s="76">
        <v>162</v>
      </c>
      <c r="M162" s="76" t="b">
        <f t="shared" si="2"/>
        <v>1</v>
      </c>
      <c r="N162" s="70"/>
      <c r="O162" s="78" t="s">
        <v>275</v>
      </c>
      <c r="P162" s="78">
        <v>1</v>
      </c>
      <c r="Q162" s="78" t="s">
        <v>276</v>
      </c>
      <c r="R162" s="78"/>
      <c r="S162" s="78"/>
      <c r="T162" s="77" t="str">
        <f>REPLACE(INDEX(GroupVertices[Group],MATCH(Edges[[#This Row],[Vertex 1]],GroupVertices[Vertex],0)),1,1,"")</f>
        <v>3</v>
      </c>
      <c r="U162" s="77" t="str">
        <f>REPLACE(INDEX(GroupVertices[Group],MATCH(Edges[[#This Row],[Vertex 2]],GroupVertices[Vertex],0)),1,1,"")</f>
        <v>3</v>
      </c>
      <c r="V162" s="31"/>
      <c r="W162" s="31"/>
      <c r="X162" s="31"/>
      <c r="Y162" s="31"/>
      <c r="Z162" s="31"/>
      <c r="AA162" s="31"/>
      <c r="AB162" s="31"/>
      <c r="AC162" s="31"/>
      <c r="AD162" s="31"/>
    </row>
    <row r="163" spans="1:30" ht="15">
      <c r="A163" s="62" t="s">
        <v>216</v>
      </c>
      <c r="B163" s="62" t="s">
        <v>241</v>
      </c>
      <c r="C163" s="63"/>
      <c r="D163" s="64">
        <v>1</v>
      </c>
      <c r="E163" s="65" t="s">
        <v>131</v>
      </c>
      <c r="F163" s="66"/>
      <c r="G163" s="63"/>
      <c r="H163" s="67"/>
      <c r="I163" s="68"/>
      <c r="J163" s="68"/>
      <c r="K163" s="31" t="s">
        <v>65</v>
      </c>
      <c r="L163" s="76">
        <v>163</v>
      </c>
      <c r="M163" s="76" t="b">
        <f t="shared" si="2"/>
        <v>1</v>
      </c>
      <c r="N163" s="70"/>
      <c r="O163" s="78" t="s">
        <v>275</v>
      </c>
      <c r="P163" s="78">
        <v>1</v>
      </c>
      <c r="Q163" s="78" t="s">
        <v>276</v>
      </c>
      <c r="R163" s="78"/>
      <c r="S163" s="78"/>
      <c r="T163" s="77" t="str">
        <f>REPLACE(INDEX(GroupVertices[Group],MATCH(Edges[[#This Row],[Vertex 1]],GroupVertices[Vertex],0)),1,1,"")</f>
        <v>3</v>
      </c>
      <c r="U163" s="77" t="str">
        <f>REPLACE(INDEX(GroupVertices[Group],MATCH(Edges[[#This Row],[Vertex 2]],GroupVertices[Vertex],0)),1,1,"")</f>
        <v>3</v>
      </c>
      <c r="V163" s="31"/>
      <c r="W163" s="31"/>
      <c r="X163" s="31"/>
      <c r="Y163" s="31"/>
      <c r="Z163" s="31"/>
      <c r="AA163" s="31"/>
      <c r="AB163" s="31"/>
      <c r="AC163" s="31"/>
      <c r="AD163" s="31"/>
    </row>
    <row r="164" spans="1:30" ht="15">
      <c r="A164" s="62" t="s">
        <v>216</v>
      </c>
      <c r="B164" s="62" t="s">
        <v>244</v>
      </c>
      <c r="C164" s="63"/>
      <c r="D164" s="64">
        <v>1</v>
      </c>
      <c r="E164" s="65" t="s">
        <v>131</v>
      </c>
      <c r="F164" s="66"/>
      <c r="G164" s="63"/>
      <c r="H164" s="67"/>
      <c r="I164" s="68"/>
      <c r="J164" s="68"/>
      <c r="K164" s="31" t="s">
        <v>65</v>
      </c>
      <c r="L164" s="76">
        <v>164</v>
      </c>
      <c r="M164" s="76" t="b">
        <f t="shared" si="2"/>
        <v>1</v>
      </c>
      <c r="N164" s="70"/>
      <c r="O164" s="78" t="s">
        <v>275</v>
      </c>
      <c r="P164" s="78">
        <v>1</v>
      </c>
      <c r="Q164" s="78" t="s">
        <v>276</v>
      </c>
      <c r="R164" s="78"/>
      <c r="S164" s="78"/>
      <c r="T164" s="77" t="str">
        <f>REPLACE(INDEX(GroupVertices[Group],MATCH(Edges[[#This Row],[Vertex 1]],GroupVertices[Vertex],0)),1,1,"")</f>
        <v>3</v>
      </c>
      <c r="U164" s="77" t="str">
        <f>REPLACE(INDEX(GroupVertices[Group],MATCH(Edges[[#This Row],[Vertex 2]],GroupVertices[Vertex],0)),1,1,"")</f>
        <v>1</v>
      </c>
      <c r="V164" s="31"/>
      <c r="W164" s="31"/>
      <c r="X164" s="31"/>
      <c r="Y164" s="31"/>
      <c r="Z164" s="31"/>
      <c r="AA164" s="31"/>
      <c r="AB164" s="31"/>
      <c r="AC164" s="31"/>
      <c r="AD164" s="31"/>
    </row>
    <row r="165" spans="1:30" ht="15">
      <c r="A165" s="62" t="s">
        <v>216</v>
      </c>
      <c r="B165" s="62" t="s">
        <v>210</v>
      </c>
      <c r="C165" s="63"/>
      <c r="D165" s="64">
        <v>1</v>
      </c>
      <c r="E165" s="65" t="s">
        <v>131</v>
      </c>
      <c r="F165" s="66"/>
      <c r="G165" s="63"/>
      <c r="H165" s="67"/>
      <c r="I165" s="68"/>
      <c r="J165" s="68"/>
      <c r="K165" s="31" t="s">
        <v>65</v>
      </c>
      <c r="L165" s="76">
        <v>165</v>
      </c>
      <c r="M165" s="76" t="b">
        <f t="shared" si="2"/>
        <v>1</v>
      </c>
      <c r="N165" s="70"/>
      <c r="O165" s="78" t="s">
        <v>275</v>
      </c>
      <c r="P165" s="78">
        <v>1</v>
      </c>
      <c r="Q165" s="78" t="s">
        <v>276</v>
      </c>
      <c r="R165" s="78"/>
      <c r="S165" s="78"/>
      <c r="T165" s="77" t="str">
        <f>REPLACE(INDEX(GroupVertices[Group],MATCH(Edges[[#This Row],[Vertex 1]],GroupVertices[Vertex],0)),1,1,"")</f>
        <v>3</v>
      </c>
      <c r="U165" s="77" t="str">
        <f>REPLACE(INDEX(GroupVertices[Group],MATCH(Edges[[#This Row],[Vertex 2]],GroupVertices[Vertex],0)),1,1,"")</f>
        <v>3</v>
      </c>
      <c r="V165" s="31"/>
      <c r="W165" s="31"/>
      <c r="X165" s="31"/>
      <c r="Y165" s="31"/>
      <c r="Z165" s="31"/>
      <c r="AA165" s="31"/>
      <c r="AB165" s="31"/>
      <c r="AC165" s="31"/>
      <c r="AD165" s="31"/>
    </row>
    <row r="166" spans="1:30" ht="15">
      <c r="A166" s="62" t="s">
        <v>216</v>
      </c>
      <c r="B166" s="62" t="s">
        <v>250</v>
      </c>
      <c r="C166" s="63"/>
      <c r="D166" s="64">
        <v>1</v>
      </c>
      <c r="E166" s="65" t="s">
        <v>131</v>
      </c>
      <c r="F166" s="66"/>
      <c r="G166" s="63"/>
      <c r="H166" s="67"/>
      <c r="I166" s="68"/>
      <c r="J166" s="68"/>
      <c r="K166" s="31" t="s">
        <v>65</v>
      </c>
      <c r="L166" s="76">
        <v>166</v>
      </c>
      <c r="M166" s="76" t="b">
        <f t="shared" si="2"/>
        <v>1</v>
      </c>
      <c r="N166" s="70"/>
      <c r="O166" s="78" t="s">
        <v>275</v>
      </c>
      <c r="P166" s="78">
        <v>1</v>
      </c>
      <c r="Q166" s="78" t="s">
        <v>276</v>
      </c>
      <c r="R166" s="78"/>
      <c r="S166" s="78"/>
      <c r="T166" s="77" t="str">
        <f>REPLACE(INDEX(GroupVertices[Group],MATCH(Edges[[#This Row],[Vertex 1]],GroupVertices[Vertex],0)),1,1,"")</f>
        <v>3</v>
      </c>
      <c r="U166" s="77" t="str">
        <f>REPLACE(INDEX(GroupVertices[Group],MATCH(Edges[[#This Row],[Vertex 2]],GroupVertices[Vertex],0)),1,1,"")</f>
        <v>3</v>
      </c>
      <c r="V166" s="31"/>
      <c r="W166" s="31"/>
      <c r="X166" s="31"/>
      <c r="Y166" s="31"/>
      <c r="Z166" s="31"/>
      <c r="AA166" s="31"/>
      <c r="AB166" s="31"/>
      <c r="AC166" s="31"/>
      <c r="AD166" s="31"/>
    </row>
    <row r="167" spans="1:30" ht="15">
      <c r="A167" s="62" t="s">
        <v>216</v>
      </c>
      <c r="B167" s="62" t="s">
        <v>245</v>
      </c>
      <c r="C167" s="63"/>
      <c r="D167" s="64">
        <v>1</v>
      </c>
      <c r="E167" s="65" t="s">
        <v>131</v>
      </c>
      <c r="F167" s="66"/>
      <c r="G167" s="63"/>
      <c r="H167" s="67"/>
      <c r="I167" s="68"/>
      <c r="J167" s="68"/>
      <c r="K167" s="31" t="s">
        <v>65</v>
      </c>
      <c r="L167" s="76">
        <v>167</v>
      </c>
      <c r="M167" s="76" t="b">
        <f t="shared" si="2"/>
        <v>1</v>
      </c>
      <c r="N167" s="70"/>
      <c r="O167" s="78" t="s">
        <v>275</v>
      </c>
      <c r="P167" s="78">
        <v>1</v>
      </c>
      <c r="Q167" s="78" t="s">
        <v>276</v>
      </c>
      <c r="R167" s="78"/>
      <c r="S167" s="78"/>
      <c r="T167" s="77" t="str">
        <f>REPLACE(INDEX(GroupVertices[Group],MATCH(Edges[[#This Row],[Vertex 1]],GroupVertices[Vertex],0)),1,1,"")</f>
        <v>3</v>
      </c>
      <c r="U167" s="77" t="str">
        <f>REPLACE(INDEX(GroupVertices[Group],MATCH(Edges[[#This Row],[Vertex 2]],GroupVertices[Vertex],0)),1,1,"")</f>
        <v>3</v>
      </c>
      <c r="V167" s="31"/>
      <c r="W167" s="31"/>
      <c r="X167" s="31"/>
      <c r="Y167" s="31"/>
      <c r="Z167" s="31"/>
      <c r="AA167" s="31"/>
      <c r="AB167" s="31"/>
      <c r="AC167" s="31"/>
      <c r="AD167" s="31"/>
    </row>
    <row r="168" spans="1:30" ht="15">
      <c r="A168" s="62" t="s">
        <v>216</v>
      </c>
      <c r="B168" s="62" t="s">
        <v>212</v>
      </c>
      <c r="C168" s="63"/>
      <c r="D168" s="64">
        <v>1</v>
      </c>
      <c r="E168" s="65" t="s">
        <v>131</v>
      </c>
      <c r="F168" s="66"/>
      <c r="G168" s="63"/>
      <c r="H168" s="67"/>
      <c r="I168" s="68"/>
      <c r="J168" s="68"/>
      <c r="K168" s="31" t="s">
        <v>65</v>
      </c>
      <c r="L168" s="76">
        <v>168</v>
      </c>
      <c r="M168" s="76" t="b">
        <f t="shared" si="2"/>
        <v>1</v>
      </c>
      <c r="N168" s="70"/>
      <c r="O168" s="78" t="s">
        <v>275</v>
      </c>
      <c r="P168" s="78">
        <v>1</v>
      </c>
      <c r="Q168" s="78" t="s">
        <v>276</v>
      </c>
      <c r="R168" s="78"/>
      <c r="S168" s="78"/>
      <c r="T168" s="77" t="str">
        <f>REPLACE(INDEX(GroupVertices[Group],MATCH(Edges[[#This Row],[Vertex 1]],GroupVertices[Vertex],0)),1,1,"")</f>
        <v>3</v>
      </c>
      <c r="U168" s="77" t="str">
        <f>REPLACE(INDEX(GroupVertices[Group],MATCH(Edges[[#This Row],[Vertex 2]],GroupVertices[Vertex],0)),1,1,"")</f>
        <v>3</v>
      </c>
      <c r="V168" s="31"/>
      <c r="W168" s="31"/>
      <c r="X168" s="31"/>
      <c r="Y168" s="31"/>
      <c r="Z168" s="31"/>
      <c r="AA168" s="31"/>
      <c r="AB168" s="31"/>
      <c r="AC168" s="31"/>
      <c r="AD168" s="31"/>
    </row>
    <row r="169" spans="1:30" ht="15">
      <c r="A169" s="62" t="s">
        <v>216</v>
      </c>
      <c r="B169" s="62" t="s">
        <v>224</v>
      </c>
      <c r="C169" s="63"/>
      <c r="D169" s="64">
        <v>1</v>
      </c>
      <c r="E169" s="65" t="s">
        <v>131</v>
      </c>
      <c r="F169" s="66"/>
      <c r="G169" s="63"/>
      <c r="H169" s="67"/>
      <c r="I169" s="68"/>
      <c r="J169" s="68"/>
      <c r="K169" s="31" t="s">
        <v>65</v>
      </c>
      <c r="L169" s="76">
        <v>169</v>
      </c>
      <c r="M169" s="76" t="b">
        <f t="shared" si="2"/>
        <v>1</v>
      </c>
      <c r="N169" s="70"/>
      <c r="O169" s="78" t="s">
        <v>275</v>
      </c>
      <c r="P169" s="78">
        <v>1</v>
      </c>
      <c r="Q169" s="78" t="s">
        <v>276</v>
      </c>
      <c r="R169" s="78"/>
      <c r="S169" s="78"/>
      <c r="T169" s="77" t="str">
        <f>REPLACE(INDEX(GroupVertices[Group],MATCH(Edges[[#This Row],[Vertex 1]],GroupVertices[Vertex],0)),1,1,"")</f>
        <v>3</v>
      </c>
      <c r="U169" s="77" t="str">
        <f>REPLACE(INDEX(GroupVertices[Group],MATCH(Edges[[#This Row],[Vertex 2]],GroupVertices[Vertex],0)),1,1,"")</f>
        <v>2</v>
      </c>
      <c r="V169" s="31"/>
      <c r="W169" s="31"/>
      <c r="X169" s="31"/>
      <c r="Y169" s="31"/>
      <c r="Z169" s="31"/>
      <c r="AA169" s="31"/>
      <c r="AB169" s="31"/>
      <c r="AC169" s="31"/>
      <c r="AD169" s="31"/>
    </row>
    <row r="170" spans="1:30" ht="15">
      <c r="A170" s="62" t="s">
        <v>216</v>
      </c>
      <c r="B170" s="62" t="s">
        <v>238</v>
      </c>
      <c r="C170" s="63"/>
      <c r="D170" s="64">
        <v>1</v>
      </c>
      <c r="E170" s="65" t="s">
        <v>131</v>
      </c>
      <c r="F170" s="66"/>
      <c r="G170" s="63"/>
      <c r="H170" s="67"/>
      <c r="I170" s="68"/>
      <c r="J170" s="68"/>
      <c r="K170" s="31" t="s">
        <v>65</v>
      </c>
      <c r="L170" s="76">
        <v>170</v>
      </c>
      <c r="M170" s="76" t="b">
        <f t="shared" si="2"/>
        <v>1</v>
      </c>
      <c r="N170" s="70"/>
      <c r="O170" s="78" t="s">
        <v>275</v>
      </c>
      <c r="P170" s="78">
        <v>1</v>
      </c>
      <c r="Q170" s="78" t="s">
        <v>276</v>
      </c>
      <c r="R170" s="78"/>
      <c r="S170" s="78"/>
      <c r="T170" s="77" t="str">
        <f>REPLACE(INDEX(GroupVertices[Group],MATCH(Edges[[#This Row],[Vertex 1]],GroupVertices[Vertex],0)),1,1,"")</f>
        <v>3</v>
      </c>
      <c r="U170" s="77" t="str">
        <f>REPLACE(INDEX(GroupVertices[Group],MATCH(Edges[[#This Row],[Vertex 2]],GroupVertices[Vertex],0)),1,1,"")</f>
        <v>3</v>
      </c>
      <c r="V170" s="31"/>
      <c r="W170" s="31"/>
      <c r="X170" s="31"/>
      <c r="Y170" s="31"/>
      <c r="Z170" s="31"/>
      <c r="AA170" s="31"/>
      <c r="AB170" s="31"/>
      <c r="AC170" s="31"/>
      <c r="AD170" s="31"/>
    </row>
    <row r="171" spans="1:30" ht="15">
      <c r="A171" s="62" t="s">
        <v>216</v>
      </c>
      <c r="B171" s="62" t="s">
        <v>252</v>
      </c>
      <c r="C171" s="63"/>
      <c r="D171" s="64">
        <v>1</v>
      </c>
      <c r="E171" s="65" t="s">
        <v>131</v>
      </c>
      <c r="F171" s="66"/>
      <c r="G171" s="63"/>
      <c r="H171" s="67"/>
      <c r="I171" s="68"/>
      <c r="J171" s="68"/>
      <c r="K171" s="31" t="s">
        <v>65</v>
      </c>
      <c r="L171" s="76">
        <v>171</v>
      </c>
      <c r="M171" s="76" t="b">
        <f t="shared" si="2"/>
        <v>1</v>
      </c>
      <c r="N171" s="70"/>
      <c r="O171" s="78" t="s">
        <v>275</v>
      </c>
      <c r="P171" s="78">
        <v>1</v>
      </c>
      <c r="Q171" s="78" t="s">
        <v>276</v>
      </c>
      <c r="R171" s="78"/>
      <c r="S171" s="78"/>
      <c r="T171" s="77" t="str">
        <f>REPLACE(INDEX(GroupVertices[Group],MATCH(Edges[[#This Row],[Vertex 1]],GroupVertices[Vertex],0)),1,1,"")</f>
        <v>3</v>
      </c>
      <c r="U171" s="77" t="str">
        <f>REPLACE(INDEX(GroupVertices[Group],MATCH(Edges[[#This Row],[Vertex 2]],GroupVertices[Vertex],0)),1,1,"")</f>
        <v>3</v>
      </c>
      <c r="V171" s="31"/>
      <c r="W171" s="31"/>
      <c r="X171" s="31"/>
      <c r="Y171" s="31"/>
      <c r="Z171" s="31"/>
      <c r="AA171" s="31"/>
      <c r="AB171" s="31"/>
      <c r="AC171" s="31"/>
      <c r="AD171" s="31"/>
    </row>
    <row r="172" spans="1:30" ht="15">
      <c r="A172" s="62" t="s">
        <v>181</v>
      </c>
      <c r="B172" s="62" t="s">
        <v>216</v>
      </c>
      <c r="C172" s="63"/>
      <c r="D172" s="64">
        <v>1</v>
      </c>
      <c r="E172" s="65" t="s">
        <v>131</v>
      </c>
      <c r="F172" s="66"/>
      <c r="G172" s="63"/>
      <c r="H172" s="67"/>
      <c r="I172" s="68"/>
      <c r="J172" s="68"/>
      <c r="K172" s="31" t="s">
        <v>65</v>
      </c>
      <c r="L172" s="76">
        <v>172</v>
      </c>
      <c r="M172" s="76" t="b">
        <f t="shared" si="2"/>
        <v>1</v>
      </c>
      <c r="N172" s="70"/>
      <c r="O172" s="78" t="s">
        <v>275</v>
      </c>
      <c r="P172" s="78">
        <v>1</v>
      </c>
      <c r="Q172" s="78" t="s">
        <v>276</v>
      </c>
      <c r="R172" s="78"/>
      <c r="S172" s="78"/>
      <c r="T172" s="77" t="str">
        <f>REPLACE(INDEX(GroupVertices[Group],MATCH(Edges[[#This Row],[Vertex 1]],GroupVertices[Vertex],0)),1,1,"")</f>
        <v>2</v>
      </c>
      <c r="U172" s="77" t="str">
        <f>REPLACE(INDEX(GroupVertices[Group],MATCH(Edges[[#This Row],[Vertex 2]],GroupVertices[Vertex],0)),1,1,"")</f>
        <v>3</v>
      </c>
      <c r="V172" s="31"/>
      <c r="W172" s="31"/>
      <c r="X172" s="31"/>
      <c r="Y172" s="31"/>
      <c r="Z172" s="31"/>
      <c r="AA172" s="31"/>
      <c r="AB172" s="31"/>
      <c r="AC172" s="31"/>
      <c r="AD172" s="31"/>
    </row>
    <row r="173" spans="1:30" ht="15">
      <c r="A173" s="62" t="s">
        <v>217</v>
      </c>
      <c r="B173" s="62" t="s">
        <v>238</v>
      </c>
      <c r="C173" s="63"/>
      <c r="D173" s="64">
        <v>1</v>
      </c>
      <c r="E173" s="65" t="s">
        <v>131</v>
      </c>
      <c r="F173" s="66"/>
      <c r="G173" s="63"/>
      <c r="H173" s="67"/>
      <c r="I173" s="68"/>
      <c r="J173" s="68"/>
      <c r="K173" s="31" t="s">
        <v>65</v>
      </c>
      <c r="L173" s="76">
        <v>173</v>
      </c>
      <c r="M173" s="76" t="b">
        <f t="shared" si="2"/>
        <v>1</v>
      </c>
      <c r="N173" s="70"/>
      <c r="O173" s="78" t="s">
        <v>275</v>
      </c>
      <c r="P173" s="78">
        <v>1</v>
      </c>
      <c r="Q173" s="78" t="s">
        <v>276</v>
      </c>
      <c r="R173" s="78"/>
      <c r="S173" s="78"/>
      <c r="T173" s="77" t="str">
        <f>REPLACE(INDEX(GroupVertices[Group],MATCH(Edges[[#This Row],[Vertex 1]],GroupVertices[Vertex],0)),1,1,"")</f>
        <v>2</v>
      </c>
      <c r="U173" s="77" t="str">
        <f>REPLACE(INDEX(GroupVertices[Group],MATCH(Edges[[#This Row],[Vertex 2]],GroupVertices[Vertex],0)),1,1,"")</f>
        <v>3</v>
      </c>
      <c r="V173" s="31"/>
      <c r="W173" s="31"/>
      <c r="X173" s="31"/>
      <c r="Y173" s="31"/>
      <c r="Z173" s="31"/>
      <c r="AA173" s="31"/>
      <c r="AB173" s="31"/>
      <c r="AC173" s="31"/>
      <c r="AD173" s="31"/>
    </row>
    <row r="174" spans="1:30" ht="15">
      <c r="A174" s="62" t="s">
        <v>181</v>
      </c>
      <c r="B174" s="62" t="s">
        <v>217</v>
      </c>
      <c r="C174" s="63"/>
      <c r="D174" s="64">
        <v>1</v>
      </c>
      <c r="E174" s="65" t="s">
        <v>131</v>
      </c>
      <c r="F174" s="66"/>
      <c r="G174" s="63"/>
      <c r="H174" s="67"/>
      <c r="I174" s="68"/>
      <c r="J174" s="68"/>
      <c r="K174" s="31" t="s">
        <v>65</v>
      </c>
      <c r="L174" s="76">
        <v>174</v>
      </c>
      <c r="M174" s="76" t="b">
        <f t="shared" si="2"/>
        <v>1</v>
      </c>
      <c r="N174" s="70"/>
      <c r="O174" s="78" t="s">
        <v>275</v>
      </c>
      <c r="P174" s="78">
        <v>1</v>
      </c>
      <c r="Q174" s="78" t="s">
        <v>276</v>
      </c>
      <c r="R174" s="78"/>
      <c r="S174" s="78"/>
      <c r="T174" s="77" t="str">
        <f>REPLACE(INDEX(GroupVertices[Group],MATCH(Edges[[#This Row],[Vertex 1]],GroupVertices[Vertex],0)),1,1,"")</f>
        <v>2</v>
      </c>
      <c r="U174" s="77" t="str">
        <f>REPLACE(INDEX(GroupVertices[Group],MATCH(Edges[[#This Row],[Vertex 2]],GroupVertices[Vertex],0)),1,1,"")</f>
        <v>2</v>
      </c>
      <c r="V174" s="31"/>
      <c r="W174" s="31"/>
      <c r="X174" s="31"/>
      <c r="Y174" s="31"/>
      <c r="Z174" s="31"/>
      <c r="AA174" s="31"/>
      <c r="AB174" s="31"/>
      <c r="AC174" s="31"/>
      <c r="AD174" s="31"/>
    </row>
    <row r="175" spans="1:30" ht="15">
      <c r="A175" s="62" t="s">
        <v>211</v>
      </c>
      <c r="B175" s="62" t="s">
        <v>218</v>
      </c>
      <c r="C175" s="63"/>
      <c r="D175" s="64">
        <v>1</v>
      </c>
      <c r="E175" s="65" t="s">
        <v>131</v>
      </c>
      <c r="F175" s="66"/>
      <c r="G175" s="63"/>
      <c r="H175" s="67"/>
      <c r="I175" s="68"/>
      <c r="J175" s="68"/>
      <c r="K175" s="31" t="s">
        <v>65</v>
      </c>
      <c r="L175" s="76">
        <v>175</v>
      </c>
      <c r="M175" s="76" t="b">
        <f t="shared" si="2"/>
        <v>1</v>
      </c>
      <c r="N175" s="70"/>
      <c r="O175" s="78" t="s">
        <v>275</v>
      </c>
      <c r="P175" s="78">
        <v>1</v>
      </c>
      <c r="Q175" s="78" t="s">
        <v>276</v>
      </c>
      <c r="R175" s="78"/>
      <c r="S175" s="78"/>
      <c r="T175" s="77" t="str">
        <f>REPLACE(INDEX(GroupVertices[Group],MATCH(Edges[[#This Row],[Vertex 1]],GroupVertices[Vertex],0)),1,1,"")</f>
        <v>3</v>
      </c>
      <c r="U175" s="77" t="str">
        <f>REPLACE(INDEX(GroupVertices[Group],MATCH(Edges[[#This Row],[Vertex 2]],GroupVertices[Vertex],0)),1,1,"")</f>
        <v>1</v>
      </c>
      <c r="V175" s="31"/>
      <c r="W175" s="31"/>
      <c r="X175" s="31"/>
      <c r="Y175" s="31"/>
      <c r="Z175" s="31"/>
      <c r="AA175" s="31"/>
      <c r="AB175" s="31"/>
      <c r="AC175" s="31"/>
      <c r="AD175" s="31"/>
    </row>
    <row r="176" spans="1:30" ht="15">
      <c r="A176" s="62" t="s">
        <v>191</v>
      </c>
      <c r="B176" s="62" t="s">
        <v>218</v>
      </c>
      <c r="C176" s="63"/>
      <c r="D176" s="64">
        <v>1</v>
      </c>
      <c r="E176" s="65" t="s">
        <v>131</v>
      </c>
      <c r="F176" s="66"/>
      <c r="G176" s="63"/>
      <c r="H176" s="67"/>
      <c r="I176" s="68"/>
      <c r="J176" s="68"/>
      <c r="K176" s="31" t="s">
        <v>66</v>
      </c>
      <c r="L176" s="76">
        <v>176</v>
      </c>
      <c r="M176" s="76" t="b">
        <f t="shared" si="2"/>
        <v>1</v>
      </c>
      <c r="N176" s="70"/>
      <c r="O176" s="78" t="s">
        <v>275</v>
      </c>
      <c r="P176" s="78">
        <v>1</v>
      </c>
      <c r="Q176" s="78" t="s">
        <v>276</v>
      </c>
      <c r="R176" s="78"/>
      <c r="S176" s="78"/>
      <c r="T176" s="77" t="str">
        <f>REPLACE(INDEX(GroupVertices[Group],MATCH(Edges[[#This Row],[Vertex 1]],GroupVertices[Vertex],0)),1,1,"")</f>
        <v>3</v>
      </c>
      <c r="U176" s="77" t="str">
        <f>REPLACE(INDEX(GroupVertices[Group],MATCH(Edges[[#This Row],[Vertex 2]],GroupVertices[Vertex],0)),1,1,"")</f>
        <v>1</v>
      </c>
      <c r="V176" s="31"/>
      <c r="W176" s="31"/>
      <c r="X176" s="31"/>
      <c r="Y176" s="31"/>
      <c r="Z176" s="31"/>
      <c r="AA176" s="31"/>
      <c r="AB176" s="31"/>
      <c r="AC176" s="31"/>
      <c r="AD176" s="31"/>
    </row>
    <row r="177" spans="1:30" ht="15">
      <c r="A177" s="62" t="s">
        <v>198</v>
      </c>
      <c r="B177" s="62" t="s">
        <v>218</v>
      </c>
      <c r="C177" s="63"/>
      <c r="D177" s="64">
        <v>1</v>
      </c>
      <c r="E177" s="65" t="s">
        <v>131</v>
      </c>
      <c r="F177" s="66"/>
      <c r="G177" s="63"/>
      <c r="H177" s="67"/>
      <c r="I177" s="68"/>
      <c r="J177" s="68"/>
      <c r="K177" s="31" t="s">
        <v>65</v>
      </c>
      <c r="L177" s="76">
        <v>177</v>
      </c>
      <c r="M177" s="76" t="b">
        <f t="shared" si="2"/>
        <v>1</v>
      </c>
      <c r="N177" s="70"/>
      <c r="O177" s="78" t="s">
        <v>275</v>
      </c>
      <c r="P177" s="78">
        <v>1</v>
      </c>
      <c r="Q177" s="78" t="s">
        <v>276</v>
      </c>
      <c r="R177" s="78"/>
      <c r="S177" s="78"/>
      <c r="T177" s="77" t="str">
        <f>REPLACE(INDEX(GroupVertices[Group],MATCH(Edges[[#This Row],[Vertex 1]],GroupVertices[Vertex],0)),1,1,"")</f>
        <v>1</v>
      </c>
      <c r="U177" s="77" t="str">
        <f>REPLACE(INDEX(GroupVertices[Group],MATCH(Edges[[#This Row],[Vertex 2]],GroupVertices[Vertex],0)),1,1,"")</f>
        <v>1</v>
      </c>
      <c r="V177" s="31"/>
      <c r="W177" s="31"/>
      <c r="X177" s="31"/>
      <c r="Y177" s="31"/>
      <c r="Z177" s="31"/>
      <c r="AA177" s="31"/>
      <c r="AB177" s="31"/>
      <c r="AC177" s="31"/>
      <c r="AD177" s="31"/>
    </row>
    <row r="178" spans="1:30" ht="15">
      <c r="A178" s="62" t="s">
        <v>212</v>
      </c>
      <c r="B178" s="62" t="s">
        <v>218</v>
      </c>
      <c r="C178" s="63"/>
      <c r="D178" s="64">
        <v>1</v>
      </c>
      <c r="E178" s="65" t="s">
        <v>131</v>
      </c>
      <c r="F178" s="66"/>
      <c r="G178" s="63"/>
      <c r="H178" s="67"/>
      <c r="I178" s="68"/>
      <c r="J178" s="68"/>
      <c r="K178" s="31" t="s">
        <v>65</v>
      </c>
      <c r="L178" s="76">
        <v>178</v>
      </c>
      <c r="M178" s="76" t="b">
        <f t="shared" si="2"/>
        <v>1</v>
      </c>
      <c r="N178" s="70"/>
      <c r="O178" s="78" t="s">
        <v>275</v>
      </c>
      <c r="P178" s="78">
        <v>1</v>
      </c>
      <c r="Q178" s="78" t="s">
        <v>276</v>
      </c>
      <c r="R178" s="78"/>
      <c r="S178" s="78"/>
      <c r="T178" s="77" t="str">
        <f>REPLACE(INDEX(GroupVertices[Group],MATCH(Edges[[#This Row],[Vertex 1]],GroupVertices[Vertex],0)),1,1,"")</f>
        <v>3</v>
      </c>
      <c r="U178" s="77" t="str">
        <f>REPLACE(INDEX(GroupVertices[Group],MATCH(Edges[[#This Row],[Vertex 2]],GroupVertices[Vertex],0)),1,1,"")</f>
        <v>1</v>
      </c>
      <c r="V178" s="31"/>
      <c r="W178" s="31"/>
      <c r="X178" s="31"/>
      <c r="Y178" s="31"/>
      <c r="Z178" s="31"/>
      <c r="AA178" s="31"/>
      <c r="AB178" s="31"/>
      <c r="AC178" s="31"/>
      <c r="AD178" s="31"/>
    </row>
    <row r="179" spans="1:30" ht="15">
      <c r="A179" s="62" t="s">
        <v>218</v>
      </c>
      <c r="B179" s="62" t="s">
        <v>191</v>
      </c>
      <c r="C179" s="63"/>
      <c r="D179" s="64">
        <v>1</v>
      </c>
      <c r="E179" s="65" t="s">
        <v>131</v>
      </c>
      <c r="F179" s="66"/>
      <c r="G179" s="63"/>
      <c r="H179" s="67"/>
      <c r="I179" s="68"/>
      <c r="J179" s="68"/>
      <c r="K179" s="31" t="s">
        <v>66</v>
      </c>
      <c r="L179" s="76">
        <v>179</v>
      </c>
      <c r="M179" s="76" t="b">
        <f t="shared" si="2"/>
        <v>1</v>
      </c>
      <c r="N179" s="70"/>
      <c r="O179" s="78" t="s">
        <v>275</v>
      </c>
      <c r="P179" s="78">
        <v>1</v>
      </c>
      <c r="Q179" s="78" t="s">
        <v>276</v>
      </c>
      <c r="R179" s="78"/>
      <c r="S179" s="78"/>
      <c r="T179" s="77" t="str">
        <f>REPLACE(INDEX(GroupVertices[Group],MATCH(Edges[[#This Row],[Vertex 1]],GroupVertices[Vertex],0)),1,1,"")</f>
        <v>1</v>
      </c>
      <c r="U179" s="77" t="str">
        <f>REPLACE(INDEX(GroupVertices[Group],MATCH(Edges[[#This Row],[Vertex 2]],GroupVertices[Vertex],0)),1,1,"")</f>
        <v>3</v>
      </c>
      <c r="V179" s="31"/>
      <c r="W179" s="31"/>
      <c r="X179" s="31"/>
      <c r="Y179" s="31"/>
      <c r="Z179" s="31"/>
      <c r="AA179" s="31"/>
      <c r="AB179" s="31"/>
      <c r="AC179" s="31"/>
      <c r="AD179" s="31"/>
    </row>
    <row r="180" spans="1:30" ht="15">
      <c r="A180" s="62" t="s">
        <v>218</v>
      </c>
      <c r="B180" s="62" t="s">
        <v>204</v>
      </c>
      <c r="C180" s="63"/>
      <c r="D180" s="64">
        <v>1</v>
      </c>
      <c r="E180" s="65" t="s">
        <v>131</v>
      </c>
      <c r="F180" s="66"/>
      <c r="G180" s="63"/>
      <c r="H180" s="67"/>
      <c r="I180" s="68"/>
      <c r="J180" s="68"/>
      <c r="K180" s="31" t="s">
        <v>65</v>
      </c>
      <c r="L180" s="76">
        <v>180</v>
      </c>
      <c r="M180" s="76" t="b">
        <f t="shared" si="2"/>
        <v>1</v>
      </c>
      <c r="N180" s="70"/>
      <c r="O180" s="78" t="s">
        <v>275</v>
      </c>
      <c r="P180" s="78">
        <v>1</v>
      </c>
      <c r="Q180" s="78" t="s">
        <v>276</v>
      </c>
      <c r="R180" s="78"/>
      <c r="S180" s="78"/>
      <c r="T180" s="77" t="str">
        <f>REPLACE(INDEX(GroupVertices[Group],MATCH(Edges[[#This Row],[Vertex 1]],GroupVertices[Vertex],0)),1,1,"")</f>
        <v>1</v>
      </c>
      <c r="U180" s="77" t="str">
        <f>REPLACE(INDEX(GroupVertices[Group],MATCH(Edges[[#This Row],[Vertex 2]],GroupVertices[Vertex],0)),1,1,"")</f>
        <v>1</v>
      </c>
      <c r="V180" s="31"/>
      <c r="W180" s="31"/>
      <c r="X180" s="31"/>
      <c r="Y180" s="31"/>
      <c r="Z180" s="31"/>
      <c r="AA180" s="31"/>
      <c r="AB180" s="31"/>
      <c r="AC180" s="31"/>
      <c r="AD180" s="31"/>
    </row>
    <row r="181" spans="1:30" ht="15">
      <c r="A181" s="62" t="s">
        <v>218</v>
      </c>
      <c r="B181" s="62" t="s">
        <v>244</v>
      </c>
      <c r="C181" s="63"/>
      <c r="D181" s="64">
        <v>1</v>
      </c>
      <c r="E181" s="65" t="s">
        <v>131</v>
      </c>
      <c r="F181" s="66"/>
      <c r="G181" s="63"/>
      <c r="H181" s="67"/>
      <c r="I181" s="68"/>
      <c r="J181" s="68"/>
      <c r="K181" s="31" t="s">
        <v>65</v>
      </c>
      <c r="L181" s="76">
        <v>181</v>
      </c>
      <c r="M181" s="76" t="b">
        <f t="shared" si="2"/>
        <v>1</v>
      </c>
      <c r="N181" s="70"/>
      <c r="O181" s="78" t="s">
        <v>275</v>
      </c>
      <c r="P181" s="78">
        <v>1</v>
      </c>
      <c r="Q181" s="78" t="s">
        <v>276</v>
      </c>
      <c r="R181" s="78"/>
      <c r="S181" s="78"/>
      <c r="T181" s="77" t="str">
        <f>REPLACE(INDEX(GroupVertices[Group],MATCH(Edges[[#This Row],[Vertex 1]],GroupVertices[Vertex],0)),1,1,"")</f>
        <v>1</v>
      </c>
      <c r="U181" s="77" t="str">
        <f>REPLACE(INDEX(GroupVertices[Group],MATCH(Edges[[#This Row],[Vertex 2]],GroupVertices[Vertex],0)),1,1,"")</f>
        <v>1</v>
      </c>
      <c r="V181" s="31"/>
      <c r="W181" s="31"/>
      <c r="X181" s="31"/>
      <c r="Y181" s="31"/>
      <c r="Z181" s="31"/>
      <c r="AA181" s="31"/>
      <c r="AB181" s="31"/>
      <c r="AC181" s="31"/>
      <c r="AD181" s="31"/>
    </row>
    <row r="182" spans="1:30" ht="15">
      <c r="A182" s="62" t="s">
        <v>218</v>
      </c>
      <c r="B182" s="62" t="s">
        <v>200</v>
      </c>
      <c r="C182" s="63"/>
      <c r="D182" s="64">
        <v>1</v>
      </c>
      <c r="E182" s="65" t="s">
        <v>131</v>
      </c>
      <c r="F182" s="66"/>
      <c r="G182" s="63"/>
      <c r="H182" s="67"/>
      <c r="I182" s="68"/>
      <c r="J182" s="68"/>
      <c r="K182" s="31" t="s">
        <v>65</v>
      </c>
      <c r="L182" s="76">
        <v>182</v>
      </c>
      <c r="M182" s="76" t="b">
        <f t="shared" si="2"/>
        <v>1</v>
      </c>
      <c r="N182" s="70"/>
      <c r="O182" s="78" t="s">
        <v>275</v>
      </c>
      <c r="P182" s="78">
        <v>1</v>
      </c>
      <c r="Q182" s="78" t="s">
        <v>276</v>
      </c>
      <c r="R182" s="78"/>
      <c r="S182" s="78"/>
      <c r="T182" s="77" t="str">
        <f>REPLACE(INDEX(GroupVertices[Group],MATCH(Edges[[#This Row],[Vertex 1]],GroupVertices[Vertex],0)),1,1,"")</f>
        <v>1</v>
      </c>
      <c r="U182" s="77" t="str">
        <f>REPLACE(INDEX(GroupVertices[Group],MATCH(Edges[[#This Row],[Vertex 2]],GroupVertices[Vertex],0)),1,1,"")</f>
        <v>1</v>
      </c>
      <c r="V182" s="31"/>
      <c r="W182" s="31"/>
      <c r="X182" s="31"/>
      <c r="Y182" s="31"/>
      <c r="Z182" s="31"/>
      <c r="AA182" s="31"/>
      <c r="AB182" s="31"/>
      <c r="AC182" s="31"/>
      <c r="AD182" s="31"/>
    </row>
    <row r="183" spans="1:30" ht="15">
      <c r="A183" s="62" t="s">
        <v>218</v>
      </c>
      <c r="B183" s="62" t="s">
        <v>221</v>
      </c>
      <c r="C183" s="63"/>
      <c r="D183" s="64">
        <v>1</v>
      </c>
      <c r="E183" s="65" t="s">
        <v>131</v>
      </c>
      <c r="F183" s="66"/>
      <c r="G183" s="63"/>
      <c r="H183" s="67"/>
      <c r="I183" s="68"/>
      <c r="J183" s="68"/>
      <c r="K183" s="31" t="s">
        <v>65</v>
      </c>
      <c r="L183" s="76">
        <v>183</v>
      </c>
      <c r="M183" s="76" t="b">
        <f t="shared" si="2"/>
        <v>1</v>
      </c>
      <c r="N183" s="70"/>
      <c r="O183" s="78" t="s">
        <v>275</v>
      </c>
      <c r="P183" s="78">
        <v>1</v>
      </c>
      <c r="Q183" s="78" t="s">
        <v>276</v>
      </c>
      <c r="R183" s="78"/>
      <c r="S183" s="78"/>
      <c r="T183" s="77" t="str">
        <f>REPLACE(INDEX(GroupVertices[Group],MATCH(Edges[[#This Row],[Vertex 1]],GroupVertices[Vertex],0)),1,1,"")</f>
        <v>1</v>
      </c>
      <c r="U183" s="77" t="str">
        <f>REPLACE(INDEX(GroupVertices[Group],MATCH(Edges[[#This Row],[Vertex 2]],GroupVertices[Vertex],0)),1,1,"")</f>
        <v>1</v>
      </c>
      <c r="V183" s="31"/>
      <c r="W183" s="31"/>
      <c r="X183" s="31"/>
      <c r="Y183" s="31"/>
      <c r="Z183" s="31"/>
      <c r="AA183" s="31"/>
      <c r="AB183" s="31"/>
      <c r="AC183" s="31"/>
      <c r="AD183" s="31"/>
    </row>
    <row r="184" spans="1:30" ht="15">
      <c r="A184" s="62" t="s">
        <v>218</v>
      </c>
      <c r="B184" s="62" t="s">
        <v>255</v>
      </c>
      <c r="C184" s="63"/>
      <c r="D184" s="64">
        <v>1</v>
      </c>
      <c r="E184" s="65" t="s">
        <v>131</v>
      </c>
      <c r="F184" s="66"/>
      <c r="G184" s="63"/>
      <c r="H184" s="67"/>
      <c r="I184" s="68"/>
      <c r="J184" s="68"/>
      <c r="K184" s="31" t="s">
        <v>65</v>
      </c>
      <c r="L184" s="76">
        <v>184</v>
      </c>
      <c r="M184" s="76" t="b">
        <f t="shared" si="2"/>
        <v>1</v>
      </c>
      <c r="N184" s="70"/>
      <c r="O184" s="78" t="s">
        <v>275</v>
      </c>
      <c r="P184" s="78">
        <v>1</v>
      </c>
      <c r="Q184" s="78" t="s">
        <v>276</v>
      </c>
      <c r="R184" s="78"/>
      <c r="S184" s="78"/>
      <c r="T184" s="77" t="str">
        <f>REPLACE(INDEX(GroupVertices[Group],MATCH(Edges[[#This Row],[Vertex 1]],GroupVertices[Vertex],0)),1,1,"")</f>
        <v>1</v>
      </c>
      <c r="U184" s="77" t="str">
        <f>REPLACE(INDEX(GroupVertices[Group],MATCH(Edges[[#This Row],[Vertex 2]],GroupVertices[Vertex],0)),1,1,"")</f>
        <v>1</v>
      </c>
      <c r="V184" s="31"/>
      <c r="W184" s="31"/>
      <c r="X184" s="31"/>
      <c r="Y184" s="31"/>
      <c r="Z184" s="31"/>
      <c r="AA184" s="31"/>
      <c r="AB184" s="31"/>
      <c r="AC184" s="31"/>
      <c r="AD184" s="31"/>
    </row>
    <row r="185" spans="1:30" ht="15">
      <c r="A185" s="62" t="s">
        <v>181</v>
      </c>
      <c r="B185" s="62" t="s">
        <v>218</v>
      </c>
      <c r="C185" s="63"/>
      <c r="D185" s="64">
        <v>1</v>
      </c>
      <c r="E185" s="65" t="s">
        <v>131</v>
      </c>
      <c r="F185" s="66"/>
      <c r="G185" s="63"/>
      <c r="H185" s="67"/>
      <c r="I185" s="68"/>
      <c r="J185" s="68"/>
      <c r="K185" s="31" t="s">
        <v>65</v>
      </c>
      <c r="L185" s="76">
        <v>185</v>
      </c>
      <c r="M185" s="76" t="b">
        <f t="shared" si="2"/>
        <v>1</v>
      </c>
      <c r="N185" s="70"/>
      <c r="O185" s="78" t="s">
        <v>275</v>
      </c>
      <c r="P185" s="78">
        <v>1</v>
      </c>
      <c r="Q185" s="78" t="s">
        <v>276</v>
      </c>
      <c r="R185" s="78"/>
      <c r="S185" s="78"/>
      <c r="T185" s="77" t="str">
        <f>REPLACE(INDEX(GroupVertices[Group],MATCH(Edges[[#This Row],[Vertex 1]],GroupVertices[Vertex],0)),1,1,"")</f>
        <v>2</v>
      </c>
      <c r="U185" s="77" t="str">
        <f>REPLACE(INDEX(GroupVertices[Group],MATCH(Edges[[#This Row],[Vertex 2]],GroupVertices[Vertex],0)),1,1,"")</f>
        <v>1</v>
      </c>
      <c r="V185" s="31"/>
      <c r="W185" s="31"/>
      <c r="X185" s="31"/>
      <c r="Y185" s="31"/>
      <c r="Z185" s="31"/>
      <c r="AA185" s="31"/>
      <c r="AB185" s="31"/>
      <c r="AC185" s="31"/>
      <c r="AD185" s="31"/>
    </row>
    <row r="186" spans="1:30" ht="15">
      <c r="A186" s="62" t="s">
        <v>219</v>
      </c>
      <c r="B186" s="62" t="s">
        <v>220</v>
      </c>
      <c r="C186" s="63"/>
      <c r="D186" s="64">
        <v>1</v>
      </c>
      <c r="E186" s="65" t="s">
        <v>131</v>
      </c>
      <c r="F186" s="66"/>
      <c r="G186" s="63"/>
      <c r="H186" s="67"/>
      <c r="I186" s="68"/>
      <c r="J186" s="68"/>
      <c r="K186" s="31" t="s">
        <v>66</v>
      </c>
      <c r="L186" s="76">
        <v>186</v>
      </c>
      <c r="M186" s="76" t="b">
        <f t="shared" si="2"/>
        <v>1</v>
      </c>
      <c r="N186" s="70"/>
      <c r="O186" s="78" t="s">
        <v>275</v>
      </c>
      <c r="P186" s="78">
        <v>1</v>
      </c>
      <c r="Q186" s="78" t="s">
        <v>276</v>
      </c>
      <c r="R186" s="78"/>
      <c r="S186" s="78"/>
      <c r="T186" s="77" t="str">
        <f>REPLACE(INDEX(GroupVertices[Group],MATCH(Edges[[#This Row],[Vertex 1]],GroupVertices[Vertex],0)),1,1,"")</f>
        <v>1</v>
      </c>
      <c r="U186" s="77" t="str">
        <f>REPLACE(INDEX(GroupVertices[Group],MATCH(Edges[[#This Row],[Vertex 2]],GroupVertices[Vertex],0)),1,1,"")</f>
        <v>1</v>
      </c>
      <c r="V186" s="31"/>
      <c r="W186" s="31"/>
      <c r="X186" s="31"/>
      <c r="Y186" s="31"/>
      <c r="Z186" s="31"/>
      <c r="AA186" s="31"/>
      <c r="AB186" s="31"/>
      <c r="AC186" s="31"/>
      <c r="AD186" s="31"/>
    </row>
    <row r="187" spans="1:30" ht="15">
      <c r="A187" s="62" t="s">
        <v>220</v>
      </c>
      <c r="B187" s="62" t="s">
        <v>219</v>
      </c>
      <c r="C187" s="63"/>
      <c r="D187" s="64">
        <v>1</v>
      </c>
      <c r="E187" s="65" t="s">
        <v>131</v>
      </c>
      <c r="F187" s="66"/>
      <c r="G187" s="63"/>
      <c r="H187" s="67"/>
      <c r="I187" s="68"/>
      <c r="J187" s="68"/>
      <c r="K187" s="31" t="s">
        <v>66</v>
      </c>
      <c r="L187" s="76">
        <v>187</v>
      </c>
      <c r="M187" s="76" t="b">
        <f t="shared" si="2"/>
        <v>1</v>
      </c>
      <c r="N187" s="70"/>
      <c r="O187" s="78" t="s">
        <v>275</v>
      </c>
      <c r="P187" s="78">
        <v>1</v>
      </c>
      <c r="Q187" s="78" t="s">
        <v>276</v>
      </c>
      <c r="R187" s="78"/>
      <c r="S187" s="78"/>
      <c r="T187" s="77" t="str">
        <f>REPLACE(INDEX(GroupVertices[Group],MATCH(Edges[[#This Row],[Vertex 1]],GroupVertices[Vertex],0)),1,1,"")</f>
        <v>1</v>
      </c>
      <c r="U187" s="77" t="str">
        <f>REPLACE(INDEX(GroupVertices[Group],MATCH(Edges[[#This Row],[Vertex 2]],GroupVertices[Vertex],0)),1,1,"")</f>
        <v>1</v>
      </c>
      <c r="V187" s="31"/>
      <c r="W187" s="31"/>
      <c r="X187" s="31"/>
      <c r="Y187" s="31"/>
      <c r="Z187" s="31"/>
      <c r="AA187" s="31"/>
      <c r="AB187" s="31"/>
      <c r="AC187" s="31"/>
      <c r="AD187" s="31"/>
    </row>
    <row r="188" spans="1:30" ht="15">
      <c r="A188" s="62" t="s">
        <v>220</v>
      </c>
      <c r="B188" s="62" t="s">
        <v>200</v>
      </c>
      <c r="C188" s="63"/>
      <c r="D188" s="64">
        <v>1</v>
      </c>
      <c r="E188" s="65" t="s">
        <v>131</v>
      </c>
      <c r="F188" s="66"/>
      <c r="G188" s="63"/>
      <c r="H188" s="67"/>
      <c r="I188" s="68"/>
      <c r="J188" s="68"/>
      <c r="K188" s="31" t="s">
        <v>65</v>
      </c>
      <c r="L188" s="76">
        <v>188</v>
      </c>
      <c r="M188" s="76" t="b">
        <f t="shared" si="2"/>
        <v>1</v>
      </c>
      <c r="N188" s="70"/>
      <c r="O188" s="78" t="s">
        <v>275</v>
      </c>
      <c r="P188" s="78">
        <v>1</v>
      </c>
      <c r="Q188" s="78" t="s">
        <v>276</v>
      </c>
      <c r="R188" s="78"/>
      <c r="S188" s="78"/>
      <c r="T188" s="77" t="str">
        <f>REPLACE(INDEX(GroupVertices[Group],MATCH(Edges[[#This Row],[Vertex 1]],GroupVertices[Vertex],0)),1,1,"")</f>
        <v>1</v>
      </c>
      <c r="U188" s="77" t="str">
        <f>REPLACE(INDEX(GroupVertices[Group],MATCH(Edges[[#This Row],[Vertex 2]],GroupVertices[Vertex],0)),1,1,"")</f>
        <v>1</v>
      </c>
      <c r="V188" s="31"/>
      <c r="W188" s="31"/>
      <c r="X188" s="31"/>
      <c r="Y188" s="31"/>
      <c r="Z188" s="31"/>
      <c r="AA188" s="31"/>
      <c r="AB188" s="31"/>
      <c r="AC188" s="31"/>
      <c r="AD188" s="31"/>
    </row>
    <row r="189" spans="1:30" ht="15">
      <c r="A189" s="62" t="s">
        <v>220</v>
      </c>
      <c r="B189" s="62" t="s">
        <v>221</v>
      </c>
      <c r="C189" s="63"/>
      <c r="D189" s="64">
        <v>1</v>
      </c>
      <c r="E189" s="65" t="s">
        <v>131</v>
      </c>
      <c r="F189" s="66"/>
      <c r="G189" s="63"/>
      <c r="H189" s="67"/>
      <c r="I189" s="68"/>
      <c r="J189" s="68"/>
      <c r="K189" s="31" t="s">
        <v>66</v>
      </c>
      <c r="L189" s="76">
        <v>189</v>
      </c>
      <c r="M189" s="76" t="b">
        <f t="shared" si="2"/>
        <v>1</v>
      </c>
      <c r="N189" s="70"/>
      <c r="O189" s="78" t="s">
        <v>275</v>
      </c>
      <c r="P189" s="78">
        <v>1</v>
      </c>
      <c r="Q189" s="78" t="s">
        <v>276</v>
      </c>
      <c r="R189" s="78"/>
      <c r="S189" s="78"/>
      <c r="T189" s="77" t="str">
        <f>REPLACE(INDEX(GroupVertices[Group],MATCH(Edges[[#This Row],[Vertex 1]],GroupVertices[Vertex],0)),1,1,"")</f>
        <v>1</v>
      </c>
      <c r="U189" s="77" t="str">
        <f>REPLACE(INDEX(GroupVertices[Group],MATCH(Edges[[#This Row],[Vertex 2]],GroupVertices[Vertex],0)),1,1,"")</f>
        <v>1</v>
      </c>
      <c r="V189" s="31"/>
      <c r="W189" s="31"/>
      <c r="X189" s="31"/>
      <c r="Y189" s="31"/>
      <c r="Z189" s="31"/>
      <c r="AA189" s="31"/>
      <c r="AB189" s="31"/>
      <c r="AC189" s="31"/>
      <c r="AD189" s="31"/>
    </row>
    <row r="190" spans="1:30" ht="15">
      <c r="A190" s="62" t="s">
        <v>181</v>
      </c>
      <c r="B190" s="62" t="s">
        <v>220</v>
      </c>
      <c r="C190" s="63"/>
      <c r="D190" s="64">
        <v>1</v>
      </c>
      <c r="E190" s="65" t="s">
        <v>131</v>
      </c>
      <c r="F190" s="66"/>
      <c r="G190" s="63"/>
      <c r="H190" s="67"/>
      <c r="I190" s="68"/>
      <c r="J190" s="68"/>
      <c r="K190" s="31" t="s">
        <v>65</v>
      </c>
      <c r="L190" s="76">
        <v>190</v>
      </c>
      <c r="M190" s="76" t="b">
        <f t="shared" si="2"/>
        <v>1</v>
      </c>
      <c r="N190" s="70"/>
      <c r="O190" s="78" t="s">
        <v>275</v>
      </c>
      <c r="P190" s="78">
        <v>1</v>
      </c>
      <c r="Q190" s="78" t="s">
        <v>276</v>
      </c>
      <c r="R190" s="78"/>
      <c r="S190" s="78"/>
      <c r="T190" s="77" t="str">
        <f>REPLACE(INDEX(GroupVertices[Group],MATCH(Edges[[#This Row],[Vertex 1]],GroupVertices[Vertex],0)),1,1,"")</f>
        <v>2</v>
      </c>
      <c r="U190" s="77" t="str">
        <f>REPLACE(INDEX(GroupVertices[Group],MATCH(Edges[[#This Row],[Vertex 2]],GroupVertices[Vertex],0)),1,1,"")</f>
        <v>1</v>
      </c>
      <c r="V190" s="31"/>
      <c r="W190" s="31"/>
      <c r="X190" s="31"/>
      <c r="Y190" s="31"/>
      <c r="Z190" s="31"/>
      <c r="AA190" s="31"/>
      <c r="AB190" s="31"/>
      <c r="AC190" s="31"/>
      <c r="AD190" s="31"/>
    </row>
    <row r="191" spans="1:30" ht="15">
      <c r="A191" s="62" t="s">
        <v>221</v>
      </c>
      <c r="B191" s="62" t="s">
        <v>220</v>
      </c>
      <c r="C191" s="63"/>
      <c r="D191" s="64">
        <v>1</v>
      </c>
      <c r="E191" s="65" t="s">
        <v>131</v>
      </c>
      <c r="F191" s="66"/>
      <c r="G191" s="63"/>
      <c r="H191" s="67"/>
      <c r="I191" s="68"/>
      <c r="J191" s="68"/>
      <c r="K191" s="31" t="s">
        <v>66</v>
      </c>
      <c r="L191" s="76">
        <v>191</v>
      </c>
      <c r="M191" s="76" t="b">
        <f t="shared" si="2"/>
        <v>1</v>
      </c>
      <c r="N191" s="70"/>
      <c r="O191" s="78" t="s">
        <v>275</v>
      </c>
      <c r="P191" s="78">
        <v>1</v>
      </c>
      <c r="Q191" s="78" t="s">
        <v>276</v>
      </c>
      <c r="R191" s="78"/>
      <c r="S191" s="78"/>
      <c r="T191" s="77" t="str">
        <f>REPLACE(INDEX(GroupVertices[Group],MATCH(Edges[[#This Row],[Vertex 1]],GroupVertices[Vertex],0)),1,1,"")</f>
        <v>1</v>
      </c>
      <c r="U191" s="77" t="str">
        <f>REPLACE(INDEX(GroupVertices[Group],MATCH(Edges[[#This Row],[Vertex 2]],GroupVertices[Vertex],0)),1,1,"")</f>
        <v>1</v>
      </c>
      <c r="V191" s="31"/>
      <c r="W191" s="31"/>
      <c r="X191" s="31"/>
      <c r="Y191" s="31"/>
      <c r="Z191" s="31"/>
      <c r="AA191" s="31"/>
      <c r="AB191" s="31"/>
      <c r="AC191" s="31"/>
      <c r="AD191" s="31"/>
    </row>
    <row r="192" spans="1:30" ht="15">
      <c r="A192" s="62" t="s">
        <v>219</v>
      </c>
      <c r="B192" s="62" t="s">
        <v>222</v>
      </c>
      <c r="C192" s="63"/>
      <c r="D192" s="64">
        <v>1</v>
      </c>
      <c r="E192" s="65" t="s">
        <v>131</v>
      </c>
      <c r="F192" s="66"/>
      <c r="G192" s="63"/>
      <c r="H192" s="67"/>
      <c r="I192" s="68"/>
      <c r="J192" s="68"/>
      <c r="K192" s="31" t="s">
        <v>65</v>
      </c>
      <c r="L192" s="76">
        <v>192</v>
      </c>
      <c r="M192" s="76" t="b">
        <f t="shared" si="2"/>
        <v>1</v>
      </c>
      <c r="N192" s="70"/>
      <c r="O192" s="78" t="s">
        <v>275</v>
      </c>
      <c r="P192" s="78">
        <v>1</v>
      </c>
      <c r="Q192" s="78" t="s">
        <v>276</v>
      </c>
      <c r="R192" s="78"/>
      <c r="S192" s="78"/>
      <c r="T192" s="77" t="str">
        <f>REPLACE(INDEX(GroupVertices[Group],MATCH(Edges[[#This Row],[Vertex 1]],GroupVertices[Vertex],0)),1,1,"")</f>
        <v>1</v>
      </c>
      <c r="U192" s="77" t="str">
        <f>REPLACE(INDEX(GroupVertices[Group],MATCH(Edges[[#This Row],[Vertex 2]],GroupVertices[Vertex],0)),1,1,"")</f>
        <v>1</v>
      </c>
      <c r="V192" s="31"/>
      <c r="W192" s="31"/>
      <c r="X192" s="31"/>
      <c r="Y192" s="31"/>
      <c r="Z192" s="31"/>
      <c r="AA192" s="31"/>
      <c r="AB192" s="31"/>
      <c r="AC192" s="31"/>
      <c r="AD192" s="31"/>
    </row>
    <row r="193" spans="1:30" ht="15">
      <c r="A193" s="62" t="s">
        <v>191</v>
      </c>
      <c r="B193" s="62" t="s">
        <v>222</v>
      </c>
      <c r="C193" s="63"/>
      <c r="D193" s="64">
        <v>1</v>
      </c>
      <c r="E193" s="65" t="s">
        <v>131</v>
      </c>
      <c r="F193" s="66"/>
      <c r="G193" s="63"/>
      <c r="H193" s="67"/>
      <c r="I193" s="68"/>
      <c r="J193" s="68"/>
      <c r="K193" s="31" t="s">
        <v>66</v>
      </c>
      <c r="L193" s="76">
        <v>193</v>
      </c>
      <c r="M193" s="76" t="b">
        <f t="shared" si="2"/>
        <v>1</v>
      </c>
      <c r="N193" s="70"/>
      <c r="O193" s="78" t="s">
        <v>275</v>
      </c>
      <c r="P193" s="78">
        <v>1</v>
      </c>
      <c r="Q193" s="78" t="s">
        <v>276</v>
      </c>
      <c r="R193" s="78"/>
      <c r="S193" s="78"/>
      <c r="T193" s="77" t="str">
        <f>REPLACE(INDEX(GroupVertices[Group],MATCH(Edges[[#This Row],[Vertex 1]],GroupVertices[Vertex],0)),1,1,"")</f>
        <v>3</v>
      </c>
      <c r="U193" s="77" t="str">
        <f>REPLACE(INDEX(GroupVertices[Group],MATCH(Edges[[#This Row],[Vertex 2]],GroupVertices[Vertex],0)),1,1,"")</f>
        <v>1</v>
      </c>
      <c r="V193" s="31"/>
      <c r="W193" s="31"/>
      <c r="X193" s="31"/>
      <c r="Y193" s="31"/>
      <c r="Z193" s="31"/>
      <c r="AA193" s="31"/>
      <c r="AB193" s="31"/>
      <c r="AC193" s="31"/>
      <c r="AD193" s="31"/>
    </row>
    <row r="194" spans="1:30" ht="15">
      <c r="A194" s="62" t="s">
        <v>204</v>
      </c>
      <c r="B194" s="62" t="s">
        <v>222</v>
      </c>
      <c r="C194" s="63"/>
      <c r="D194" s="64">
        <v>1</v>
      </c>
      <c r="E194" s="65" t="s">
        <v>131</v>
      </c>
      <c r="F194" s="66"/>
      <c r="G194" s="63"/>
      <c r="H194" s="67"/>
      <c r="I194" s="68"/>
      <c r="J194" s="68"/>
      <c r="K194" s="31" t="s">
        <v>65</v>
      </c>
      <c r="L194" s="76">
        <v>194</v>
      </c>
      <c r="M194" s="76" t="b">
        <f t="shared" si="2"/>
        <v>1</v>
      </c>
      <c r="N194" s="70"/>
      <c r="O194" s="78" t="s">
        <v>275</v>
      </c>
      <c r="P194" s="78">
        <v>1</v>
      </c>
      <c r="Q194" s="78" t="s">
        <v>276</v>
      </c>
      <c r="R194" s="78"/>
      <c r="S194" s="78"/>
      <c r="T194" s="77" t="str">
        <f>REPLACE(INDEX(GroupVertices[Group],MATCH(Edges[[#This Row],[Vertex 1]],GroupVertices[Vertex],0)),1,1,"")</f>
        <v>1</v>
      </c>
      <c r="U194" s="77" t="str">
        <f>REPLACE(INDEX(GroupVertices[Group],MATCH(Edges[[#This Row],[Vertex 2]],GroupVertices[Vertex],0)),1,1,"")</f>
        <v>1</v>
      </c>
      <c r="V194" s="31"/>
      <c r="W194" s="31"/>
      <c r="X194" s="31"/>
      <c r="Y194" s="31"/>
      <c r="Z194" s="31"/>
      <c r="AA194" s="31"/>
      <c r="AB194" s="31"/>
      <c r="AC194" s="31"/>
      <c r="AD194" s="31"/>
    </row>
    <row r="195" spans="1:30" ht="15">
      <c r="A195" s="62" t="s">
        <v>222</v>
      </c>
      <c r="B195" s="62" t="s">
        <v>191</v>
      </c>
      <c r="C195" s="63"/>
      <c r="D195" s="64">
        <v>1</v>
      </c>
      <c r="E195" s="65" t="s">
        <v>131</v>
      </c>
      <c r="F195" s="66"/>
      <c r="G195" s="63"/>
      <c r="H195" s="67"/>
      <c r="I195" s="68"/>
      <c r="J195" s="68"/>
      <c r="K195" s="31" t="s">
        <v>66</v>
      </c>
      <c r="L195" s="76">
        <v>195</v>
      </c>
      <c r="M195" s="76" t="b">
        <f aca="true" t="shared" si="3" ref="M195:M258">IF(AND(TRUE),TRUE,FALSE)</f>
        <v>1</v>
      </c>
      <c r="N195" s="70"/>
      <c r="O195" s="78" t="s">
        <v>275</v>
      </c>
      <c r="P195" s="78">
        <v>1</v>
      </c>
      <c r="Q195" s="78" t="s">
        <v>276</v>
      </c>
      <c r="R195" s="78"/>
      <c r="S195" s="78"/>
      <c r="T195" s="77" t="str">
        <f>REPLACE(INDEX(GroupVertices[Group],MATCH(Edges[[#This Row],[Vertex 1]],GroupVertices[Vertex],0)),1,1,"")</f>
        <v>1</v>
      </c>
      <c r="U195" s="77" t="str">
        <f>REPLACE(INDEX(GroupVertices[Group],MATCH(Edges[[#This Row],[Vertex 2]],GroupVertices[Vertex],0)),1,1,"")</f>
        <v>3</v>
      </c>
      <c r="V195" s="31"/>
      <c r="W195" s="31"/>
      <c r="X195" s="31"/>
      <c r="Y195" s="31"/>
      <c r="Z195" s="31"/>
      <c r="AA195" s="31"/>
      <c r="AB195" s="31"/>
      <c r="AC195" s="31"/>
      <c r="AD195" s="31"/>
    </row>
    <row r="196" spans="1:30" ht="15">
      <c r="A196" s="62" t="s">
        <v>222</v>
      </c>
      <c r="B196" s="62" t="s">
        <v>208</v>
      </c>
      <c r="C196" s="63"/>
      <c r="D196" s="64">
        <v>1</v>
      </c>
      <c r="E196" s="65" t="s">
        <v>131</v>
      </c>
      <c r="F196" s="66"/>
      <c r="G196" s="63"/>
      <c r="H196" s="67"/>
      <c r="I196" s="68"/>
      <c r="J196" s="68"/>
      <c r="K196" s="31" t="s">
        <v>65</v>
      </c>
      <c r="L196" s="76">
        <v>196</v>
      </c>
      <c r="M196" s="76" t="b">
        <f t="shared" si="3"/>
        <v>1</v>
      </c>
      <c r="N196" s="70"/>
      <c r="O196" s="78" t="s">
        <v>275</v>
      </c>
      <c r="P196" s="78">
        <v>1</v>
      </c>
      <c r="Q196" s="78" t="s">
        <v>276</v>
      </c>
      <c r="R196" s="78"/>
      <c r="S196" s="78"/>
      <c r="T196" s="77" t="str">
        <f>REPLACE(INDEX(GroupVertices[Group],MATCH(Edges[[#This Row],[Vertex 1]],GroupVertices[Vertex],0)),1,1,"")</f>
        <v>1</v>
      </c>
      <c r="U196" s="77" t="str">
        <f>REPLACE(INDEX(GroupVertices[Group],MATCH(Edges[[#This Row],[Vertex 2]],GroupVertices[Vertex],0)),1,1,"")</f>
        <v>4</v>
      </c>
      <c r="V196" s="31"/>
      <c r="W196" s="31"/>
      <c r="X196" s="31"/>
      <c r="Y196" s="31"/>
      <c r="Z196" s="31"/>
      <c r="AA196" s="31"/>
      <c r="AB196" s="31"/>
      <c r="AC196" s="31"/>
      <c r="AD196" s="31"/>
    </row>
    <row r="197" spans="1:30" ht="15">
      <c r="A197" s="62" t="s">
        <v>181</v>
      </c>
      <c r="B197" s="62" t="s">
        <v>222</v>
      </c>
      <c r="C197" s="63"/>
      <c r="D197" s="64">
        <v>1</v>
      </c>
      <c r="E197" s="65" t="s">
        <v>131</v>
      </c>
      <c r="F197" s="66"/>
      <c r="G197" s="63"/>
      <c r="H197" s="67"/>
      <c r="I197" s="68"/>
      <c r="J197" s="68"/>
      <c r="K197" s="31" t="s">
        <v>65</v>
      </c>
      <c r="L197" s="76">
        <v>197</v>
      </c>
      <c r="M197" s="76" t="b">
        <f t="shared" si="3"/>
        <v>1</v>
      </c>
      <c r="N197" s="70"/>
      <c r="O197" s="78" t="s">
        <v>275</v>
      </c>
      <c r="P197" s="78">
        <v>1</v>
      </c>
      <c r="Q197" s="78" t="s">
        <v>276</v>
      </c>
      <c r="R197" s="78"/>
      <c r="S197" s="78"/>
      <c r="T197" s="77" t="str">
        <f>REPLACE(INDEX(GroupVertices[Group],MATCH(Edges[[#This Row],[Vertex 1]],GroupVertices[Vertex],0)),1,1,"")</f>
        <v>2</v>
      </c>
      <c r="U197" s="77" t="str">
        <f>REPLACE(INDEX(GroupVertices[Group],MATCH(Edges[[#This Row],[Vertex 2]],GroupVertices[Vertex],0)),1,1,"")</f>
        <v>1</v>
      </c>
      <c r="V197" s="31"/>
      <c r="W197" s="31"/>
      <c r="X197" s="31"/>
      <c r="Y197" s="31"/>
      <c r="Z197" s="31"/>
      <c r="AA197" s="31"/>
      <c r="AB197" s="31"/>
      <c r="AC197" s="31"/>
      <c r="AD197" s="31"/>
    </row>
    <row r="198" spans="1:30" ht="15">
      <c r="A198" s="62" t="s">
        <v>221</v>
      </c>
      <c r="B198" s="62" t="s">
        <v>222</v>
      </c>
      <c r="C198" s="63"/>
      <c r="D198" s="64">
        <v>1</v>
      </c>
      <c r="E198" s="65" t="s">
        <v>131</v>
      </c>
      <c r="F198" s="66"/>
      <c r="G198" s="63"/>
      <c r="H198" s="67"/>
      <c r="I198" s="68"/>
      <c r="J198" s="68"/>
      <c r="K198" s="31" t="s">
        <v>65</v>
      </c>
      <c r="L198" s="76">
        <v>198</v>
      </c>
      <c r="M198" s="76" t="b">
        <f t="shared" si="3"/>
        <v>1</v>
      </c>
      <c r="N198" s="70"/>
      <c r="O198" s="78" t="s">
        <v>275</v>
      </c>
      <c r="P198" s="78">
        <v>1</v>
      </c>
      <c r="Q198" s="78" t="s">
        <v>276</v>
      </c>
      <c r="R198" s="78"/>
      <c r="S198" s="78"/>
      <c r="T198" s="77" t="str">
        <f>REPLACE(INDEX(GroupVertices[Group],MATCH(Edges[[#This Row],[Vertex 1]],GroupVertices[Vertex],0)),1,1,"")</f>
        <v>1</v>
      </c>
      <c r="U198" s="77" t="str">
        <f>REPLACE(INDEX(GroupVertices[Group],MATCH(Edges[[#This Row],[Vertex 2]],GroupVertices[Vertex],0)),1,1,"")</f>
        <v>1</v>
      </c>
      <c r="V198" s="31"/>
      <c r="W198" s="31"/>
      <c r="X198" s="31"/>
      <c r="Y198" s="31"/>
      <c r="Z198" s="31"/>
      <c r="AA198" s="31"/>
      <c r="AB198" s="31"/>
      <c r="AC198" s="31"/>
      <c r="AD198" s="31"/>
    </row>
    <row r="199" spans="1:30" ht="15">
      <c r="A199" s="62" t="s">
        <v>183</v>
      </c>
      <c r="B199" s="62" t="s">
        <v>221</v>
      </c>
      <c r="C199" s="63"/>
      <c r="D199" s="64">
        <v>1</v>
      </c>
      <c r="E199" s="65" t="s">
        <v>131</v>
      </c>
      <c r="F199" s="66"/>
      <c r="G199" s="63"/>
      <c r="H199" s="67"/>
      <c r="I199" s="68"/>
      <c r="J199" s="68"/>
      <c r="K199" s="31" t="s">
        <v>65</v>
      </c>
      <c r="L199" s="76">
        <v>199</v>
      </c>
      <c r="M199" s="76" t="b">
        <f t="shared" si="3"/>
        <v>1</v>
      </c>
      <c r="N199" s="70"/>
      <c r="O199" s="78" t="s">
        <v>275</v>
      </c>
      <c r="P199" s="78">
        <v>1</v>
      </c>
      <c r="Q199" s="78" t="s">
        <v>276</v>
      </c>
      <c r="R199" s="78"/>
      <c r="S199" s="78"/>
      <c r="T199" s="77" t="str">
        <f>REPLACE(INDEX(GroupVertices[Group],MATCH(Edges[[#This Row],[Vertex 1]],GroupVertices[Vertex],0)),1,1,"")</f>
        <v>3</v>
      </c>
      <c r="U199" s="77" t="str">
        <f>REPLACE(INDEX(GroupVertices[Group],MATCH(Edges[[#This Row],[Vertex 2]],GroupVertices[Vertex],0)),1,1,"")</f>
        <v>1</v>
      </c>
      <c r="V199" s="31"/>
      <c r="W199" s="31"/>
      <c r="X199" s="31"/>
      <c r="Y199" s="31"/>
      <c r="Z199" s="31"/>
      <c r="AA199" s="31"/>
      <c r="AB199" s="31"/>
      <c r="AC199" s="31"/>
      <c r="AD199" s="31"/>
    </row>
    <row r="200" spans="1:30" ht="15">
      <c r="A200" s="62" t="s">
        <v>219</v>
      </c>
      <c r="B200" s="62" t="s">
        <v>221</v>
      </c>
      <c r="C200" s="63"/>
      <c r="D200" s="64">
        <v>1</v>
      </c>
      <c r="E200" s="65" t="s">
        <v>131</v>
      </c>
      <c r="F200" s="66"/>
      <c r="G200" s="63"/>
      <c r="H200" s="67"/>
      <c r="I200" s="68"/>
      <c r="J200" s="68"/>
      <c r="K200" s="31" t="s">
        <v>66</v>
      </c>
      <c r="L200" s="76">
        <v>200</v>
      </c>
      <c r="M200" s="76" t="b">
        <f t="shared" si="3"/>
        <v>1</v>
      </c>
      <c r="N200" s="70"/>
      <c r="O200" s="78" t="s">
        <v>275</v>
      </c>
      <c r="P200" s="78">
        <v>1</v>
      </c>
      <c r="Q200" s="78" t="s">
        <v>276</v>
      </c>
      <c r="R200" s="78"/>
      <c r="S200" s="78"/>
      <c r="T200" s="77" t="str">
        <f>REPLACE(INDEX(GroupVertices[Group],MATCH(Edges[[#This Row],[Vertex 1]],GroupVertices[Vertex],0)),1,1,"")</f>
        <v>1</v>
      </c>
      <c r="U200" s="77" t="str">
        <f>REPLACE(INDEX(GroupVertices[Group],MATCH(Edges[[#This Row],[Vertex 2]],GroupVertices[Vertex],0)),1,1,"")</f>
        <v>1</v>
      </c>
      <c r="V200" s="31"/>
      <c r="W200" s="31"/>
      <c r="X200" s="31"/>
      <c r="Y200" s="31"/>
      <c r="Z200" s="31"/>
      <c r="AA200" s="31"/>
      <c r="AB200" s="31"/>
      <c r="AC200" s="31"/>
      <c r="AD200" s="31"/>
    </row>
    <row r="201" spans="1:30" ht="15">
      <c r="A201" s="62" t="s">
        <v>191</v>
      </c>
      <c r="B201" s="62" t="s">
        <v>221</v>
      </c>
      <c r="C201" s="63"/>
      <c r="D201" s="64">
        <v>1</v>
      </c>
      <c r="E201" s="65" t="s">
        <v>131</v>
      </c>
      <c r="F201" s="66"/>
      <c r="G201" s="63"/>
      <c r="H201" s="67"/>
      <c r="I201" s="68"/>
      <c r="J201" s="68"/>
      <c r="K201" s="31" t="s">
        <v>66</v>
      </c>
      <c r="L201" s="76">
        <v>201</v>
      </c>
      <c r="M201" s="76" t="b">
        <f t="shared" si="3"/>
        <v>1</v>
      </c>
      <c r="N201" s="70"/>
      <c r="O201" s="78" t="s">
        <v>275</v>
      </c>
      <c r="P201" s="78">
        <v>1</v>
      </c>
      <c r="Q201" s="78" t="s">
        <v>276</v>
      </c>
      <c r="R201" s="78"/>
      <c r="S201" s="78"/>
      <c r="T201" s="77" t="str">
        <f>REPLACE(INDEX(GroupVertices[Group],MATCH(Edges[[#This Row],[Vertex 1]],GroupVertices[Vertex],0)),1,1,"")</f>
        <v>3</v>
      </c>
      <c r="U201" s="77" t="str">
        <f>REPLACE(INDEX(GroupVertices[Group],MATCH(Edges[[#This Row],[Vertex 2]],GroupVertices[Vertex],0)),1,1,"")</f>
        <v>1</v>
      </c>
      <c r="V201" s="31"/>
      <c r="W201" s="31"/>
      <c r="X201" s="31"/>
      <c r="Y201" s="31"/>
      <c r="Z201" s="31"/>
      <c r="AA201" s="31"/>
      <c r="AB201" s="31"/>
      <c r="AC201" s="31"/>
      <c r="AD201" s="31"/>
    </row>
    <row r="202" spans="1:30" ht="15">
      <c r="A202" s="62" t="s">
        <v>204</v>
      </c>
      <c r="B202" s="62" t="s">
        <v>221</v>
      </c>
      <c r="C202" s="63"/>
      <c r="D202" s="64">
        <v>1</v>
      </c>
      <c r="E202" s="65" t="s">
        <v>131</v>
      </c>
      <c r="F202" s="66"/>
      <c r="G202" s="63"/>
      <c r="H202" s="67"/>
      <c r="I202" s="68"/>
      <c r="J202" s="68"/>
      <c r="K202" s="31" t="s">
        <v>66</v>
      </c>
      <c r="L202" s="76">
        <v>202</v>
      </c>
      <c r="M202" s="76" t="b">
        <f t="shared" si="3"/>
        <v>1</v>
      </c>
      <c r="N202" s="70"/>
      <c r="O202" s="78" t="s">
        <v>275</v>
      </c>
      <c r="P202" s="78">
        <v>1</v>
      </c>
      <c r="Q202" s="78" t="s">
        <v>276</v>
      </c>
      <c r="R202" s="78"/>
      <c r="S202" s="78"/>
      <c r="T202" s="77" t="str">
        <f>REPLACE(INDEX(GroupVertices[Group],MATCH(Edges[[#This Row],[Vertex 1]],GroupVertices[Vertex],0)),1,1,"")</f>
        <v>1</v>
      </c>
      <c r="U202" s="77" t="str">
        <f>REPLACE(INDEX(GroupVertices[Group],MATCH(Edges[[#This Row],[Vertex 2]],GroupVertices[Vertex],0)),1,1,"")</f>
        <v>1</v>
      </c>
      <c r="V202" s="31"/>
      <c r="W202" s="31"/>
      <c r="X202" s="31"/>
      <c r="Y202" s="31"/>
      <c r="Z202" s="31"/>
      <c r="AA202" s="31"/>
      <c r="AB202" s="31"/>
      <c r="AC202" s="31"/>
      <c r="AD202" s="31"/>
    </row>
    <row r="203" spans="1:30" ht="15">
      <c r="A203" s="62" t="s">
        <v>221</v>
      </c>
      <c r="B203" s="62" t="s">
        <v>219</v>
      </c>
      <c r="C203" s="63"/>
      <c r="D203" s="64">
        <v>1</v>
      </c>
      <c r="E203" s="65" t="s">
        <v>131</v>
      </c>
      <c r="F203" s="66"/>
      <c r="G203" s="63"/>
      <c r="H203" s="67"/>
      <c r="I203" s="68"/>
      <c r="J203" s="68"/>
      <c r="K203" s="31" t="s">
        <v>66</v>
      </c>
      <c r="L203" s="76">
        <v>203</v>
      </c>
      <c r="M203" s="76" t="b">
        <f t="shared" si="3"/>
        <v>1</v>
      </c>
      <c r="N203" s="70"/>
      <c r="O203" s="78" t="s">
        <v>275</v>
      </c>
      <c r="P203" s="78">
        <v>1</v>
      </c>
      <c r="Q203" s="78" t="s">
        <v>276</v>
      </c>
      <c r="R203" s="78"/>
      <c r="S203" s="78"/>
      <c r="T203" s="77" t="str">
        <f>REPLACE(INDEX(GroupVertices[Group],MATCH(Edges[[#This Row],[Vertex 1]],GroupVertices[Vertex],0)),1,1,"")</f>
        <v>1</v>
      </c>
      <c r="U203" s="77" t="str">
        <f>REPLACE(INDEX(GroupVertices[Group],MATCH(Edges[[#This Row],[Vertex 2]],GroupVertices[Vertex],0)),1,1,"")</f>
        <v>1</v>
      </c>
      <c r="V203" s="31"/>
      <c r="W203" s="31"/>
      <c r="X203" s="31"/>
      <c r="Y203" s="31"/>
      <c r="Z203" s="31"/>
      <c r="AA203" s="31"/>
      <c r="AB203" s="31"/>
      <c r="AC203" s="31"/>
      <c r="AD203" s="31"/>
    </row>
    <row r="204" spans="1:30" ht="15">
      <c r="A204" s="62" t="s">
        <v>221</v>
      </c>
      <c r="B204" s="62" t="s">
        <v>191</v>
      </c>
      <c r="C204" s="63"/>
      <c r="D204" s="64">
        <v>1</v>
      </c>
      <c r="E204" s="65" t="s">
        <v>131</v>
      </c>
      <c r="F204" s="66"/>
      <c r="G204" s="63"/>
      <c r="H204" s="67"/>
      <c r="I204" s="68"/>
      <c r="J204" s="68"/>
      <c r="K204" s="31" t="s">
        <v>66</v>
      </c>
      <c r="L204" s="76">
        <v>204</v>
      </c>
      <c r="M204" s="76" t="b">
        <f t="shared" si="3"/>
        <v>1</v>
      </c>
      <c r="N204" s="70"/>
      <c r="O204" s="78" t="s">
        <v>275</v>
      </c>
      <c r="P204" s="78">
        <v>1</v>
      </c>
      <c r="Q204" s="78" t="s">
        <v>276</v>
      </c>
      <c r="R204" s="78"/>
      <c r="S204" s="78"/>
      <c r="T204" s="77" t="str">
        <f>REPLACE(INDEX(GroupVertices[Group],MATCH(Edges[[#This Row],[Vertex 1]],GroupVertices[Vertex],0)),1,1,"")</f>
        <v>1</v>
      </c>
      <c r="U204" s="77" t="str">
        <f>REPLACE(INDEX(GroupVertices[Group],MATCH(Edges[[#This Row],[Vertex 2]],GroupVertices[Vertex],0)),1,1,"")</f>
        <v>3</v>
      </c>
      <c r="V204" s="31"/>
      <c r="W204" s="31"/>
      <c r="X204" s="31"/>
      <c r="Y204" s="31"/>
      <c r="Z204" s="31"/>
      <c r="AA204" s="31"/>
      <c r="AB204" s="31"/>
      <c r="AC204" s="31"/>
      <c r="AD204" s="31"/>
    </row>
    <row r="205" spans="1:30" ht="15">
      <c r="A205" s="62" t="s">
        <v>221</v>
      </c>
      <c r="B205" s="62" t="s">
        <v>204</v>
      </c>
      <c r="C205" s="63"/>
      <c r="D205" s="64">
        <v>1</v>
      </c>
      <c r="E205" s="65" t="s">
        <v>131</v>
      </c>
      <c r="F205" s="66"/>
      <c r="G205" s="63"/>
      <c r="H205" s="67"/>
      <c r="I205" s="68"/>
      <c r="J205" s="68"/>
      <c r="K205" s="31" t="s">
        <v>66</v>
      </c>
      <c r="L205" s="76">
        <v>205</v>
      </c>
      <c r="M205" s="76" t="b">
        <f t="shared" si="3"/>
        <v>1</v>
      </c>
      <c r="N205" s="70"/>
      <c r="O205" s="78" t="s">
        <v>275</v>
      </c>
      <c r="P205" s="78">
        <v>1</v>
      </c>
      <c r="Q205" s="78" t="s">
        <v>276</v>
      </c>
      <c r="R205" s="78"/>
      <c r="S205" s="78"/>
      <c r="T205" s="77" t="str">
        <f>REPLACE(INDEX(GroupVertices[Group],MATCH(Edges[[#This Row],[Vertex 1]],GroupVertices[Vertex],0)),1,1,"")</f>
        <v>1</v>
      </c>
      <c r="U205" s="77" t="str">
        <f>REPLACE(INDEX(GroupVertices[Group],MATCH(Edges[[#This Row],[Vertex 2]],GroupVertices[Vertex],0)),1,1,"")</f>
        <v>1</v>
      </c>
      <c r="V205" s="31"/>
      <c r="W205" s="31"/>
      <c r="X205" s="31"/>
      <c r="Y205" s="31"/>
      <c r="Z205" s="31"/>
      <c r="AA205" s="31"/>
      <c r="AB205" s="31"/>
      <c r="AC205" s="31"/>
      <c r="AD205" s="31"/>
    </row>
    <row r="206" spans="1:30" ht="15">
      <c r="A206" s="62" t="s">
        <v>221</v>
      </c>
      <c r="B206" s="62" t="s">
        <v>208</v>
      </c>
      <c r="C206" s="63"/>
      <c r="D206" s="64">
        <v>1</v>
      </c>
      <c r="E206" s="65" t="s">
        <v>131</v>
      </c>
      <c r="F206" s="66"/>
      <c r="G206" s="63"/>
      <c r="H206" s="67"/>
      <c r="I206" s="68"/>
      <c r="J206" s="68"/>
      <c r="K206" s="31" t="s">
        <v>65</v>
      </c>
      <c r="L206" s="76">
        <v>206</v>
      </c>
      <c r="M206" s="76" t="b">
        <f t="shared" si="3"/>
        <v>1</v>
      </c>
      <c r="N206" s="70"/>
      <c r="O206" s="78" t="s">
        <v>275</v>
      </c>
      <c r="P206" s="78">
        <v>1</v>
      </c>
      <c r="Q206" s="78" t="s">
        <v>276</v>
      </c>
      <c r="R206" s="78"/>
      <c r="S206" s="78"/>
      <c r="T206" s="77" t="str">
        <f>REPLACE(INDEX(GroupVertices[Group],MATCH(Edges[[#This Row],[Vertex 1]],GroupVertices[Vertex],0)),1,1,"")</f>
        <v>1</v>
      </c>
      <c r="U206" s="77" t="str">
        <f>REPLACE(INDEX(GroupVertices[Group],MATCH(Edges[[#This Row],[Vertex 2]],GroupVertices[Vertex],0)),1,1,"")</f>
        <v>4</v>
      </c>
      <c r="V206" s="31"/>
      <c r="W206" s="31"/>
      <c r="X206" s="31"/>
      <c r="Y206" s="31"/>
      <c r="Z206" s="31"/>
      <c r="AA206" s="31"/>
      <c r="AB206" s="31"/>
      <c r="AC206" s="31"/>
      <c r="AD206" s="31"/>
    </row>
    <row r="207" spans="1:30" ht="15">
      <c r="A207" s="62" t="s">
        <v>221</v>
      </c>
      <c r="B207" s="62" t="s">
        <v>229</v>
      </c>
      <c r="C207" s="63"/>
      <c r="D207" s="64">
        <v>1</v>
      </c>
      <c r="E207" s="65" t="s">
        <v>131</v>
      </c>
      <c r="F207" s="66"/>
      <c r="G207" s="63"/>
      <c r="H207" s="67"/>
      <c r="I207" s="68"/>
      <c r="J207" s="68"/>
      <c r="K207" s="31" t="s">
        <v>65</v>
      </c>
      <c r="L207" s="76">
        <v>207</v>
      </c>
      <c r="M207" s="76" t="b">
        <f t="shared" si="3"/>
        <v>1</v>
      </c>
      <c r="N207" s="70"/>
      <c r="O207" s="78" t="s">
        <v>275</v>
      </c>
      <c r="P207" s="78">
        <v>1</v>
      </c>
      <c r="Q207" s="78" t="s">
        <v>276</v>
      </c>
      <c r="R207" s="78"/>
      <c r="S207" s="78"/>
      <c r="T207" s="77" t="str">
        <f>REPLACE(INDEX(GroupVertices[Group],MATCH(Edges[[#This Row],[Vertex 1]],GroupVertices[Vertex],0)),1,1,"")</f>
        <v>1</v>
      </c>
      <c r="U207" s="77" t="str">
        <f>REPLACE(INDEX(GroupVertices[Group],MATCH(Edges[[#This Row],[Vertex 2]],GroupVertices[Vertex],0)),1,1,"")</f>
        <v>1</v>
      </c>
      <c r="V207" s="31"/>
      <c r="W207" s="31"/>
      <c r="X207" s="31"/>
      <c r="Y207" s="31"/>
      <c r="Z207" s="31"/>
      <c r="AA207" s="31"/>
      <c r="AB207" s="31"/>
      <c r="AC207" s="31"/>
      <c r="AD207" s="31"/>
    </row>
    <row r="208" spans="1:30" ht="15">
      <c r="A208" s="62" t="s">
        <v>221</v>
      </c>
      <c r="B208" s="62" t="s">
        <v>255</v>
      </c>
      <c r="C208" s="63"/>
      <c r="D208" s="64">
        <v>1</v>
      </c>
      <c r="E208" s="65" t="s">
        <v>131</v>
      </c>
      <c r="F208" s="66"/>
      <c r="G208" s="63"/>
      <c r="H208" s="67"/>
      <c r="I208" s="68"/>
      <c r="J208" s="68"/>
      <c r="K208" s="31" t="s">
        <v>65</v>
      </c>
      <c r="L208" s="76">
        <v>208</v>
      </c>
      <c r="M208" s="76" t="b">
        <f t="shared" si="3"/>
        <v>1</v>
      </c>
      <c r="N208" s="70"/>
      <c r="O208" s="78" t="s">
        <v>275</v>
      </c>
      <c r="P208" s="78">
        <v>1</v>
      </c>
      <c r="Q208" s="78" t="s">
        <v>276</v>
      </c>
      <c r="R208" s="78"/>
      <c r="S208" s="78"/>
      <c r="T208" s="77" t="str">
        <f>REPLACE(INDEX(GroupVertices[Group],MATCH(Edges[[#This Row],[Vertex 1]],GroupVertices[Vertex],0)),1,1,"")</f>
        <v>1</v>
      </c>
      <c r="U208" s="77" t="str">
        <f>REPLACE(INDEX(GroupVertices[Group],MATCH(Edges[[#This Row],[Vertex 2]],GroupVertices[Vertex],0)),1,1,"")</f>
        <v>1</v>
      </c>
      <c r="V208" s="31"/>
      <c r="W208" s="31"/>
      <c r="X208" s="31"/>
      <c r="Y208" s="31"/>
      <c r="Z208" s="31"/>
      <c r="AA208" s="31"/>
      <c r="AB208" s="31"/>
      <c r="AC208" s="31"/>
      <c r="AD208" s="31"/>
    </row>
    <row r="209" spans="1:30" ht="15">
      <c r="A209" s="62" t="s">
        <v>181</v>
      </c>
      <c r="B209" s="62" t="s">
        <v>221</v>
      </c>
      <c r="C209" s="63"/>
      <c r="D209" s="64">
        <v>1</v>
      </c>
      <c r="E209" s="65" t="s">
        <v>131</v>
      </c>
      <c r="F209" s="66"/>
      <c r="G209" s="63"/>
      <c r="H209" s="67"/>
      <c r="I209" s="68"/>
      <c r="J209" s="68"/>
      <c r="K209" s="31" t="s">
        <v>65</v>
      </c>
      <c r="L209" s="76">
        <v>209</v>
      </c>
      <c r="M209" s="76" t="b">
        <f t="shared" si="3"/>
        <v>1</v>
      </c>
      <c r="N209" s="70"/>
      <c r="O209" s="78" t="s">
        <v>275</v>
      </c>
      <c r="P209" s="78">
        <v>1</v>
      </c>
      <c r="Q209" s="78" t="s">
        <v>276</v>
      </c>
      <c r="R209" s="78"/>
      <c r="S209" s="78"/>
      <c r="T209" s="77" t="str">
        <f>REPLACE(INDEX(GroupVertices[Group],MATCH(Edges[[#This Row],[Vertex 1]],GroupVertices[Vertex],0)),1,1,"")</f>
        <v>2</v>
      </c>
      <c r="U209" s="77" t="str">
        <f>REPLACE(INDEX(GroupVertices[Group],MATCH(Edges[[#This Row],[Vertex 2]],GroupVertices[Vertex],0)),1,1,"")</f>
        <v>1</v>
      </c>
      <c r="V209" s="31"/>
      <c r="W209" s="31"/>
      <c r="X209" s="31"/>
      <c r="Y209" s="31"/>
      <c r="Z209" s="31"/>
      <c r="AA209" s="31"/>
      <c r="AB209" s="31"/>
      <c r="AC209" s="31"/>
      <c r="AD209" s="31"/>
    </row>
    <row r="210" spans="1:30" ht="15">
      <c r="A210" s="62" t="s">
        <v>223</v>
      </c>
      <c r="B210" s="62" t="s">
        <v>250</v>
      </c>
      <c r="C210" s="63"/>
      <c r="D210" s="64">
        <v>1</v>
      </c>
      <c r="E210" s="65" t="s">
        <v>131</v>
      </c>
      <c r="F210" s="66"/>
      <c r="G210" s="63"/>
      <c r="H210" s="67"/>
      <c r="I210" s="68"/>
      <c r="J210" s="68"/>
      <c r="K210" s="31" t="s">
        <v>65</v>
      </c>
      <c r="L210" s="76">
        <v>210</v>
      </c>
      <c r="M210" s="76" t="b">
        <f t="shared" si="3"/>
        <v>1</v>
      </c>
      <c r="N210" s="70"/>
      <c r="O210" s="78" t="s">
        <v>275</v>
      </c>
      <c r="P210" s="78">
        <v>1</v>
      </c>
      <c r="Q210" s="78" t="s">
        <v>276</v>
      </c>
      <c r="R210" s="78"/>
      <c r="S210" s="78"/>
      <c r="T210" s="77" t="str">
        <f>REPLACE(INDEX(GroupVertices[Group],MATCH(Edges[[#This Row],[Vertex 1]],GroupVertices[Vertex],0)),1,1,"")</f>
        <v>2</v>
      </c>
      <c r="U210" s="77" t="str">
        <f>REPLACE(INDEX(GroupVertices[Group],MATCH(Edges[[#This Row],[Vertex 2]],GroupVertices[Vertex],0)),1,1,"")</f>
        <v>3</v>
      </c>
      <c r="V210" s="31"/>
      <c r="W210" s="31"/>
      <c r="X210" s="31"/>
      <c r="Y210" s="31"/>
      <c r="Z210" s="31"/>
      <c r="AA210" s="31"/>
      <c r="AB210" s="31"/>
      <c r="AC210" s="31"/>
      <c r="AD210" s="31"/>
    </row>
    <row r="211" spans="1:30" ht="15">
      <c r="A211" s="62" t="s">
        <v>223</v>
      </c>
      <c r="B211" s="62" t="s">
        <v>240</v>
      </c>
      <c r="C211" s="63"/>
      <c r="D211" s="64">
        <v>1</v>
      </c>
      <c r="E211" s="65" t="s">
        <v>131</v>
      </c>
      <c r="F211" s="66"/>
      <c r="G211" s="63"/>
      <c r="H211" s="67"/>
      <c r="I211" s="68"/>
      <c r="J211" s="68"/>
      <c r="K211" s="31" t="s">
        <v>65</v>
      </c>
      <c r="L211" s="76">
        <v>211</v>
      </c>
      <c r="M211" s="76" t="b">
        <f t="shared" si="3"/>
        <v>1</v>
      </c>
      <c r="N211" s="70"/>
      <c r="O211" s="78" t="s">
        <v>275</v>
      </c>
      <c r="P211" s="78">
        <v>1</v>
      </c>
      <c r="Q211" s="78" t="s">
        <v>276</v>
      </c>
      <c r="R211" s="78"/>
      <c r="S211" s="78"/>
      <c r="T211" s="77" t="str">
        <f>REPLACE(INDEX(GroupVertices[Group],MATCH(Edges[[#This Row],[Vertex 1]],GroupVertices[Vertex],0)),1,1,"")</f>
        <v>2</v>
      </c>
      <c r="U211" s="77" t="str">
        <f>REPLACE(INDEX(GroupVertices[Group],MATCH(Edges[[#This Row],[Vertex 2]],GroupVertices[Vertex],0)),1,1,"")</f>
        <v>2</v>
      </c>
      <c r="V211" s="31"/>
      <c r="W211" s="31"/>
      <c r="X211" s="31"/>
      <c r="Y211" s="31"/>
      <c r="Z211" s="31"/>
      <c r="AA211" s="31"/>
      <c r="AB211" s="31"/>
      <c r="AC211" s="31"/>
      <c r="AD211" s="31"/>
    </row>
    <row r="212" spans="1:30" ht="15">
      <c r="A212" s="62" t="s">
        <v>223</v>
      </c>
      <c r="B212" s="62" t="s">
        <v>252</v>
      </c>
      <c r="C212" s="63"/>
      <c r="D212" s="64">
        <v>1</v>
      </c>
      <c r="E212" s="65" t="s">
        <v>131</v>
      </c>
      <c r="F212" s="66"/>
      <c r="G212" s="63"/>
      <c r="H212" s="67"/>
      <c r="I212" s="68"/>
      <c r="J212" s="68"/>
      <c r="K212" s="31" t="s">
        <v>65</v>
      </c>
      <c r="L212" s="76">
        <v>212</v>
      </c>
      <c r="M212" s="76" t="b">
        <f t="shared" si="3"/>
        <v>1</v>
      </c>
      <c r="N212" s="70"/>
      <c r="O212" s="78" t="s">
        <v>275</v>
      </c>
      <c r="P212" s="78">
        <v>1</v>
      </c>
      <c r="Q212" s="78" t="s">
        <v>276</v>
      </c>
      <c r="R212" s="78"/>
      <c r="S212" s="78"/>
      <c r="T212" s="77" t="str">
        <f>REPLACE(INDEX(GroupVertices[Group],MATCH(Edges[[#This Row],[Vertex 1]],GroupVertices[Vertex],0)),1,1,"")</f>
        <v>2</v>
      </c>
      <c r="U212" s="77" t="str">
        <f>REPLACE(INDEX(GroupVertices[Group],MATCH(Edges[[#This Row],[Vertex 2]],GroupVertices[Vertex],0)),1,1,"")</f>
        <v>3</v>
      </c>
      <c r="V212" s="31"/>
      <c r="W212" s="31"/>
      <c r="X212" s="31"/>
      <c r="Y212" s="31"/>
      <c r="Z212" s="31"/>
      <c r="AA212" s="31"/>
      <c r="AB212" s="31"/>
      <c r="AC212" s="31"/>
      <c r="AD212" s="31"/>
    </row>
    <row r="213" spans="1:30" ht="15">
      <c r="A213" s="62" t="s">
        <v>181</v>
      </c>
      <c r="B213" s="62" t="s">
        <v>223</v>
      </c>
      <c r="C213" s="63"/>
      <c r="D213" s="64">
        <v>1</v>
      </c>
      <c r="E213" s="65" t="s">
        <v>131</v>
      </c>
      <c r="F213" s="66"/>
      <c r="G213" s="63"/>
      <c r="H213" s="67"/>
      <c r="I213" s="68"/>
      <c r="J213" s="68"/>
      <c r="K213" s="31" t="s">
        <v>65</v>
      </c>
      <c r="L213" s="76">
        <v>213</v>
      </c>
      <c r="M213" s="76" t="b">
        <f t="shared" si="3"/>
        <v>1</v>
      </c>
      <c r="N213" s="70"/>
      <c r="O213" s="78" t="s">
        <v>275</v>
      </c>
      <c r="P213" s="78">
        <v>1</v>
      </c>
      <c r="Q213" s="78" t="s">
        <v>276</v>
      </c>
      <c r="R213" s="78"/>
      <c r="S213" s="78"/>
      <c r="T213" s="77" t="str">
        <f>REPLACE(INDEX(GroupVertices[Group],MATCH(Edges[[#This Row],[Vertex 1]],GroupVertices[Vertex],0)),1,1,"")</f>
        <v>2</v>
      </c>
      <c r="U213" s="77" t="str">
        <f>REPLACE(INDEX(GroupVertices[Group],MATCH(Edges[[#This Row],[Vertex 2]],GroupVertices[Vertex],0)),1,1,"")</f>
        <v>2</v>
      </c>
      <c r="V213" s="31"/>
      <c r="W213" s="31"/>
      <c r="X213" s="31"/>
      <c r="Y213" s="31"/>
      <c r="Z213" s="31"/>
      <c r="AA213" s="31"/>
      <c r="AB213" s="31"/>
      <c r="AC213" s="31"/>
      <c r="AD213" s="31"/>
    </row>
    <row r="214" spans="1:30" ht="15">
      <c r="A214" s="62" t="s">
        <v>181</v>
      </c>
      <c r="B214" s="62" t="s">
        <v>268</v>
      </c>
      <c r="C214" s="63"/>
      <c r="D214" s="64">
        <v>1</v>
      </c>
      <c r="E214" s="65" t="s">
        <v>131</v>
      </c>
      <c r="F214" s="66"/>
      <c r="G214" s="63"/>
      <c r="H214" s="67"/>
      <c r="I214" s="68"/>
      <c r="J214" s="68"/>
      <c r="K214" s="31" t="s">
        <v>65</v>
      </c>
      <c r="L214" s="76">
        <v>214</v>
      </c>
      <c r="M214" s="76" t="b">
        <f t="shared" si="3"/>
        <v>1</v>
      </c>
      <c r="N214" s="70"/>
      <c r="O214" s="78" t="s">
        <v>275</v>
      </c>
      <c r="P214" s="78">
        <v>1</v>
      </c>
      <c r="Q214" s="78" t="s">
        <v>276</v>
      </c>
      <c r="R214" s="78"/>
      <c r="S214" s="78"/>
      <c r="T214" s="77" t="str">
        <f>REPLACE(INDEX(GroupVertices[Group],MATCH(Edges[[#This Row],[Vertex 1]],GroupVertices[Vertex],0)),1,1,"")</f>
        <v>2</v>
      </c>
      <c r="U214" s="77" t="str">
        <f>REPLACE(INDEX(GroupVertices[Group],MATCH(Edges[[#This Row],[Vertex 2]],GroupVertices[Vertex],0)),1,1,"")</f>
        <v>2</v>
      </c>
      <c r="V214" s="31"/>
      <c r="W214" s="31"/>
      <c r="X214" s="31"/>
      <c r="Y214" s="31"/>
      <c r="Z214" s="31"/>
      <c r="AA214" s="31"/>
      <c r="AB214" s="31"/>
      <c r="AC214" s="31"/>
      <c r="AD214" s="31"/>
    </row>
    <row r="215" spans="1:30" ht="15">
      <c r="A215" s="62" t="s">
        <v>224</v>
      </c>
      <c r="B215" s="62" t="s">
        <v>268</v>
      </c>
      <c r="C215" s="63"/>
      <c r="D215" s="64">
        <v>1</v>
      </c>
      <c r="E215" s="65" t="s">
        <v>131</v>
      </c>
      <c r="F215" s="66"/>
      <c r="G215" s="63"/>
      <c r="H215" s="67"/>
      <c r="I215" s="68"/>
      <c r="J215" s="68"/>
      <c r="K215" s="31" t="s">
        <v>65</v>
      </c>
      <c r="L215" s="76">
        <v>215</v>
      </c>
      <c r="M215" s="76" t="b">
        <f t="shared" si="3"/>
        <v>1</v>
      </c>
      <c r="N215" s="70"/>
      <c r="O215" s="78" t="s">
        <v>275</v>
      </c>
      <c r="P215" s="78">
        <v>1</v>
      </c>
      <c r="Q215" s="78" t="s">
        <v>276</v>
      </c>
      <c r="R215" s="78"/>
      <c r="S215" s="78"/>
      <c r="T215" s="77" t="str">
        <f>REPLACE(INDEX(GroupVertices[Group],MATCH(Edges[[#This Row],[Vertex 1]],GroupVertices[Vertex],0)),1,1,"")</f>
        <v>2</v>
      </c>
      <c r="U215" s="77" t="str">
        <f>REPLACE(INDEX(GroupVertices[Group],MATCH(Edges[[#This Row],[Vertex 2]],GroupVertices[Vertex],0)),1,1,"")</f>
        <v>2</v>
      </c>
      <c r="V215" s="31"/>
      <c r="W215" s="31"/>
      <c r="X215" s="31"/>
      <c r="Y215" s="31"/>
      <c r="Z215" s="31"/>
      <c r="AA215" s="31"/>
      <c r="AB215" s="31"/>
      <c r="AC215" s="31"/>
      <c r="AD215" s="31"/>
    </row>
    <row r="216" spans="1:30" ht="15">
      <c r="A216" s="62" t="s">
        <v>224</v>
      </c>
      <c r="B216" s="62" t="s">
        <v>244</v>
      </c>
      <c r="C216" s="63"/>
      <c r="D216" s="64">
        <v>1</v>
      </c>
      <c r="E216" s="65" t="s">
        <v>131</v>
      </c>
      <c r="F216" s="66"/>
      <c r="G216" s="63"/>
      <c r="H216" s="67"/>
      <c r="I216" s="68"/>
      <c r="J216" s="68"/>
      <c r="K216" s="31" t="s">
        <v>65</v>
      </c>
      <c r="L216" s="76">
        <v>216</v>
      </c>
      <c r="M216" s="76" t="b">
        <f t="shared" si="3"/>
        <v>1</v>
      </c>
      <c r="N216" s="70"/>
      <c r="O216" s="78" t="s">
        <v>275</v>
      </c>
      <c r="P216" s="78">
        <v>1</v>
      </c>
      <c r="Q216" s="78" t="s">
        <v>276</v>
      </c>
      <c r="R216" s="78"/>
      <c r="S216" s="78"/>
      <c r="T216" s="77" t="str">
        <f>REPLACE(INDEX(GroupVertices[Group],MATCH(Edges[[#This Row],[Vertex 1]],GroupVertices[Vertex],0)),1,1,"")</f>
        <v>2</v>
      </c>
      <c r="U216" s="77" t="str">
        <f>REPLACE(INDEX(GroupVertices[Group],MATCH(Edges[[#This Row],[Vertex 2]],GroupVertices[Vertex],0)),1,1,"")</f>
        <v>1</v>
      </c>
      <c r="V216" s="31"/>
      <c r="W216" s="31"/>
      <c r="X216" s="31"/>
      <c r="Y216" s="31"/>
      <c r="Z216" s="31"/>
      <c r="AA216" s="31"/>
      <c r="AB216" s="31"/>
      <c r="AC216" s="31"/>
      <c r="AD216" s="31"/>
    </row>
    <row r="217" spans="1:30" ht="15">
      <c r="A217" s="62" t="s">
        <v>181</v>
      </c>
      <c r="B217" s="62" t="s">
        <v>224</v>
      </c>
      <c r="C217" s="63"/>
      <c r="D217" s="64">
        <v>1</v>
      </c>
      <c r="E217" s="65" t="s">
        <v>131</v>
      </c>
      <c r="F217" s="66"/>
      <c r="G217" s="63"/>
      <c r="H217" s="67"/>
      <c r="I217" s="68"/>
      <c r="J217" s="68"/>
      <c r="K217" s="31" t="s">
        <v>65</v>
      </c>
      <c r="L217" s="76">
        <v>217</v>
      </c>
      <c r="M217" s="76" t="b">
        <f t="shared" si="3"/>
        <v>1</v>
      </c>
      <c r="N217" s="70"/>
      <c r="O217" s="78" t="s">
        <v>275</v>
      </c>
      <c r="P217" s="78">
        <v>1</v>
      </c>
      <c r="Q217" s="78" t="s">
        <v>276</v>
      </c>
      <c r="R217" s="78"/>
      <c r="S217" s="78"/>
      <c r="T217" s="77" t="str">
        <f>REPLACE(INDEX(GroupVertices[Group],MATCH(Edges[[#This Row],[Vertex 1]],GroupVertices[Vertex],0)),1,1,"")</f>
        <v>2</v>
      </c>
      <c r="U217" s="77" t="str">
        <f>REPLACE(INDEX(GroupVertices[Group],MATCH(Edges[[#This Row],[Vertex 2]],GroupVertices[Vertex],0)),1,1,"")</f>
        <v>2</v>
      </c>
      <c r="V217" s="31"/>
      <c r="W217" s="31"/>
      <c r="X217" s="31"/>
      <c r="Y217" s="31"/>
      <c r="Z217" s="31"/>
      <c r="AA217" s="31"/>
      <c r="AB217" s="31"/>
      <c r="AC217" s="31"/>
      <c r="AD217" s="31"/>
    </row>
    <row r="218" spans="1:30" ht="15">
      <c r="A218" s="62" t="s">
        <v>225</v>
      </c>
      <c r="B218" s="62" t="s">
        <v>208</v>
      </c>
      <c r="C218" s="63"/>
      <c r="D218" s="64">
        <v>1</v>
      </c>
      <c r="E218" s="65" t="s">
        <v>131</v>
      </c>
      <c r="F218" s="66"/>
      <c r="G218" s="63"/>
      <c r="H218" s="67"/>
      <c r="I218" s="68"/>
      <c r="J218" s="68"/>
      <c r="K218" s="31" t="s">
        <v>65</v>
      </c>
      <c r="L218" s="76">
        <v>218</v>
      </c>
      <c r="M218" s="76" t="b">
        <f t="shared" si="3"/>
        <v>1</v>
      </c>
      <c r="N218" s="70"/>
      <c r="O218" s="78" t="s">
        <v>275</v>
      </c>
      <c r="P218" s="78">
        <v>1</v>
      </c>
      <c r="Q218" s="78" t="s">
        <v>276</v>
      </c>
      <c r="R218" s="78"/>
      <c r="S218" s="78"/>
      <c r="T218" s="77" t="str">
        <f>REPLACE(INDEX(GroupVertices[Group],MATCH(Edges[[#This Row],[Vertex 1]],GroupVertices[Vertex],0)),1,1,"")</f>
        <v>1</v>
      </c>
      <c r="U218" s="77" t="str">
        <f>REPLACE(INDEX(GroupVertices[Group],MATCH(Edges[[#This Row],[Vertex 2]],GroupVertices[Vertex],0)),1,1,"")</f>
        <v>4</v>
      </c>
      <c r="V218" s="31"/>
      <c r="W218" s="31"/>
      <c r="X218" s="31"/>
      <c r="Y218" s="31"/>
      <c r="Z218" s="31"/>
      <c r="AA218" s="31"/>
      <c r="AB218" s="31"/>
      <c r="AC218" s="31"/>
      <c r="AD218" s="31"/>
    </row>
    <row r="219" spans="1:30" ht="15">
      <c r="A219" s="62" t="s">
        <v>225</v>
      </c>
      <c r="B219" s="62" t="s">
        <v>249</v>
      </c>
      <c r="C219" s="63"/>
      <c r="D219" s="64">
        <v>1</v>
      </c>
      <c r="E219" s="65" t="s">
        <v>131</v>
      </c>
      <c r="F219" s="66"/>
      <c r="G219" s="63"/>
      <c r="H219" s="67"/>
      <c r="I219" s="68"/>
      <c r="J219" s="68"/>
      <c r="K219" s="31" t="s">
        <v>65</v>
      </c>
      <c r="L219" s="76">
        <v>219</v>
      </c>
      <c r="M219" s="76" t="b">
        <f t="shared" si="3"/>
        <v>1</v>
      </c>
      <c r="N219" s="70"/>
      <c r="O219" s="78" t="s">
        <v>275</v>
      </c>
      <c r="P219" s="78">
        <v>1</v>
      </c>
      <c r="Q219" s="78" t="s">
        <v>276</v>
      </c>
      <c r="R219" s="78"/>
      <c r="S219" s="78"/>
      <c r="T219" s="77" t="str">
        <f>REPLACE(INDEX(GroupVertices[Group],MATCH(Edges[[#This Row],[Vertex 1]],GroupVertices[Vertex],0)),1,1,"")</f>
        <v>1</v>
      </c>
      <c r="U219" s="77" t="str">
        <f>REPLACE(INDEX(GroupVertices[Group],MATCH(Edges[[#This Row],[Vertex 2]],GroupVertices[Vertex],0)),1,1,"")</f>
        <v>1</v>
      </c>
      <c r="V219" s="31"/>
      <c r="W219" s="31"/>
      <c r="X219" s="31"/>
      <c r="Y219" s="31"/>
      <c r="Z219" s="31"/>
      <c r="AA219" s="31"/>
      <c r="AB219" s="31"/>
      <c r="AC219" s="31"/>
      <c r="AD219" s="31"/>
    </row>
    <row r="220" spans="1:30" ht="15">
      <c r="A220" s="62" t="s">
        <v>181</v>
      </c>
      <c r="B220" s="62" t="s">
        <v>225</v>
      </c>
      <c r="C220" s="63"/>
      <c r="D220" s="64">
        <v>1</v>
      </c>
      <c r="E220" s="65" t="s">
        <v>131</v>
      </c>
      <c r="F220" s="66"/>
      <c r="G220" s="63"/>
      <c r="H220" s="67"/>
      <c r="I220" s="68"/>
      <c r="J220" s="68"/>
      <c r="K220" s="31" t="s">
        <v>65</v>
      </c>
      <c r="L220" s="76">
        <v>220</v>
      </c>
      <c r="M220" s="76" t="b">
        <f t="shared" si="3"/>
        <v>1</v>
      </c>
      <c r="N220" s="70"/>
      <c r="O220" s="78" t="s">
        <v>275</v>
      </c>
      <c r="P220" s="78">
        <v>1</v>
      </c>
      <c r="Q220" s="78" t="s">
        <v>276</v>
      </c>
      <c r="R220" s="78"/>
      <c r="S220" s="78"/>
      <c r="T220" s="77" t="str">
        <f>REPLACE(INDEX(GroupVertices[Group],MATCH(Edges[[#This Row],[Vertex 1]],GroupVertices[Vertex],0)),1,1,"")</f>
        <v>2</v>
      </c>
      <c r="U220" s="77" t="str">
        <f>REPLACE(INDEX(GroupVertices[Group],MATCH(Edges[[#This Row],[Vertex 2]],GroupVertices[Vertex],0)),1,1,"")</f>
        <v>1</v>
      </c>
      <c r="V220" s="31"/>
      <c r="W220" s="31"/>
      <c r="X220" s="31"/>
      <c r="Y220" s="31"/>
      <c r="Z220" s="31"/>
      <c r="AA220" s="31"/>
      <c r="AB220" s="31"/>
      <c r="AC220" s="31"/>
      <c r="AD220" s="31"/>
    </row>
    <row r="221" spans="1:30" ht="15">
      <c r="A221" s="62" t="s">
        <v>211</v>
      </c>
      <c r="B221" s="62" t="s">
        <v>183</v>
      </c>
      <c r="C221" s="63"/>
      <c r="D221" s="64">
        <v>1</v>
      </c>
      <c r="E221" s="65" t="s">
        <v>131</v>
      </c>
      <c r="F221" s="66"/>
      <c r="G221" s="63"/>
      <c r="H221" s="67"/>
      <c r="I221" s="68"/>
      <c r="J221" s="68"/>
      <c r="K221" s="31" t="s">
        <v>65</v>
      </c>
      <c r="L221" s="76">
        <v>221</v>
      </c>
      <c r="M221" s="76" t="b">
        <f t="shared" si="3"/>
        <v>1</v>
      </c>
      <c r="N221" s="70"/>
      <c r="O221" s="78" t="s">
        <v>275</v>
      </c>
      <c r="P221" s="78">
        <v>1</v>
      </c>
      <c r="Q221" s="78" t="s">
        <v>276</v>
      </c>
      <c r="R221" s="78"/>
      <c r="S221" s="78"/>
      <c r="T221" s="77" t="str">
        <f>REPLACE(INDEX(GroupVertices[Group],MATCH(Edges[[#This Row],[Vertex 1]],GroupVertices[Vertex],0)),1,1,"")</f>
        <v>3</v>
      </c>
      <c r="U221" s="77" t="str">
        <f>REPLACE(INDEX(GroupVertices[Group],MATCH(Edges[[#This Row],[Vertex 2]],GroupVertices[Vertex],0)),1,1,"")</f>
        <v>3</v>
      </c>
      <c r="V221" s="31"/>
      <c r="W221" s="31"/>
      <c r="X221" s="31"/>
      <c r="Y221" s="31"/>
      <c r="Z221" s="31"/>
      <c r="AA221" s="31"/>
      <c r="AB221" s="31"/>
      <c r="AC221" s="31"/>
      <c r="AD221" s="31"/>
    </row>
    <row r="222" spans="1:30" ht="15">
      <c r="A222" s="62" t="s">
        <v>183</v>
      </c>
      <c r="B222" s="62" t="s">
        <v>191</v>
      </c>
      <c r="C222" s="63"/>
      <c r="D222" s="64">
        <v>1</v>
      </c>
      <c r="E222" s="65" t="s">
        <v>131</v>
      </c>
      <c r="F222" s="66"/>
      <c r="G222" s="63"/>
      <c r="H222" s="67"/>
      <c r="I222" s="68"/>
      <c r="J222" s="68"/>
      <c r="K222" s="31" t="s">
        <v>65</v>
      </c>
      <c r="L222" s="76">
        <v>222</v>
      </c>
      <c r="M222" s="76" t="b">
        <f t="shared" si="3"/>
        <v>1</v>
      </c>
      <c r="N222" s="70"/>
      <c r="O222" s="78" t="s">
        <v>275</v>
      </c>
      <c r="P222" s="78">
        <v>1</v>
      </c>
      <c r="Q222" s="78" t="s">
        <v>276</v>
      </c>
      <c r="R222" s="78"/>
      <c r="S222" s="78"/>
      <c r="T222" s="77" t="str">
        <f>REPLACE(INDEX(GroupVertices[Group],MATCH(Edges[[#This Row],[Vertex 1]],GroupVertices[Vertex],0)),1,1,"")</f>
        <v>3</v>
      </c>
      <c r="U222" s="77" t="str">
        <f>REPLACE(INDEX(GroupVertices[Group],MATCH(Edges[[#This Row],[Vertex 2]],GroupVertices[Vertex],0)),1,1,"")</f>
        <v>3</v>
      </c>
      <c r="V222" s="31"/>
      <c r="W222" s="31"/>
      <c r="X222" s="31"/>
      <c r="Y222" s="31"/>
      <c r="Z222" s="31"/>
      <c r="AA222" s="31"/>
      <c r="AB222" s="31"/>
      <c r="AC222" s="31"/>
      <c r="AD222" s="31"/>
    </row>
    <row r="223" spans="1:30" ht="15">
      <c r="A223" s="62" t="s">
        <v>183</v>
      </c>
      <c r="B223" s="62" t="s">
        <v>208</v>
      </c>
      <c r="C223" s="63"/>
      <c r="D223" s="64">
        <v>1</v>
      </c>
      <c r="E223" s="65" t="s">
        <v>131</v>
      </c>
      <c r="F223" s="66"/>
      <c r="G223" s="63"/>
      <c r="H223" s="67"/>
      <c r="I223" s="68"/>
      <c r="J223" s="68"/>
      <c r="K223" s="31" t="s">
        <v>65</v>
      </c>
      <c r="L223" s="76">
        <v>223</v>
      </c>
      <c r="M223" s="76" t="b">
        <f t="shared" si="3"/>
        <v>1</v>
      </c>
      <c r="N223" s="70"/>
      <c r="O223" s="78" t="s">
        <v>275</v>
      </c>
      <c r="P223" s="78">
        <v>1</v>
      </c>
      <c r="Q223" s="78" t="s">
        <v>276</v>
      </c>
      <c r="R223" s="78"/>
      <c r="S223" s="78"/>
      <c r="T223" s="77" t="str">
        <f>REPLACE(INDEX(GroupVertices[Group],MATCH(Edges[[#This Row],[Vertex 1]],GroupVertices[Vertex],0)),1,1,"")</f>
        <v>3</v>
      </c>
      <c r="U223" s="77" t="str">
        <f>REPLACE(INDEX(GroupVertices[Group],MATCH(Edges[[#This Row],[Vertex 2]],GroupVertices[Vertex],0)),1,1,"")</f>
        <v>4</v>
      </c>
      <c r="V223" s="31"/>
      <c r="W223" s="31"/>
      <c r="X223" s="31"/>
      <c r="Y223" s="31"/>
      <c r="Z223" s="31"/>
      <c r="AA223" s="31"/>
      <c r="AB223" s="31"/>
      <c r="AC223" s="31"/>
      <c r="AD223" s="31"/>
    </row>
    <row r="224" spans="1:30" ht="15">
      <c r="A224" s="62" t="s">
        <v>183</v>
      </c>
      <c r="B224" s="62" t="s">
        <v>226</v>
      </c>
      <c r="C224" s="63"/>
      <c r="D224" s="64">
        <v>1</v>
      </c>
      <c r="E224" s="65" t="s">
        <v>131</v>
      </c>
      <c r="F224" s="66"/>
      <c r="G224" s="63"/>
      <c r="H224" s="67"/>
      <c r="I224" s="68"/>
      <c r="J224" s="68"/>
      <c r="K224" s="31" t="s">
        <v>66</v>
      </c>
      <c r="L224" s="76">
        <v>224</v>
      </c>
      <c r="M224" s="76" t="b">
        <f t="shared" si="3"/>
        <v>1</v>
      </c>
      <c r="N224" s="70"/>
      <c r="O224" s="78" t="s">
        <v>275</v>
      </c>
      <c r="P224" s="78">
        <v>1</v>
      </c>
      <c r="Q224" s="78" t="s">
        <v>276</v>
      </c>
      <c r="R224" s="78"/>
      <c r="S224" s="78"/>
      <c r="T224" s="77" t="str">
        <f>REPLACE(INDEX(GroupVertices[Group],MATCH(Edges[[#This Row],[Vertex 1]],GroupVertices[Vertex],0)),1,1,"")</f>
        <v>3</v>
      </c>
      <c r="U224" s="77" t="str">
        <f>REPLACE(INDEX(GroupVertices[Group],MATCH(Edges[[#This Row],[Vertex 2]],GroupVertices[Vertex],0)),1,1,"")</f>
        <v>3</v>
      </c>
      <c r="V224" s="31"/>
      <c r="W224" s="31"/>
      <c r="X224" s="31"/>
      <c r="Y224" s="31"/>
      <c r="Z224" s="31"/>
      <c r="AA224" s="31"/>
      <c r="AB224" s="31"/>
      <c r="AC224" s="31"/>
      <c r="AD224" s="31"/>
    </row>
    <row r="225" spans="1:30" ht="15">
      <c r="A225" s="62" t="s">
        <v>183</v>
      </c>
      <c r="B225" s="62" t="s">
        <v>256</v>
      </c>
      <c r="C225" s="63"/>
      <c r="D225" s="64">
        <v>1</v>
      </c>
      <c r="E225" s="65" t="s">
        <v>131</v>
      </c>
      <c r="F225" s="66"/>
      <c r="G225" s="63"/>
      <c r="H225" s="67"/>
      <c r="I225" s="68"/>
      <c r="J225" s="68"/>
      <c r="K225" s="31" t="s">
        <v>65</v>
      </c>
      <c r="L225" s="76">
        <v>225</v>
      </c>
      <c r="M225" s="76" t="b">
        <f t="shared" si="3"/>
        <v>1</v>
      </c>
      <c r="N225" s="70"/>
      <c r="O225" s="78" t="s">
        <v>275</v>
      </c>
      <c r="P225" s="78">
        <v>1</v>
      </c>
      <c r="Q225" s="78" t="s">
        <v>276</v>
      </c>
      <c r="R225" s="78"/>
      <c r="S225" s="78"/>
      <c r="T225" s="77" t="str">
        <f>REPLACE(INDEX(GroupVertices[Group],MATCH(Edges[[#This Row],[Vertex 1]],GroupVertices[Vertex],0)),1,1,"")</f>
        <v>3</v>
      </c>
      <c r="U225" s="77" t="str">
        <f>REPLACE(INDEX(GroupVertices[Group],MATCH(Edges[[#This Row],[Vertex 2]],GroupVertices[Vertex],0)),1,1,"")</f>
        <v>2</v>
      </c>
      <c r="V225" s="31"/>
      <c r="W225" s="31"/>
      <c r="X225" s="31"/>
      <c r="Y225" s="31"/>
      <c r="Z225" s="31"/>
      <c r="AA225" s="31"/>
      <c r="AB225" s="31"/>
      <c r="AC225" s="31"/>
      <c r="AD225" s="31"/>
    </row>
    <row r="226" spans="1:30" ht="15">
      <c r="A226" s="62" t="s">
        <v>181</v>
      </c>
      <c r="B226" s="62" t="s">
        <v>183</v>
      </c>
      <c r="C226" s="63"/>
      <c r="D226" s="64">
        <v>1</v>
      </c>
      <c r="E226" s="65" t="s">
        <v>131</v>
      </c>
      <c r="F226" s="66"/>
      <c r="G226" s="63"/>
      <c r="H226" s="67"/>
      <c r="I226" s="68"/>
      <c r="J226" s="68"/>
      <c r="K226" s="31" t="s">
        <v>65</v>
      </c>
      <c r="L226" s="76">
        <v>226</v>
      </c>
      <c r="M226" s="76" t="b">
        <f t="shared" si="3"/>
        <v>1</v>
      </c>
      <c r="N226" s="70"/>
      <c r="O226" s="78" t="s">
        <v>275</v>
      </c>
      <c r="P226" s="78">
        <v>1</v>
      </c>
      <c r="Q226" s="78" t="s">
        <v>276</v>
      </c>
      <c r="R226" s="78"/>
      <c r="S226" s="78"/>
      <c r="T226" s="77" t="str">
        <f>REPLACE(INDEX(GroupVertices[Group],MATCH(Edges[[#This Row],[Vertex 1]],GroupVertices[Vertex],0)),1,1,"")</f>
        <v>2</v>
      </c>
      <c r="U226" s="77" t="str">
        <f>REPLACE(INDEX(GroupVertices[Group],MATCH(Edges[[#This Row],[Vertex 2]],GroupVertices[Vertex],0)),1,1,"")</f>
        <v>3</v>
      </c>
      <c r="V226" s="31"/>
      <c r="W226" s="31"/>
      <c r="X226" s="31"/>
      <c r="Y226" s="31"/>
      <c r="Z226" s="31"/>
      <c r="AA226" s="31"/>
      <c r="AB226" s="31"/>
      <c r="AC226" s="31"/>
      <c r="AD226" s="31"/>
    </row>
    <row r="227" spans="1:30" ht="15">
      <c r="A227" s="62" t="s">
        <v>212</v>
      </c>
      <c r="B227" s="62" t="s">
        <v>183</v>
      </c>
      <c r="C227" s="63"/>
      <c r="D227" s="64">
        <v>1</v>
      </c>
      <c r="E227" s="65" t="s">
        <v>131</v>
      </c>
      <c r="F227" s="66"/>
      <c r="G227" s="63"/>
      <c r="H227" s="67"/>
      <c r="I227" s="68"/>
      <c r="J227" s="68"/>
      <c r="K227" s="31" t="s">
        <v>65</v>
      </c>
      <c r="L227" s="76">
        <v>227</v>
      </c>
      <c r="M227" s="76" t="b">
        <f t="shared" si="3"/>
        <v>1</v>
      </c>
      <c r="N227" s="70"/>
      <c r="O227" s="78" t="s">
        <v>275</v>
      </c>
      <c r="P227" s="78">
        <v>1</v>
      </c>
      <c r="Q227" s="78" t="s">
        <v>276</v>
      </c>
      <c r="R227" s="78"/>
      <c r="S227" s="78"/>
      <c r="T227" s="77" t="str">
        <f>REPLACE(INDEX(GroupVertices[Group],MATCH(Edges[[#This Row],[Vertex 1]],GroupVertices[Vertex],0)),1,1,"")</f>
        <v>3</v>
      </c>
      <c r="U227" s="77" t="str">
        <f>REPLACE(INDEX(GroupVertices[Group],MATCH(Edges[[#This Row],[Vertex 2]],GroupVertices[Vertex],0)),1,1,"")</f>
        <v>3</v>
      </c>
      <c r="V227" s="31"/>
      <c r="W227" s="31"/>
      <c r="X227" s="31"/>
      <c r="Y227" s="31"/>
      <c r="Z227" s="31"/>
      <c r="AA227" s="31"/>
      <c r="AB227" s="31"/>
      <c r="AC227" s="31"/>
      <c r="AD227" s="31"/>
    </row>
    <row r="228" spans="1:30" ht="15">
      <c r="A228" s="62" t="s">
        <v>226</v>
      </c>
      <c r="B228" s="62" t="s">
        <v>183</v>
      </c>
      <c r="C228" s="63"/>
      <c r="D228" s="64">
        <v>1</v>
      </c>
      <c r="E228" s="65" t="s">
        <v>131</v>
      </c>
      <c r="F228" s="66"/>
      <c r="G228" s="63"/>
      <c r="H228" s="67"/>
      <c r="I228" s="68"/>
      <c r="J228" s="68"/>
      <c r="K228" s="31" t="s">
        <v>66</v>
      </c>
      <c r="L228" s="76">
        <v>228</v>
      </c>
      <c r="M228" s="76" t="b">
        <f t="shared" si="3"/>
        <v>1</v>
      </c>
      <c r="N228" s="70"/>
      <c r="O228" s="78" t="s">
        <v>275</v>
      </c>
      <c r="P228" s="78">
        <v>1</v>
      </c>
      <c r="Q228" s="78" t="s">
        <v>276</v>
      </c>
      <c r="R228" s="78"/>
      <c r="S228" s="78"/>
      <c r="T228" s="77" t="str">
        <f>REPLACE(INDEX(GroupVertices[Group],MATCH(Edges[[#This Row],[Vertex 1]],GroupVertices[Vertex],0)),1,1,"")</f>
        <v>3</v>
      </c>
      <c r="U228" s="77" t="str">
        <f>REPLACE(INDEX(GroupVertices[Group],MATCH(Edges[[#This Row],[Vertex 2]],GroupVertices[Vertex],0)),1,1,"")</f>
        <v>3</v>
      </c>
      <c r="V228" s="31"/>
      <c r="W228" s="31"/>
      <c r="X228" s="31"/>
      <c r="Y228" s="31"/>
      <c r="Z228" s="31"/>
      <c r="AA228" s="31"/>
      <c r="AB228" s="31"/>
      <c r="AC228" s="31"/>
      <c r="AD228" s="31"/>
    </row>
    <row r="229" spans="1:30" ht="15">
      <c r="A229" s="62" t="s">
        <v>181</v>
      </c>
      <c r="B229" s="62" t="s">
        <v>269</v>
      </c>
      <c r="C229" s="63"/>
      <c r="D229" s="64">
        <v>1</v>
      </c>
      <c r="E229" s="65" t="s">
        <v>131</v>
      </c>
      <c r="F229" s="66"/>
      <c r="G229" s="63"/>
      <c r="H229" s="67"/>
      <c r="I229" s="68"/>
      <c r="J229" s="68"/>
      <c r="K229" s="31" t="s">
        <v>65</v>
      </c>
      <c r="L229" s="76">
        <v>229</v>
      </c>
      <c r="M229" s="76" t="b">
        <f t="shared" si="3"/>
        <v>1</v>
      </c>
      <c r="N229" s="70"/>
      <c r="O229" s="78" t="s">
        <v>275</v>
      </c>
      <c r="P229" s="78">
        <v>1</v>
      </c>
      <c r="Q229" s="78" t="s">
        <v>276</v>
      </c>
      <c r="R229" s="78"/>
      <c r="S229" s="78"/>
      <c r="T229" s="77" t="str">
        <f>REPLACE(INDEX(GroupVertices[Group],MATCH(Edges[[#This Row],[Vertex 1]],GroupVertices[Vertex],0)),1,1,"")</f>
        <v>2</v>
      </c>
      <c r="U229" s="77" t="str">
        <f>REPLACE(INDEX(GroupVertices[Group],MATCH(Edges[[#This Row],[Vertex 2]],GroupVertices[Vertex],0)),1,1,"")</f>
        <v>2</v>
      </c>
      <c r="V229" s="31"/>
      <c r="W229" s="31"/>
      <c r="X229" s="31"/>
      <c r="Y229" s="31"/>
      <c r="Z229" s="31"/>
      <c r="AA229" s="31"/>
      <c r="AB229" s="31"/>
      <c r="AC229" s="31"/>
      <c r="AD229" s="31"/>
    </row>
    <row r="230" spans="1:30" ht="15">
      <c r="A230" s="62" t="s">
        <v>227</v>
      </c>
      <c r="B230" s="62" t="s">
        <v>228</v>
      </c>
      <c r="C230" s="63"/>
      <c r="D230" s="64">
        <v>1</v>
      </c>
      <c r="E230" s="65" t="s">
        <v>131</v>
      </c>
      <c r="F230" s="66"/>
      <c r="G230" s="63"/>
      <c r="H230" s="67"/>
      <c r="I230" s="68"/>
      <c r="J230" s="68"/>
      <c r="K230" s="31" t="s">
        <v>66</v>
      </c>
      <c r="L230" s="76">
        <v>230</v>
      </c>
      <c r="M230" s="76" t="b">
        <f t="shared" si="3"/>
        <v>1</v>
      </c>
      <c r="N230" s="70"/>
      <c r="O230" s="78" t="s">
        <v>275</v>
      </c>
      <c r="P230" s="78">
        <v>1</v>
      </c>
      <c r="Q230" s="78" t="s">
        <v>276</v>
      </c>
      <c r="R230" s="78"/>
      <c r="S230" s="78"/>
      <c r="T230" s="77" t="str">
        <f>REPLACE(INDEX(GroupVertices[Group],MATCH(Edges[[#This Row],[Vertex 1]],GroupVertices[Vertex],0)),1,1,"")</f>
        <v>1</v>
      </c>
      <c r="U230" s="77" t="str">
        <f>REPLACE(INDEX(GroupVertices[Group],MATCH(Edges[[#This Row],[Vertex 2]],GroupVertices[Vertex],0)),1,1,"")</f>
        <v>1</v>
      </c>
      <c r="V230" s="31"/>
      <c r="W230" s="31"/>
      <c r="X230" s="31"/>
      <c r="Y230" s="31"/>
      <c r="Z230" s="31"/>
      <c r="AA230" s="31"/>
      <c r="AB230" s="31"/>
      <c r="AC230" s="31"/>
      <c r="AD230" s="31"/>
    </row>
    <row r="231" spans="1:30" ht="15">
      <c r="A231" s="62" t="s">
        <v>227</v>
      </c>
      <c r="B231" s="62" t="s">
        <v>191</v>
      </c>
      <c r="C231" s="63"/>
      <c r="D231" s="64">
        <v>1</v>
      </c>
      <c r="E231" s="65" t="s">
        <v>131</v>
      </c>
      <c r="F231" s="66"/>
      <c r="G231" s="63"/>
      <c r="H231" s="67"/>
      <c r="I231" s="68"/>
      <c r="J231" s="68"/>
      <c r="K231" s="31" t="s">
        <v>65</v>
      </c>
      <c r="L231" s="76">
        <v>231</v>
      </c>
      <c r="M231" s="76" t="b">
        <f t="shared" si="3"/>
        <v>1</v>
      </c>
      <c r="N231" s="70"/>
      <c r="O231" s="78" t="s">
        <v>275</v>
      </c>
      <c r="P231" s="78">
        <v>1</v>
      </c>
      <c r="Q231" s="78" t="s">
        <v>276</v>
      </c>
      <c r="R231" s="78"/>
      <c r="S231" s="78"/>
      <c r="T231" s="77" t="str">
        <f>REPLACE(INDEX(GroupVertices[Group],MATCH(Edges[[#This Row],[Vertex 1]],GroupVertices[Vertex],0)),1,1,"")</f>
        <v>1</v>
      </c>
      <c r="U231" s="77" t="str">
        <f>REPLACE(INDEX(GroupVertices[Group],MATCH(Edges[[#This Row],[Vertex 2]],GroupVertices[Vertex],0)),1,1,"")</f>
        <v>3</v>
      </c>
      <c r="V231" s="31"/>
      <c r="W231" s="31"/>
      <c r="X231" s="31"/>
      <c r="Y231" s="31"/>
      <c r="Z231" s="31"/>
      <c r="AA231" s="31"/>
      <c r="AB231" s="31"/>
      <c r="AC231" s="31"/>
      <c r="AD231" s="31"/>
    </row>
    <row r="232" spans="1:30" ht="15">
      <c r="A232" s="62" t="s">
        <v>227</v>
      </c>
      <c r="B232" s="62" t="s">
        <v>204</v>
      </c>
      <c r="C232" s="63"/>
      <c r="D232" s="64">
        <v>1</v>
      </c>
      <c r="E232" s="65" t="s">
        <v>131</v>
      </c>
      <c r="F232" s="66"/>
      <c r="G232" s="63"/>
      <c r="H232" s="67"/>
      <c r="I232" s="68"/>
      <c r="J232" s="68"/>
      <c r="K232" s="31" t="s">
        <v>66</v>
      </c>
      <c r="L232" s="76">
        <v>232</v>
      </c>
      <c r="M232" s="76" t="b">
        <f t="shared" si="3"/>
        <v>1</v>
      </c>
      <c r="N232" s="70"/>
      <c r="O232" s="78" t="s">
        <v>275</v>
      </c>
      <c r="P232" s="78">
        <v>1</v>
      </c>
      <c r="Q232" s="78" t="s">
        <v>276</v>
      </c>
      <c r="R232" s="78"/>
      <c r="S232" s="78"/>
      <c r="T232" s="77" t="str">
        <f>REPLACE(INDEX(GroupVertices[Group],MATCH(Edges[[#This Row],[Vertex 1]],GroupVertices[Vertex],0)),1,1,"")</f>
        <v>1</v>
      </c>
      <c r="U232" s="77" t="str">
        <f>REPLACE(INDEX(GroupVertices[Group],MATCH(Edges[[#This Row],[Vertex 2]],GroupVertices[Vertex],0)),1,1,"")</f>
        <v>1</v>
      </c>
      <c r="V232" s="31"/>
      <c r="W232" s="31"/>
      <c r="X232" s="31"/>
      <c r="Y232" s="31"/>
      <c r="Z232" s="31"/>
      <c r="AA232" s="31"/>
      <c r="AB232" s="31"/>
      <c r="AC232" s="31"/>
      <c r="AD232" s="31"/>
    </row>
    <row r="233" spans="1:30" ht="15">
      <c r="A233" s="62" t="s">
        <v>227</v>
      </c>
      <c r="B233" s="62" t="s">
        <v>208</v>
      </c>
      <c r="C233" s="63"/>
      <c r="D233" s="64">
        <v>1</v>
      </c>
      <c r="E233" s="65" t="s">
        <v>131</v>
      </c>
      <c r="F233" s="66"/>
      <c r="G233" s="63"/>
      <c r="H233" s="67"/>
      <c r="I233" s="68"/>
      <c r="J233" s="68"/>
      <c r="K233" s="31" t="s">
        <v>65</v>
      </c>
      <c r="L233" s="76">
        <v>233</v>
      </c>
      <c r="M233" s="76" t="b">
        <f t="shared" si="3"/>
        <v>1</v>
      </c>
      <c r="N233" s="70"/>
      <c r="O233" s="78" t="s">
        <v>275</v>
      </c>
      <c r="P233" s="78">
        <v>1</v>
      </c>
      <c r="Q233" s="78" t="s">
        <v>276</v>
      </c>
      <c r="R233" s="78"/>
      <c r="S233" s="78"/>
      <c r="T233" s="77" t="str">
        <f>REPLACE(INDEX(GroupVertices[Group],MATCH(Edges[[#This Row],[Vertex 1]],GroupVertices[Vertex],0)),1,1,"")</f>
        <v>1</v>
      </c>
      <c r="U233" s="77" t="str">
        <f>REPLACE(INDEX(GroupVertices[Group],MATCH(Edges[[#This Row],[Vertex 2]],GroupVertices[Vertex],0)),1,1,"")</f>
        <v>4</v>
      </c>
      <c r="V233" s="31"/>
      <c r="W233" s="31"/>
      <c r="X233" s="31"/>
      <c r="Y233" s="31"/>
      <c r="Z233" s="31"/>
      <c r="AA233" s="31"/>
      <c r="AB233" s="31"/>
      <c r="AC233" s="31"/>
      <c r="AD233" s="31"/>
    </row>
    <row r="234" spans="1:30" ht="15">
      <c r="A234" s="62" t="s">
        <v>227</v>
      </c>
      <c r="B234" s="62" t="s">
        <v>229</v>
      </c>
      <c r="C234" s="63"/>
      <c r="D234" s="64">
        <v>1</v>
      </c>
      <c r="E234" s="65" t="s">
        <v>131</v>
      </c>
      <c r="F234" s="66"/>
      <c r="G234" s="63"/>
      <c r="H234" s="67"/>
      <c r="I234" s="68"/>
      <c r="J234" s="68"/>
      <c r="K234" s="31" t="s">
        <v>66</v>
      </c>
      <c r="L234" s="76">
        <v>234</v>
      </c>
      <c r="M234" s="76" t="b">
        <f t="shared" si="3"/>
        <v>1</v>
      </c>
      <c r="N234" s="70"/>
      <c r="O234" s="78" t="s">
        <v>275</v>
      </c>
      <c r="P234" s="78">
        <v>1</v>
      </c>
      <c r="Q234" s="78" t="s">
        <v>276</v>
      </c>
      <c r="R234" s="78"/>
      <c r="S234" s="78"/>
      <c r="T234" s="77" t="str">
        <f>REPLACE(INDEX(GroupVertices[Group],MATCH(Edges[[#This Row],[Vertex 1]],GroupVertices[Vertex],0)),1,1,"")</f>
        <v>1</v>
      </c>
      <c r="U234" s="77" t="str">
        <f>REPLACE(INDEX(GroupVertices[Group],MATCH(Edges[[#This Row],[Vertex 2]],GroupVertices[Vertex],0)),1,1,"")</f>
        <v>1</v>
      </c>
      <c r="V234" s="31"/>
      <c r="W234" s="31"/>
      <c r="X234" s="31"/>
      <c r="Y234" s="31"/>
      <c r="Z234" s="31"/>
      <c r="AA234" s="31"/>
      <c r="AB234" s="31"/>
      <c r="AC234" s="31"/>
      <c r="AD234" s="31"/>
    </row>
    <row r="235" spans="1:30" ht="15">
      <c r="A235" s="62" t="s">
        <v>227</v>
      </c>
      <c r="B235" s="62" t="s">
        <v>244</v>
      </c>
      <c r="C235" s="63"/>
      <c r="D235" s="64">
        <v>1</v>
      </c>
      <c r="E235" s="65" t="s">
        <v>131</v>
      </c>
      <c r="F235" s="66"/>
      <c r="G235" s="63"/>
      <c r="H235" s="67"/>
      <c r="I235" s="68"/>
      <c r="J235" s="68"/>
      <c r="K235" s="31" t="s">
        <v>65</v>
      </c>
      <c r="L235" s="76">
        <v>235</v>
      </c>
      <c r="M235" s="76" t="b">
        <f t="shared" si="3"/>
        <v>1</v>
      </c>
      <c r="N235" s="70"/>
      <c r="O235" s="78" t="s">
        <v>275</v>
      </c>
      <c r="P235" s="78">
        <v>1</v>
      </c>
      <c r="Q235" s="78" t="s">
        <v>276</v>
      </c>
      <c r="R235" s="78"/>
      <c r="S235" s="78"/>
      <c r="T235" s="77" t="str">
        <f>REPLACE(INDEX(GroupVertices[Group],MATCH(Edges[[#This Row],[Vertex 1]],GroupVertices[Vertex],0)),1,1,"")</f>
        <v>1</v>
      </c>
      <c r="U235" s="77" t="str">
        <f>REPLACE(INDEX(GroupVertices[Group],MATCH(Edges[[#This Row],[Vertex 2]],GroupVertices[Vertex],0)),1,1,"")</f>
        <v>1</v>
      </c>
      <c r="V235" s="31"/>
      <c r="W235" s="31"/>
      <c r="X235" s="31"/>
      <c r="Y235" s="31"/>
      <c r="Z235" s="31"/>
      <c r="AA235" s="31"/>
      <c r="AB235" s="31"/>
      <c r="AC235" s="31"/>
      <c r="AD235" s="31"/>
    </row>
    <row r="236" spans="1:30" ht="15">
      <c r="A236" s="62" t="s">
        <v>227</v>
      </c>
      <c r="B236" s="62" t="s">
        <v>230</v>
      </c>
      <c r="C236" s="63"/>
      <c r="D236" s="64">
        <v>1</v>
      </c>
      <c r="E236" s="65" t="s">
        <v>131</v>
      </c>
      <c r="F236" s="66"/>
      <c r="G236" s="63"/>
      <c r="H236" s="67"/>
      <c r="I236" s="68"/>
      <c r="J236" s="68"/>
      <c r="K236" s="31" t="s">
        <v>66</v>
      </c>
      <c r="L236" s="76">
        <v>236</v>
      </c>
      <c r="M236" s="76" t="b">
        <f t="shared" si="3"/>
        <v>1</v>
      </c>
      <c r="N236" s="70"/>
      <c r="O236" s="78" t="s">
        <v>275</v>
      </c>
      <c r="P236" s="78">
        <v>1</v>
      </c>
      <c r="Q236" s="78" t="s">
        <v>276</v>
      </c>
      <c r="R236" s="78"/>
      <c r="S236" s="78"/>
      <c r="T236" s="77" t="str">
        <f>REPLACE(INDEX(GroupVertices[Group],MATCH(Edges[[#This Row],[Vertex 1]],GroupVertices[Vertex],0)),1,1,"")</f>
        <v>1</v>
      </c>
      <c r="U236" s="77" t="str">
        <f>REPLACE(INDEX(GroupVertices[Group],MATCH(Edges[[#This Row],[Vertex 2]],GroupVertices[Vertex],0)),1,1,"")</f>
        <v>1</v>
      </c>
      <c r="V236" s="31"/>
      <c r="W236" s="31"/>
      <c r="X236" s="31"/>
      <c r="Y236" s="31"/>
      <c r="Z236" s="31"/>
      <c r="AA236" s="31"/>
      <c r="AB236" s="31"/>
      <c r="AC236" s="31"/>
      <c r="AD236" s="31"/>
    </row>
    <row r="237" spans="1:30" ht="15">
      <c r="A237" s="62" t="s">
        <v>227</v>
      </c>
      <c r="B237" s="62" t="s">
        <v>232</v>
      </c>
      <c r="C237" s="63"/>
      <c r="D237" s="64">
        <v>1</v>
      </c>
      <c r="E237" s="65" t="s">
        <v>131</v>
      </c>
      <c r="F237" s="66"/>
      <c r="G237" s="63"/>
      <c r="H237" s="67"/>
      <c r="I237" s="68"/>
      <c r="J237" s="68"/>
      <c r="K237" s="31" t="s">
        <v>65</v>
      </c>
      <c r="L237" s="76">
        <v>237</v>
      </c>
      <c r="M237" s="76" t="b">
        <f t="shared" si="3"/>
        <v>1</v>
      </c>
      <c r="N237" s="70"/>
      <c r="O237" s="78" t="s">
        <v>275</v>
      </c>
      <c r="P237" s="78">
        <v>1</v>
      </c>
      <c r="Q237" s="78" t="s">
        <v>276</v>
      </c>
      <c r="R237" s="78"/>
      <c r="S237" s="78"/>
      <c r="T237" s="77" t="str">
        <f>REPLACE(INDEX(GroupVertices[Group],MATCH(Edges[[#This Row],[Vertex 1]],GroupVertices[Vertex],0)),1,1,"")</f>
        <v>1</v>
      </c>
      <c r="U237" s="77" t="str">
        <f>REPLACE(INDEX(GroupVertices[Group],MATCH(Edges[[#This Row],[Vertex 2]],GroupVertices[Vertex],0)),1,1,"")</f>
        <v>1</v>
      </c>
      <c r="V237" s="31"/>
      <c r="W237" s="31"/>
      <c r="X237" s="31"/>
      <c r="Y237" s="31"/>
      <c r="Z237" s="31"/>
      <c r="AA237" s="31"/>
      <c r="AB237" s="31"/>
      <c r="AC237" s="31"/>
      <c r="AD237" s="31"/>
    </row>
    <row r="238" spans="1:30" ht="15">
      <c r="A238" s="62" t="s">
        <v>227</v>
      </c>
      <c r="B238" s="62" t="s">
        <v>255</v>
      </c>
      <c r="C238" s="63"/>
      <c r="D238" s="64">
        <v>1</v>
      </c>
      <c r="E238" s="65" t="s">
        <v>131</v>
      </c>
      <c r="F238" s="66"/>
      <c r="G238" s="63"/>
      <c r="H238" s="67"/>
      <c r="I238" s="68"/>
      <c r="J238" s="68"/>
      <c r="K238" s="31" t="s">
        <v>65</v>
      </c>
      <c r="L238" s="76">
        <v>238</v>
      </c>
      <c r="M238" s="76" t="b">
        <f t="shared" si="3"/>
        <v>1</v>
      </c>
      <c r="N238" s="70"/>
      <c r="O238" s="78" t="s">
        <v>275</v>
      </c>
      <c r="P238" s="78">
        <v>1</v>
      </c>
      <c r="Q238" s="78" t="s">
        <v>276</v>
      </c>
      <c r="R238" s="78"/>
      <c r="S238" s="78"/>
      <c r="T238" s="77" t="str">
        <f>REPLACE(INDEX(GroupVertices[Group],MATCH(Edges[[#This Row],[Vertex 1]],GroupVertices[Vertex],0)),1,1,"")</f>
        <v>1</v>
      </c>
      <c r="U238" s="77" t="str">
        <f>REPLACE(INDEX(GroupVertices[Group],MATCH(Edges[[#This Row],[Vertex 2]],GroupVertices[Vertex],0)),1,1,"")</f>
        <v>1</v>
      </c>
      <c r="V238" s="31"/>
      <c r="W238" s="31"/>
      <c r="X238" s="31"/>
      <c r="Y238" s="31"/>
      <c r="Z238" s="31"/>
      <c r="AA238" s="31"/>
      <c r="AB238" s="31"/>
      <c r="AC238" s="31"/>
      <c r="AD238" s="31"/>
    </row>
    <row r="239" spans="1:30" ht="15">
      <c r="A239" s="62" t="s">
        <v>181</v>
      </c>
      <c r="B239" s="62" t="s">
        <v>227</v>
      </c>
      <c r="C239" s="63"/>
      <c r="D239" s="64">
        <v>1</v>
      </c>
      <c r="E239" s="65" t="s">
        <v>131</v>
      </c>
      <c r="F239" s="66"/>
      <c r="G239" s="63"/>
      <c r="H239" s="67"/>
      <c r="I239" s="68"/>
      <c r="J239" s="68"/>
      <c r="K239" s="31" t="s">
        <v>65</v>
      </c>
      <c r="L239" s="76">
        <v>239</v>
      </c>
      <c r="M239" s="76" t="b">
        <f t="shared" si="3"/>
        <v>1</v>
      </c>
      <c r="N239" s="70"/>
      <c r="O239" s="78" t="s">
        <v>275</v>
      </c>
      <c r="P239" s="78">
        <v>1</v>
      </c>
      <c r="Q239" s="78" t="s">
        <v>276</v>
      </c>
      <c r="R239" s="78"/>
      <c r="S239" s="78"/>
      <c r="T239" s="77" t="str">
        <f>REPLACE(INDEX(GroupVertices[Group],MATCH(Edges[[#This Row],[Vertex 1]],GroupVertices[Vertex],0)),1,1,"")</f>
        <v>2</v>
      </c>
      <c r="U239" s="77" t="str">
        <f>REPLACE(INDEX(GroupVertices[Group],MATCH(Edges[[#This Row],[Vertex 2]],GroupVertices[Vertex],0)),1,1,"")</f>
        <v>1</v>
      </c>
      <c r="V239" s="31"/>
      <c r="W239" s="31"/>
      <c r="X239" s="31"/>
      <c r="Y239" s="31"/>
      <c r="Z239" s="31"/>
      <c r="AA239" s="31"/>
      <c r="AB239" s="31"/>
      <c r="AC239" s="31"/>
      <c r="AD239" s="31"/>
    </row>
    <row r="240" spans="1:30" ht="15">
      <c r="A240" s="62" t="s">
        <v>228</v>
      </c>
      <c r="B240" s="62" t="s">
        <v>227</v>
      </c>
      <c r="C240" s="63"/>
      <c r="D240" s="64">
        <v>1</v>
      </c>
      <c r="E240" s="65" t="s">
        <v>131</v>
      </c>
      <c r="F240" s="66"/>
      <c r="G240" s="63"/>
      <c r="H240" s="67"/>
      <c r="I240" s="68"/>
      <c r="J240" s="68"/>
      <c r="K240" s="31" t="s">
        <v>66</v>
      </c>
      <c r="L240" s="76">
        <v>240</v>
      </c>
      <c r="M240" s="76" t="b">
        <f t="shared" si="3"/>
        <v>1</v>
      </c>
      <c r="N240" s="70"/>
      <c r="O240" s="78" t="s">
        <v>275</v>
      </c>
      <c r="P240" s="78">
        <v>1</v>
      </c>
      <c r="Q240" s="78" t="s">
        <v>276</v>
      </c>
      <c r="R240" s="78"/>
      <c r="S240" s="78"/>
      <c r="T240" s="77" t="str">
        <f>REPLACE(INDEX(GroupVertices[Group],MATCH(Edges[[#This Row],[Vertex 1]],GroupVertices[Vertex],0)),1,1,"")</f>
        <v>1</v>
      </c>
      <c r="U240" s="77" t="str">
        <f>REPLACE(INDEX(GroupVertices[Group],MATCH(Edges[[#This Row],[Vertex 2]],GroupVertices[Vertex],0)),1,1,"")</f>
        <v>1</v>
      </c>
      <c r="V240" s="31"/>
      <c r="W240" s="31"/>
      <c r="X240" s="31"/>
      <c r="Y240" s="31"/>
      <c r="Z240" s="31"/>
      <c r="AA240" s="31"/>
      <c r="AB240" s="31"/>
      <c r="AC240" s="31"/>
      <c r="AD240" s="31"/>
    </row>
    <row r="241" spans="1:30" ht="15">
      <c r="A241" s="62" t="s">
        <v>203</v>
      </c>
      <c r="B241" s="62" t="s">
        <v>227</v>
      </c>
      <c r="C241" s="63"/>
      <c r="D241" s="64">
        <v>1</v>
      </c>
      <c r="E241" s="65" t="s">
        <v>131</v>
      </c>
      <c r="F241" s="66"/>
      <c r="G241" s="63"/>
      <c r="H241" s="67"/>
      <c r="I241" s="68"/>
      <c r="J241" s="68"/>
      <c r="K241" s="31" t="s">
        <v>65</v>
      </c>
      <c r="L241" s="76">
        <v>241</v>
      </c>
      <c r="M241" s="76" t="b">
        <f t="shared" si="3"/>
        <v>1</v>
      </c>
      <c r="N241" s="70"/>
      <c r="O241" s="78" t="s">
        <v>275</v>
      </c>
      <c r="P241" s="78">
        <v>1</v>
      </c>
      <c r="Q241" s="78" t="s">
        <v>276</v>
      </c>
      <c r="R241" s="78"/>
      <c r="S241" s="78"/>
      <c r="T241" s="77" t="str">
        <f>REPLACE(INDEX(GroupVertices[Group],MATCH(Edges[[#This Row],[Vertex 1]],GroupVertices[Vertex],0)),1,1,"")</f>
        <v>1</v>
      </c>
      <c r="U241" s="77" t="str">
        <f>REPLACE(INDEX(GroupVertices[Group],MATCH(Edges[[#This Row],[Vertex 2]],GroupVertices[Vertex],0)),1,1,"")</f>
        <v>1</v>
      </c>
      <c r="V241" s="31"/>
      <c r="W241" s="31"/>
      <c r="X241" s="31"/>
      <c r="Y241" s="31"/>
      <c r="Z241" s="31"/>
      <c r="AA241" s="31"/>
      <c r="AB241" s="31"/>
      <c r="AC241" s="31"/>
      <c r="AD241" s="31"/>
    </row>
    <row r="242" spans="1:30" ht="15">
      <c r="A242" s="62" t="s">
        <v>204</v>
      </c>
      <c r="B242" s="62" t="s">
        <v>227</v>
      </c>
      <c r="C242" s="63"/>
      <c r="D242" s="64">
        <v>1</v>
      </c>
      <c r="E242" s="65" t="s">
        <v>131</v>
      </c>
      <c r="F242" s="66"/>
      <c r="G242" s="63"/>
      <c r="H242" s="67"/>
      <c r="I242" s="68"/>
      <c r="J242" s="68"/>
      <c r="K242" s="31" t="s">
        <v>66</v>
      </c>
      <c r="L242" s="76">
        <v>242</v>
      </c>
      <c r="M242" s="76" t="b">
        <f t="shared" si="3"/>
        <v>1</v>
      </c>
      <c r="N242" s="70"/>
      <c r="O242" s="78" t="s">
        <v>275</v>
      </c>
      <c r="P242" s="78">
        <v>1</v>
      </c>
      <c r="Q242" s="78" t="s">
        <v>276</v>
      </c>
      <c r="R242" s="78"/>
      <c r="S242" s="78"/>
      <c r="T242" s="77" t="str">
        <f>REPLACE(INDEX(GroupVertices[Group],MATCH(Edges[[#This Row],[Vertex 1]],GroupVertices[Vertex],0)),1,1,"")</f>
        <v>1</v>
      </c>
      <c r="U242" s="77" t="str">
        <f>REPLACE(INDEX(GroupVertices[Group],MATCH(Edges[[#This Row],[Vertex 2]],GroupVertices[Vertex],0)),1,1,"")</f>
        <v>1</v>
      </c>
      <c r="V242" s="31"/>
      <c r="W242" s="31"/>
      <c r="X242" s="31"/>
      <c r="Y242" s="31"/>
      <c r="Z242" s="31"/>
      <c r="AA242" s="31"/>
      <c r="AB242" s="31"/>
      <c r="AC242" s="31"/>
      <c r="AD242" s="31"/>
    </row>
    <row r="243" spans="1:30" ht="15">
      <c r="A243" s="62" t="s">
        <v>229</v>
      </c>
      <c r="B243" s="62" t="s">
        <v>227</v>
      </c>
      <c r="C243" s="63"/>
      <c r="D243" s="64">
        <v>1</v>
      </c>
      <c r="E243" s="65" t="s">
        <v>131</v>
      </c>
      <c r="F243" s="66"/>
      <c r="G243" s="63"/>
      <c r="H243" s="67"/>
      <c r="I243" s="68"/>
      <c r="J243" s="68"/>
      <c r="K243" s="31" t="s">
        <v>66</v>
      </c>
      <c r="L243" s="76">
        <v>243</v>
      </c>
      <c r="M243" s="76" t="b">
        <f t="shared" si="3"/>
        <v>1</v>
      </c>
      <c r="N243" s="70"/>
      <c r="O243" s="78" t="s">
        <v>275</v>
      </c>
      <c r="P243" s="78">
        <v>1</v>
      </c>
      <c r="Q243" s="78" t="s">
        <v>276</v>
      </c>
      <c r="R243" s="78"/>
      <c r="S243" s="78"/>
      <c r="T243" s="77" t="str">
        <f>REPLACE(INDEX(GroupVertices[Group],MATCH(Edges[[#This Row],[Vertex 1]],GroupVertices[Vertex],0)),1,1,"")</f>
        <v>1</v>
      </c>
      <c r="U243" s="77" t="str">
        <f>REPLACE(INDEX(GroupVertices[Group],MATCH(Edges[[#This Row],[Vertex 2]],GroupVertices[Vertex],0)),1,1,"")</f>
        <v>1</v>
      </c>
      <c r="V243" s="31"/>
      <c r="W243" s="31"/>
      <c r="X243" s="31"/>
      <c r="Y243" s="31"/>
      <c r="Z243" s="31"/>
      <c r="AA243" s="31"/>
      <c r="AB243" s="31"/>
      <c r="AC243" s="31"/>
      <c r="AD243" s="31"/>
    </row>
    <row r="244" spans="1:30" ht="15">
      <c r="A244" s="62" t="s">
        <v>230</v>
      </c>
      <c r="B244" s="62" t="s">
        <v>227</v>
      </c>
      <c r="C244" s="63"/>
      <c r="D244" s="64">
        <v>1</v>
      </c>
      <c r="E244" s="65" t="s">
        <v>131</v>
      </c>
      <c r="F244" s="66"/>
      <c r="G244" s="63"/>
      <c r="H244" s="67"/>
      <c r="I244" s="68"/>
      <c r="J244" s="68"/>
      <c r="K244" s="31" t="s">
        <v>66</v>
      </c>
      <c r="L244" s="76">
        <v>244</v>
      </c>
      <c r="M244" s="76" t="b">
        <f t="shared" si="3"/>
        <v>1</v>
      </c>
      <c r="N244" s="70"/>
      <c r="O244" s="78" t="s">
        <v>275</v>
      </c>
      <c r="P244" s="78">
        <v>1</v>
      </c>
      <c r="Q244" s="78" t="s">
        <v>276</v>
      </c>
      <c r="R244" s="78"/>
      <c r="S244" s="78"/>
      <c r="T244" s="77" t="str">
        <f>REPLACE(INDEX(GroupVertices[Group],MATCH(Edges[[#This Row],[Vertex 1]],GroupVertices[Vertex],0)),1,1,"")</f>
        <v>1</v>
      </c>
      <c r="U244" s="77" t="str">
        <f>REPLACE(INDEX(GroupVertices[Group],MATCH(Edges[[#This Row],[Vertex 2]],GroupVertices[Vertex],0)),1,1,"")</f>
        <v>1</v>
      </c>
      <c r="V244" s="31"/>
      <c r="W244" s="31"/>
      <c r="X244" s="31"/>
      <c r="Y244" s="31"/>
      <c r="Z244" s="31"/>
      <c r="AA244" s="31"/>
      <c r="AB244" s="31"/>
      <c r="AC244" s="31"/>
      <c r="AD244" s="31"/>
    </row>
    <row r="245" spans="1:30" ht="15">
      <c r="A245" s="62" t="s">
        <v>203</v>
      </c>
      <c r="B245" s="62" t="s">
        <v>228</v>
      </c>
      <c r="C245" s="63"/>
      <c r="D245" s="64">
        <v>1</v>
      </c>
      <c r="E245" s="65" t="s">
        <v>131</v>
      </c>
      <c r="F245" s="66"/>
      <c r="G245" s="63"/>
      <c r="H245" s="67"/>
      <c r="I245" s="68"/>
      <c r="J245" s="68"/>
      <c r="K245" s="31" t="s">
        <v>65</v>
      </c>
      <c r="L245" s="76">
        <v>245</v>
      </c>
      <c r="M245" s="76" t="b">
        <f t="shared" si="3"/>
        <v>1</v>
      </c>
      <c r="N245" s="70"/>
      <c r="O245" s="78" t="s">
        <v>275</v>
      </c>
      <c r="P245" s="78">
        <v>1</v>
      </c>
      <c r="Q245" s="78" t="s">
        <v>276</v>
      </c>
      <c r="R245" s="78"/>
      <c r="S245" s="78"/>
      <c r="T245" s="77" t="str">
        <f>REPLACE(INDEX(GroupVertices[Group],MATCH(Edges[[#This Row],[Vertex 1]],GroupVertices[Vertex],0)),1,1,"")</f>
        <v>1</v>
      </c>
      <c r="U245" s="77" t="str">
        <f>REPLACE(INDEX(GroupVertices[Group],MATCH(Edges[[#This Row],[Vertex 2]],GroupVertices[Vertex],0)),1,1,"")</f>
        <v>1</v>
      </c>
      <c r="V245" s="31"/>
      <c r="W245" s="31"/>
      <c r="X245" s="31"/>
      <c r="Y245" s="31"/>
      <c r="Z245" s="31"/>
      <c r="AA245" s="31"/>
      <c r="AB245" s="31"/>
      <c r="AC245" s="31"/>
      <c r="AD245" s="31"/>
    </row>
    <row r="246" spans="1:30" ht="15">
      <c r="A246" s="62" t="s">
        <v>203</v>
      </c>
      <c r="B246" s="62" t="s">
        <v>248</v>
      </c>
      <c r="C246" s="63"/>
      <c r="D246" s="64">
        <v>1</v>
      </c>
      <c r="E246" s="65" t="s">
        <v>131</v>
      </c>
      <c r="F246" s="66"/>
      <c r="G246" s="63"/>
      <c r="H246" s="67"/>
      <c r="I246" s="68"/>
      <c r="J246" s="68"/>
      <c r="K246" s="31" t="s">
        <v>65</v>
      </c>
      <c r="L246" s="76">
        <v>246</v>
      </c>
      <c r="M246" s="76" t="b">
        <f t="shared" si="3"/>
        <v>1</v>
      </c>
      <c r="N246" s="70"/>
      <c r="O246" s="78" t="s">
        <v>275</v>
      </c>
      <c r="P246" s="78">
        <v>1</v>
      </c>
      <c r="Q246" s="78" t="s">
        <v>276</v>
      </c>
      <c r="R246" s="78"/>
      <c r="S246" s="78"/>
      <c r="T246" s="77" t="str">
        <f>REPLACE(INDEX(GroupVertices[Group],MATCH(Edges[[#This Row],[Vertex 1]],GroupVertices[Vertex],0)),1,1,"")</f>
        <v>1</v>
      </c>
      <c r="U246" s="77" t="str">
        <f>REPLACE(INDEX(GroupVertices[Group],MATCH(Edges[[#This Row],[Vertex 2]],GroupVertices[Vertex],0)),1,1,"")</f>
        <v>1</v>
      </c>
      <c r="V246" s="31"/>
      <c r="W246" s="31"/>
      <c r="X246" s="31"/>
      <c r="Y246" s="31"/>
      <c r="Z246" s="31"/>
      <c r="AA246" s="31"/>
      <c r="AB246" s="31"/>
      <c r="AC246" s="31"/>
      <c r="AD246" s="31"/>
    </row>
    <row r="247" spans="1:30" ht="15">
      <c r="A247" s="62" t="s">
        <v>203</v>
      </c>
      <c r="B247" s="62" t="s">
        <v>204</v>
      </c>
      <c r="C247" s="63"/>
      <c r="D247" s="64">
        <v>1</v>
      </c>
      <c r="E247" s="65" t="s">
        <v>131</v>
      </c>
      <c r="F247" s="66"/>
      <c r="G247" s="63"/>
      <c r="H247" s="67"/>
      <c r="I247" s="68"/>
      <c r="J247" s="68"/>
      <c r="K247" s="31" t="s">
        <v>65</v>
      </c>
      <c r="L247" s="76">
        <v>247</v>
      </c>
      <c r="M247" s="76" t="b">
        <f t="shared" si="3"/>
        <v>1</v>
      </c>
      <c r="N247" s="70"/>
      <c r="O247" s="78" t="s">
        <v>275</v>
      </c>
      <c r="P247" s="78">
        <v>1</v>
      </c>
      <c r="Q247" s="78" t="s">
        <v>276</v>
      </c>
      <c r="R247" s="78"/>
      <c r="S247" s="78"/>
      <c r="T247" s="77" t="str">
        <f>REPLACE(INDEX(GroupVertices[Group],MATCH(Edges[[#This Row],[Vertex 1]],GroupVertices[Vertex],0)),1,1,"")</f>
        <v>1</v>
      </c>
      <c r="U247" s="77" t="str">
        <f>REPLACE(INDEX(GroupVertices[Group],MATCH(Edges[[#This Row],[Vertex 2]],GroupVertices[Vertex],0)),1,1,"")</f>
        <v>1</v>
      </c>
      <c r="V247" s="31"/>
      <c r="W247" s="31"/>
      <c r="X247" s="31"/>
      <c r="Y247" s="31"/>
      <c r="Z247" s="31"/>
      <c r="AA247" s="31"/>
      <c r="AB247" s="31"/>
      <c r="AC247" s="31"/>
      <c r="AD247" s="31"/>
    </row>
    <row r="248" spans="1:30" ht="15">
      <c r="A248" s="62" t="s">
        <v>203</v>
      </c>
      <c r="B248" s="62" t="s">
        <v>229</v>
      </c>
      <c r="C248" s="63"/>
      <c r="D248" s="64">
        <v>1</v>
      </c>
      <c r="E248" s="65" t="s">
        <v>131</v>
      </c>
      <c r="F248" s="66"/>
      <c r="G248" s="63"/>
      <c r="H248" s="67"/>
      <c r="I248" s="68"/>
      <c r="J248" s="68"/>
      <c r="K248" s="31" t="s">
        <v>66</v>
      </c>
      <c r="L248" s="76">
        <v>248</v>
      </c>
      <c r="M248" s="76" t="b">
        <f t="shared" si="3"/>
        <v>1</v>
      </c>
      <c r="N248" s="70"/>
      <c r="O248" s="78" t="s">
        <v>275</v>
      </c>
      <c r="P248" s="78">
        <v>1</v>
      </c>
      <c r="Q248" s="78" t="s">
        <v>276</v>
      </c>
      <c r="R248" s="78"/>
      <c r="S248" s="78"/>
      <c r="T248" s="77" t="str">
        <f>REPLACE(INDEX(GroupVertices[Group],MATCH(Edges[[#This Row],[Vertex 1]],GroupVertices[Vertex],0)),1,1,"")</f>
        <v>1</v>
      </c>
      <c r="U248" s="77" t="str">
        <f>REPLACE(INDEX(GroupVertices[Group],MATCH(Edges[[#This Row],[Vertex 2]],GroupVertices[Vertex],0)),1,1,"")</f>
        <v>1</v>
      </c>
      <c r="V248" s="31"/>
      <c r="W248" s="31"/>
      <c r="X248" s="31"/>
      <c r="Y248" s="31"/>
      <c r="Z248" s="31"/>
      <c r="AA248" s="31"/>
      <c r="AB248" s="31"/>
      <c r="AC248" s="31"/>
      <c r="AD248" s="31"/>
    </row>
    <row r="249" spans="1:30" ht="15">
      <c r="A249" s="62" t="s">
        <v>203</v>
      </c>
      <c r="B249" s="62" t="s">
        <v>200</v>
      </c>
      <c r="C249" s="63"/>
      <c r="D249" s="64">
        <v>1</v>
      </c>
      <c r="E249" s="65" t="s">
        <v>131</v>
      </c>
      <c r="F249" s="66"/>
      <c r="G249" s="63"/>
      <c r="H249" s="67"/>
      <c r="I249" s="68"/>
      <c r="J249" s="68"/>
      <c r="K249" s="31" t="s">
        <v>65</v>
      </c>
      <c r="L249" s="76">
        <v>249</v>
      </c>
      <c r="M249" s="76" t="b">
        <f t="shared" si="3"/>
        <v>1</v>
      </c>
      <c r="N249" s="70"/>
      <c r="O249" s="78" t="s">
        <v>275</v>
      </c>
      <c r="P249" s="78">
        <v>1</v>
      </c>
      <c r="Q249" s="78" t="s">
        <v>276</v>
      </c>
      <c r="R249" s="78"/>
      <c r="S249" s="78"/>
      <c r="T249" s="77" t="str">
        <f>REPLACE(INDEX(GroupVertices[Group],MATCH(Edges[[#This Row],[Vertex 1]],GroupVertices[Vertex],0)),1,1,"")</f>
        <v>1</v>
      </c>
      <c r="U249" s="77" t="str">
        <f>REPLACE(INDEX(GroupVertices[Group],MATCH(Edges[[#This Row],[Vertex 2]],GroupVertices[Vertex],0)),1,1,"")</f>
        <v>1</v>
      </c>
      <c r="V249" s="31"/>
      <c r="W249" s="31"/>
      <c r="X249" s="31"/>
      <c r="Y249" s="31"/>
      <c r="Z249" s="31"/>
      <c r="AA249" s="31"/>
      <c r="AB249" s="31"/>
      <c r="AC249" s="31"/>
      <c r="AD249" s="31"/>
    </row>
    <row r="250" spans="1:30" ht="15">
      <c r="A250" s="62" t="s">
        <v>203</v>
      </c>
      <c r="B250" s="62" t="s">
        <v>232</v>
      </c>
      <c r="C250" s="63"/>
      <c r="D250" s="64">
        <v>1</v>
      </c>
      <c r="E250" s="65" t="s">
        <v>131</v>
      </c>
      <c r="F250" s="66"/>
      <c r="G250" s="63"/>
      <c r="H250" s="67"/>
      <c r="I250" s="68"/>
      <c r="J250" s="68"/>
      <c r="K250" s="31" t="s">
        <v>65</v>
      </c>
      <c r="L250" s="76">
        <v>250</v>
      </c>
      <c r="M250" s="76" t="b">
        <f t="shared" si="3"/>
        <v>1</v>
      </c>
      <c r="N250" s="70"/>
      <c r="O250" s="78" t="s">
        <v>275</v>
      </c>
      <c r="P250" s="78">
        <v>1</v>
      </c>
      <c r="Q250" s="78" t="s">
        <v>276</v>
      </c>
      <c r="R250" s="78"/>
      <c r="S250" s="78"/>
      <c r="T250" s="77" t="str">
        <f>REPLACE(INDEX(GroupVertices[Group],MATCH(Edges[[#This Row],[Vertex 1]],GroupVertices[Vertex],0)),1,1,"")</f>
        <v>1</v>
      </c>
      <c r="U250" s="77" t="str">
        <f>REPLACE(INDEX(GroupVertices[Group],MATCH(Edges[[#This Row],[Vertex 2]],GroupVertices[Vertex],0)),1,1,"")</f>
        <v>1</v>
      </c>
      <c r="V250" s="31"/>
      <c r="W250" s="31"/>
      <c r="X250" s="31"/>
      <c r="Y250" s="31"/>
      <c r="Z250" s="31"/>
      <c r="AA250" s="31"/>
      <c r="AB250" s="31"/>
      <c r="AC250" s="31"/>
      <c r="AD250" s="31"/>
    </row>
    <row r="251" spans="1:30" ht="15">
      <c r="A251" s="62" t="s">
        <v>203</v>
      </c>
      <c r="B251" s="62" t="s">
        <v>255</v>
      </c>
      <c r="C251" s="63"/>
      <c r="D251" s="64">
        <v>1</v>
      </c>
      <c r="E251" s="65" t="s">
        <v>131</v>
      </c>
      <c r="F251" s="66"/>
      <c r="G251" s="63"/>
      <c r="H251" s="67"/>
      <c r="I251" s="68"/>
      <c r="J251" s="68"/>
      <c r="K251" s="31" t="s">
        <v>65</v>
      </c>
      <c r="L251" s="76">
        <v>251</v>
      </c>
      <c r="M251" s="76" t="b">
        <f t="shared" si="3"/>
        <v>1</v>
      </c>
      <c r="N251" s="70"/>
      <c r="O251" s="78" t="s">
        <v>275</v>
      </c>
      <c r="P251" s="78">
        <v>1</v>
      </c>
      <c r="Q251" s="78" t="s">
        <v>276</v>
      </c>
      <c r="R251" s="78"/>
      <c r="S251" s="78"/>
      <c r="T251" s="77" t="str">
        <f>REPLACE(INDEX(GroupVertices[Group],MATCH(Edges[[#This Row],[Vertex 1]],GroupVertices[Vertex],0)),1,1,"")</f>
        <v>1</v>
      </c>
      <c r="U251" s="77" t="str">
        <f>REPLACE(INDEX(GroupVertices[Group],MATCH(Edges[[#This Row],[Vertex 2]],GroupVertices[Vertex],0)),1,1,"")</f>
        <v>1</v>
      </c>
      <c r="V251" s="31"/>
      <c r="W251" s="31"/>
      <c r="X251" s="31"/>
      <c r="Y251" s="31"/>
      <c r="Z251" s="31"/>
      <c r="AA251" s="31"/>
      <c r="AB251" s="31"/>
      <c r="AC251" s="31"/>
      <c r="AD251" s="31"/>
    </row>
    <row r="252" spans="1:30" ht="15">
      <c r="A252" s="62" t="s">
        <v>181</v>
      </c>
      <c r="B252" s="62" t="s">
        <v>203</v>
      </c>
      <c r="C252" s="63"/>
      <c r="D252" s="64">
        <v>1</v>
      </c>
      <c r="E252" s="65" t="s">
        <v>131</v>
      </c>
      <c r="F252" s="66"/>
      <c r="G252" s="63"/>
      <c r="H252" s="67"/>
      <c r="I252" s="68"/>
      <c r="J252" s="68"/>
      <c r="K252" s="31" t="s">
        <v>65</v>
      </c>
      <c r="L252" s="76">
        <v>252</v>
      </c>
      <c r="M252" s="76" t="b">
        <f t="shared" si="3"/>
        <v>1</v>
      </c>
      <c r="N252" s="70"/>
      <c r="O252" s="78" t="s">
        <v>275</v>
      </c>
      <c r="P252" s="78">
        <v>1</v>
      </c>
      <c r="Q252" s="78" t="s">
        <v>276</v>
      </c>
      <c r="R252" s="78"/>
      <c r="S252" s="78"/>
      <c r="T252" s="77" t="str">
        <f>REPLACE(INDEX(GroupVertices[Group],MATCH(Edges[[#This Row],[Vertex 1]],GroupVertices[Vertex],0)),1,1,"")</f>
        <v>2</v>
      </c>
      <c r="U252" s="77" t="str">
        <f>REPLACE(INDEX(GroupVertices[Group],MATCH(Edges[[#This Row],[Vertex 2]],GroupVertices[Vertex],0)),1,1,"")</f>
        <v>1</v>
      </c>
      <c r="V252" s="31"/>
      <c r="W252" s="31"/>
      <c r="X252" s="31"/>
      <c r="Y252" s="31"/>
      <c r="Z252" s="31"/>
      <c r="AA252" s="31"/>
      <c r="AB252" s="31"/>
      <c r="AC252" s="31"/>
      <c r="AD252" s="31"/>
    </row>
    <row r="253" spans="1:30" ht="15">
      <c r="A253" s="62" t="s">
        <v>198</v>
      </c>
      <c r="B253" s="62" t="s">
        <v>203</v>
      </c>
      <c r="C253" s="63"/>
      <c r="D253" s="64">
        <v>1</v>
      </c>
      <c r="E253" s="65" t="s">
        <v>131</v>
      </c>
      <c r="F253" s="66"/>
      <c r="G253" s="63"/>
      <c r="H253" s="67"/>
      <c r="I253" s="68"/>
      <c r="J253" s="68"/>
      <c r="K253" s="31" t="s">
        <v>65</v>
      </c>
      <c r="L253" s="76">
        <v>253</v>
      </c>
      <c r="M253" s="76" t="b">
        <f t="shared" si="3"/>
        <v>1</v>
      </c>
      <c r="N253" s="70"/>
      <c r="O253" s="78" t="s">
        <v>275</v>
      </c>
      <c r="P253" s="78">
        <v>1</v>
      </c>
      <c r="Q253" s="78" t="s">
        <v>276</v>
      </c>
      <c r="R253" s="78"/>
      <c r="S253" s="78"/>
      <c r="T253" s="77" t="str">
        <f>REPLACE(INDEX(GroupVertices[Group],MATCH(Edges[[#This Row],[Vertex 1]],GroupVertices[Vertex],0)),1,1,"")</f>
        <v>1</v>
      </c>
      <c r="U253" s="77" t="str">
        <f>REPLACE(INDEX(GroupVertices[Group],MATCH(Edges[[#This Row],[Vertex 2]],GroupVertices[Vertex],0)),1,1,"")</f>
        <v>1</v>
      </c>
      <c r="V253" s="31"/>
      <c r="W253" s="31"/>
      <c r="X253" s="31"/>
      <c r="Y253" s="31"/>
      <c r="Z253" s="31"/>
      <c r="AA253" s="31"/>
      <c r="AB253" s="31"/>
      <c r="AC253" s="31"/>
      <c r="AD253" s="31"/>
    </row>
    <row r="254" spans="1:30" ht="15">
      <c r="A254" s="62" t="s">
        <v>229</v>
      </c>
      <c r="B254" s="62" t="s">
        <v>203</v>
      </c>
      <c r="C254" s="63"/>
      <c r="D254" s="64">
        <v>1</v>
      </c>
      <c r="E254" s="65" t="s">
        <v>131</v>
      </c>
      <c r="F254" s="66"/>
      <c r="G254" s="63"/>
      <c r="H254" s="67"/>
      <c r="I254" s="68"/>
      <c r="J254" s="68"/>
      <c r="K254" s="31" t="s">
        <v>66</v>
      </c>
      <c r="L254" s="76">
        <v>254</v>
      </c>
      <c r="M254" s="76" t="b">
        <f t="shared" si="3"/>
        <v>1</v>
      </c>
      <c r="N254" s="70"/>
      <c r="O254" s="78" t="s">
        <v>275</v>
      </c>
      <c r="P254" s="78">
        <v>1</v>
      </c>
      <c r="Q254" s="78" t="s">
        <v>276</v>
      </c>
      <c r="R254" s="78"/>
      <c r="S254" s="78"/>
      <c r="T254" s="77" t="str">
        <f>REPLACE(INDEX(GroupVertices[Group],MATCH(Edges[[#This Row],[Vertex 1]],GroupVertices[Vertex],0)),1,1,"")</f>
        <v>1</v>
      </c>
      <c r="U254" s="77" t="str">
        <f>REPLACE(INDEX(GroupVertices[Group],MATCH(Edges[[#This Row],[Vertex 2]],GroupVertices[Vertex],0)),1,1,"")</f>
        <v>1</v>
      </c>
      <c r="V254" s="31"/>
      <c r="W254" s="31"/>
      <c r="X254" s="31"/>
      <c r="Y254" s="31"/>
      <c r="Z254" s="31"/>
      <c r="AA254" s="31"/>
      <c r="AB254" s="31"/>
      <c r="AC254" s="31"/>
      <c r="AD254" s="31"/>
    </row>
    <row r="255" spans="1:30" ht="15">
      <c r="A255" s="62" t="s">
        <v>230</v>
      </c>
      <c r="B255" s="62" t="s">
        <v>203</v>
      </c>
      <c r="C255" s="63"/>
      <c r="D255" s="64">
        <v>1</v>
      </c>
      <c r="E255" s="65" t="s">
        <v>131</v>
      </c>
      <c r="F255" s="66"/>
      <c r="G255" s="63"/>
      <c r="H255" s="67"/>
      <c r="I255" s="68"/>
      <c r="J255" s="68"/>
      <c r="K255" s="31" t="s">
        <v>65</v>
      </c>
      <c r="L255" s="76">
        <v>255</v>
      </c>
      <c r="M255" s="76" t="b">
        <f t="shared" si="3"/>
        <v>1</v>
      </c>
      <c r="N255" s="70"/>
      <c r="O255" s="78" t="s">
        <v>275</v>
      </c>
      <c r="P255" s="78">
        <v>1</v>
      </c>
      <c r="Q255" s="78" t="s">
        <v>276</v>
      </c>
      <c r="R255" s="78"/>
      <c r="S255" s="78"/>
      <c r="T255" s="77" t="str">
        <f>REPLACE(INDEX(GroupVertices[Group],MATCH(Edges[[#This Row],[Vertex 1]],GroupVertices[Vertex],0)),1,1,"")</f>
        <v>1</v>
      </c>
      <c r="U255" s="77" t="str">
        <f>REPLACE(INDEX(GroupVertices[Group],MATCH(Edges[[#This Row],[Vertex 2]],GroupVertices[Vertex],0)),1,1,"")</f>
        <v>1</v>
      </c>
      <c r="V255" s="31"/>
      <c r="W255" s="31"/>
      <c r="X255" s="31"/>
      <c r="Y255" s="31"/>
      <c r="Z255" s="31"/>
      <c r="AA255" s="31"/>
      <c r="AB255" s="31"/>
      <c r="AC255" s="31"/>
      <c r="AD255" s="31"/>
    </row>
    <row r="256" spans="1:30" ht="15">
      <c r="A256" s="62" t="s">
        <v>181</v>
      </c>
      <c r="B256" s="62" t="s">
        <v>270</v>
      </c>
      <c r="C256" s="63"/>
      <c r="D256" s="64">
        <v>1</v>
      </c>
      <c r="E256" s="65" t="s">
        <v>131</v>
      </c>
      <c r="F256" s="66"/>
      <c r="G256" s="63"/>
      <c r="H256" s="67"/>
      <c r="I256" s="68"/>
      <c r="J256" s="68"/>
      <c r="K256" s="31" t="s">
        <v>65</v>
      </c>
      <c r="L256" s="76">
        <v>256</v>
      </c>
      <c r="M256" s="76" t="b">
        <f t="shared" si="3"/>
        <v>1</v>
      </c>
      <c r="N256" s="70"/>
      <c r="O256" s="78" t="s">
        <v>275</v>
      </c>
      <c r="P256" s="78">
        <v>1</v>
      </c>
      <c r="Q256" s="78" t="s">
        <v>276</v>
      </c>
      <c r="R256" s="78"/>
      <c r="S256" s="78"/>
      <c r="T256" s="77" t="str">
        <f>REPLACE(INDEX(GroupVertices[Group],MATCH(Edges[[#This Row],[Vertex 1]],GroupVertices[Vertex],0)),1,1,"")</f>
        <v>2</v>
      </c>
      <c r="U256" s="77" t="str">
        <f>REPLACE(INDEX(GroupVertices[Group],MATCH(Edges[[#This Row],[Vertex 2]],GroupVertices[Vertex],0)),1,1,"")</f>
        <v>1</v>
      </c>
      <c r="V256" s="31"/>
      <c r="W256" s="31"/>
      <c r="X256" s="31"/>
      <c r="Y256" s="31"/>
      <c r="Z256" s="31"/>
      <c r="AA256" s="31"/>
      <c r="AB256" s="31"/>
      <c r="AC256" s="31"/>
      <c r="AD256" s="31"/>
    </row>
    <row r="257" spans="1:30" ht="15">
      <c r="A257" s="62" t="s">
        <v>229</v>
      </c>
      <c r="B257" s="62" t="s">
        <v>270</v>
      </c>
      <c r="C257" s="63"/>
      <c r="D257" s="64">
        <v>1</v>
      </c>
      <c r="E257" s="65" t="s">
        <v>131</v>
      </c>
      <c r="F257" s="66"/>
      <c r="G257" s="63"/>
      <c r="H257" s="67"/>
      <c r="I257" s="68"/>
      <c r="J257" s="68"/>
      <c r="K257" s="31" t="s">
        <v>65</v>
      </c>
      <c r="L257" s="76">
        <v>257</v>
      </c>
      <c r="M257" s="76" t="b">
        <f t="shared" si="3"/>
        <v>1</v>
      </c>
      <c r="N257" s="70"/>
      <c r="O257" s="78" t="s">
        <v>275</v>
      </c>
      <c r="P257" s="78">
        <v>1</v>
      </c>
      <c r="Q257" s="78" t="s">
        <v>276</v>
      </c>
      <c r="R257" s="78"/>
      <c r="S257" s="78"/>
      <c r="T257" s="77" t="str">
        <f>REPLACE(INDEX(GroupVertices[Group],MATCH(Edges[[#This Row],[Vertex 1]],GroupVertices[Vertex],0)),1,1,"")</f>
        <v>1</v>
      </c>
      <c r="U257" s="77" t="str">
        <f>REPLACE(INDEX(GroupVertices[Group],MATCH(Edges[[#This Row],[Vertex 2]],GroupVertices[Vertex],0)),1,1,"")</f>
        <v>1</v>
      </c>
      <c r="V257" s="31"/>
      <c r="W257" s="31"/>
      <c r="X257" s="31"/>
      <c r="Y257" s="31"/>
      <c r="Z257" s="31"/>
      <c r="AA257" s="31"/>
      <c r="AB257" s="31"/>
      <c r="AC257" s="31"/>
      <c r="AD257" s="31"/>
    </row>
    <row r="258" spans="1:30" ht="15">
      <c r="A258" s="62" t="s">
        <v>230</v>
      </c>
      <c r="B258" s="62" t="s">
        <v>270</v>
      </c>
      <c r="C258" s="63"/>
      <c r="D258" s="64">
        <v>1</v>
      </c>
      <c r="E258" s="65" t="s">
        <v>131</v>
      </c>
      <c r="F258" s="66"/>
      <c r="G258" s="63"/>
      <c r="H258" s="67"/>
      <c r="I258" s="68"/>
      <c r="J258" s="68"/>
      <c r="K258" s="31" t="s">
        <v>65</v>
      </c>
      <c r="L258" s="76">
        <v>258</v>
      </c>
      <c r="M258" s="76" t="b">
        <f t="shared" si="3"/>
        <v>1</v>
      </c>
      <c r="N258" s="70"/>
      <c r="O258" s="78" t="s">
        <v>275</v>
      </c>
      <c r="P258" s="78">
        <v>1</v>
      </c>
      <c r="Q258" s="78" t="s">
        <v>276</v>
      </c>
      <c r="R258" s="78"/>
      <c r="S258" s="78"/>
      <c r="T258" s="77" t="str">
        <f>REPLACE(INDEX(GroupVertices[Group],MATCH(Edges[[#This Row],[Vertex 1]],GroupVertices[Vertex],0)),1,1,"")</f>
        <v>1</v>
      </c>
      <c r="U258" s="77" t="str">
        <f>REPLACE(INDEX(GroupVertices[Group],MATCH(Edges[[#This Row],[Vertex 2]],GroupVertices[Vertex],0)),1,1,"")</f>
        <v>1</v>
      </c>
      <c r="V258" s="31"/>
      <c r="W258" s="31"/>
      <c r="X258" s="31"/>
      <c r="Y258" s="31"/>
      <c r="Z258" s="31"/>
      <c r="AA258" s="31"/>
      <c r="AB258" s="31"/>
      <c r="AC258" s="31"/>
      <c r="AD258" s="31"/>
    </row>
    <row r="259" spans="1:30" ht="15">
      <c r="A259" s="62" t="s">
        <v>231</v>
      </c>
      <c r="B259" s="62" t="s">
        <v>229</v>
      </c>
      <c r="C259" s="63"/>
      <c r="D259" s="64">
        <v>1</v>
      </c>
      <c r="E259" s="65" t="s">
        <v>131</v>
      </c>
      <c r="F259" s="66"/>
      <c r="G259" s="63"/>
      <c r="H259" s="67"/>
      <c r="I259" s="68"/>
      <c r="J259" s="68"/>
      <c r="K259" s="31" t="s">
        <v>66</v>
      </c>
      <c r="L259" s="76">
        <v>259</v>
      </c>
      <c r="M259" s="76" t="b">
        <f aca="true" t="shared" si="4" ref="M259:M322">IF(AND(TRUE),TRUE,FALSE)</f>
        <v>1</v>
      </c>
      <c r="N259" s="70"/>
      <c r="O259" s="78" t="s">
        <v>275</v>
      </c>
      <c r="P259" s="78">
        <v>1</v>
      </c>
      <c r="Q259" s="78" t="s">
        <v>276</v>
      </c>
      <c r="R259" s="78"/>
      <c r="S259" s="78"/>
      <c r="T259" s="77" t="str">
        <f>REPLACE(INDEX(GroupVertices[Group],MATCH(Edges[[#This Row],[Vertex 1]],GroupVertices[Vertex],0)),1,1,"")</f>
        <v>1</v>
      </c>
      <c r="U259" s="77" t="str">
        <f>REPLACE(INDEX(GroupVertices[Group],MATCH(Edges[[#This Row],[Vertex 2]],GroupVertices[Vertex],0)),1,1,"")</f>
        <v>1</v>
      </c>
      <c r="V259" s="31"/>
      <c r="W259" s="31"/>
      <c r="X259" s="31"/>
      <c r="Y259" s="31"/>
      <c r="Z259" s="31"/>
      <c r="AA259" s="31"/>
      <c r="AB259" s="31"/>
      <c r="AC259" s="31"/>
      <c r="AD259" s="31"/>
    </row>
    <row r="260" spans="1:30" ht="15">
      <c r="A260" s="62" t="s">
        <v>181</v>
      </c>
      <c r="B260" s="62" t="s">
        <v>231</v>
      </c>
      <c r="C260" s="63"/>
      <c r="D260" s="64">
        <v>1</v>
      </c>
      <c r="E260" s="65" t="s">
        <v>131</v>
      </c>
      <c r="F260" s="66"/>
      <c r="G260" s="63"/>
      <c r="H260" s="67"/>
      <c r="I260" s="68"/>
      <c r="J260" s="68"/>
      <c r="K260" s="31" t="s">
        <v>65</v>
      </c>
      <c r="L260" s="76">
        <v>260</v>
      </c>
      <c r="M260" s="76" t="b">
        <f t="shared" si="4"/>
        <v>1</v>
      </c>
      <c r="N260" s="70"/>
      <c r="O260" s="78" t="s">
        <v>275</v>
      </c>
      <c r="P260" s="78">
        <v>1</v>
      </c>
      <c r="Q260" s="78" t="s">
        <v>276</v>
      </c>
      <c r="R260" s="78"/>
      <c r="S260" s="78"/>
      <c r="T260" s="77" t="str">
        <f>REPLACE(INDEX(GroupVertices[Group],MATCH(Edges[[#This Row],[Vertex 1]],GroupVertices[Vertex],0)),1,1,"")</f>
        <v>2</v>
      </c>
      <c r="U260" s="77" t="str">
        <f>REPLACE(INDEX(GroupVertices[Group],MATCH(Edges[[#This Row],[Vertex 2]],GroupVertices[Vertex],0)),1,1,"")</f>
        <v>1</v>
      </c>
      <c r="V260" s="31"/>
      <c r="W260" s="31"/>
      <c r="X260" s="31"/>
      <c r="Y260" s="31"/>
      <c r="Z260" s="31"/>
      <c r="AA260" s="31"/>
      <c r="AB260" s="31"/>
      <c r="AC260" s="31"/>
      <c r="AD260" s="31"/>
    </row>
    <row r="261" spans="1:30" ht="15">
      <c r="A261" s="62" t="s">
        <v>198</v>
      </c>
      <c r="B261" s="62" t="s">
        <v>231</v>
      </c>
      <c r="C261" s="63"/>
      <c r="D261" s="64">
        <v>1</v>
      </c>
      <c r="E261" s="65" t="s">
        <v>131</v>
      </c>
      <c r="F261" s="66"/>
      <c r="G261" s="63"/>
      <c r="H261" s="67"/>
      <c r="I261" s="68"/>
      <c r="J261" s="68"/>
      <c r="K261" s="31" t="s">
        <v>65</v>
      </c>
      <c r="L261" s="76">
        <v>261</v>
      </c>
      <c r="M261" s="76" t="b">
        <f t="shared" si="4"/>
        <v>1</v>
      </c>
      <c r="N261" s="70"/>
      <c r="O261" s="78" t="s">
        <v>275</v>
      </c>
      <c r="P261" s="78">
        <v>1</v>
      </c>
      <c r="Q261" s="78" t="s">
        <v>276</v>
      </c>
      <c r="R261" s="78"/>
      <c r="S261" s="78"/>
      <c r="T261" s="77" t="str">
        <f>REPLACE(INDEX(GroupVertices[Group],MATCH(Edges[[#This Row],[Vertex 1]],GroupVertices[Vertex],0)),1,1,"")</f>
        <v>1</v>
      </c>
      <c r="U261" s="77" t="str">
        <f>REPLACE(INDEX(GroupVertices[Group],MATCH(Edges[[#This Row],[Vertex 2]],GroupVertices[Vertex],0)),1,1,"")</f>
        <v>1</v>
      </c>
      <c r="V261" s="31"/>
      <c r="W261" s="31"/>
      <c r="X261" s="31"/>
      <c r="Y261" s="31"/>
      <c r="Z261" s="31"/>
      <c r="AA261" s="31"/>
      <c r="AB261" s="31"/>
      <c r="AC261" s="31"/>
      <c r="AD261" s="31"/>
    </row>
    <row r="262" spans="1:30" ht="15">
      <c r="A262" s="62" t="s">
        <v>229</v>
      </c>
      <c r="B262" s="62" t="s">
        <v>231</v>
      </c>
      <c r="C262" s="63"/>
      <c r="D262" s="64">
        <v>1</v>
      </c>
      <c r="E262" s="65" t="s">
        <v>131</v>
      </c>
      <c r="F262" s="66"/>
      <c r="G262" s="63"/>
      <c r="H262" s="67"/>
      <c r="I262" s="68"/>
      <c r="J262" s="68"/>
      <c r="K262" s="31" t="s">
        <v>66</v>
      </c>
      <c r="L262" s="76">
        <v>262</v>
      </c>
      <c r="M262" s="76" t="b">
        <f t="shared" si="4"/>
        <v>1</v>
      </c>
      <c r="N262" s="70"/>
      <c r="O262" s="78" t="s">
        <v>275</v>
      </c>
      <c r="P262" s="78">
        <v>1</v>
      </c>
      <c r="Q262" s="78" t="s">
        <v>276</v>
      </c>
      <c r="R262" s="78"/>
      <c r="S262" s="78"/>
      <c r="T262" s="77" t="str">
        <f>REPLACE(INDEX(GroupVertices[Group],MATCH(Edges[[#This Row],[Vertex 1]],GroupVertices[Vertex],0)),1,1,"")</f>
        <v>1</v>
      </c>
      <c r="U262" s="77" t="str">
        <f>REPLACE(INDEX(GroupVertices[Group],MATCH(Edges[[#This Row],[Vertex 2]],GroupVertices[Vertex],0)),1,1,"")</f>
        <v>1</v>
      </c>
      <c r="V262" s="31"/>
      <c r="W262" s="31"/>
      <c r="X262" s="31"/>
      <c r="Y262" s="31"/>
      <c r="Z262" s="31"/>
      <c r="AA262" s="31"/>
      <c r="AB262" s="31"/>
      <c r="AC262" s="31"/>
      <c r="AD262" s="31"/>
    </row>
    <row r="263" spans="1:30" ht="15">
      <c r="A263" s="62" t="s">
        <v>230</v>
      </c>
      <c r="B263" s="62" t="s">
        <v>231</v>
      </c>
      <c r="C263" s="63"/>
      <c r="D263" s="64">
        <v>1</v>
      </c>
      <c r="E263" s="65" t="s">
        <v>131</v>
      </c>
      <c r="F263" s="66"/>
      <c r="G263" s="63"/>
      <c r="H263" s="67"/>
      <c r="I263" s="68"/>
      <c r="J263" s="68"/>
      <c r="K263" s="31" t="s">
        <v>65</v>
      </c>
      <c r="L263" s="76">
        <v>263</v>
      </c>
      <c r="M263" s="76" t="b">
        <f t="shared" si="4"/>
        <v>1</v>
      </c>
      <c r="N263" s="70"/>
      <c r="O263" s="78" t="s">
        <v>275</v>
      </c>
      <c r="P263" s="78">
        <v>1</v>
      </c>
      <c r="Q263" s="78" t="s">
        <v>276</v>
      </c>
      <c r="R263" s="78"/>
      <c r="S263" s="78"/>
      <c r="T263" s="77" t="str">
        <f>REPLACE(INDEX(GroupVertices[Group],MATCH(Edges[[#This Row],[Vertex 1]],GroupVertices[Vertex],0)),1,1,"")</f>
        <v>1</v>
      </c>
      <c r="U263" s="77" t="str">
        <f>REPLACE(INDEX(GroupVertices[Group],MATCH(Edges[[#This Row],[Vertex 2]],GroupVertices[Vertex],0)),1,1,"")</f>
        <v>1</v>
      </c>
      <c r="V263" s="31"/>
      <c r="W263" s="31"/>
      <c r="X263" s="31"/>
      <c r="Y263" s="31"/>
      <c r="Z263" s="31"/>
      <c r="AA263" s="31"/>
      <c r="AB263" s="31"/>
      <c r="AC263" s="31"/>
      <c r="AD263" s="31"/>
    </row>
    <row r="264" spans="1:30" ht="15">
      <c r="A264" s="62" t="s">
        <v>228</v>
      </c>
      <c r="B264" s="62" t="s">
        <v>244</v>
      </c>
      <c r="C264" s="63"/>
      <c r="D264" s="64">
        <v>1</v>
      </c>
      <c r="E264" s="65" t="s">
        <v>131</v>
      </c>
      <c r="F264" s="66"/>
      <c r="G264" s="63"/>
      <c r="H264" s="67"/>
      <c r="I264" s="68"/>
      <c r="J264" s="68"/>
      <c r="K264" s="31" t="s">
        <v>65</v>
      </c>
      <c r="L264" s="76">
        <v>264</v>
      </c>
      <c r="M264" s="76" t="b">
        <f t="shared" si="4"/>
        <v>1</v>
      </c>
      <c r="N264" s="70"/>
      <c r="O264" s="78" t="s">
        <v>275</v>
      </c>
      <c r="P264" s="78">
        <v>1</v>
      </c>
      <c r="Q264" s="78" t="s">
        <v>276</v>
      </c>
      <c r="R264" s="78"/>
      <c r="S264" s="78"/>
      <c r="T264" s="77" t="str">
        <f>REPLACE(INDEX(GroupVertices[Group],MATCH(Edges[[#This Row],[Vertex 1]],GroupVertices[Vertex],0)),1,1,"")</f>
        <v>1</v>
      </c>
      <c r="U264" s="77" t="str">
        <f>REPLACE(INDEX(GroupVertices[Group],MATCH(Edges[[#This Row],[Vertex 2]],GroupVertices[Vertex],0)),1,1,"")</f>
        <v>1</v>
      </c>
      <c r="V264" s="31"/>
      <c r="W264" s="31"/>
      <c r="X264" s="31"/>
      <c r="Y264" s="31"/>
      <c r="Z264" s="31"/>
      <c r="AA264" s="31"/>
      <c r="AB264" s="31"/>
      <c r="AC264" s="31"/>
      <c r="AD264" s="31"/>
    </row>
    <row r="265" spans="1:30" ht="15">
      <c r="A265" s="62" t="s">
        <v>228</v>
      </c>
      <c r="B265" s="62" t="s">
        <v>200</v>
      </c>
      <c r="C265" s="63"/>
      <c r="D265" s="64">
        <v>1</v>
      </c>
      <c r="E265" s="65" t="s">
        <v>131</v>
      </c>
      <c r="F265" s="66"/>
      <c r="G265" s="63"/>
      <c r="H265" s="67"/>
      <c r="I265" s="68"/>
      <c r="J265" s="68"/>
      <c r="K265" s="31" t="s">
        <v>65</v>
      </c>
      <c r="L265" s="76">
        <v>265</v>
      </c>
      <c r="M265" s="76" t="b">
        <f t="shared" si="4"/>
        <v>1</v>
      </c>
      <c r="N265" s="70"/>
      <c r="O265" s="78" t="s">
        <v>275</v>
      </c>
      <c r="P265" s="78">
        <v>1</v>
      </c>
      <c r="Q265" s="78" t="s">
        <v>276</v>
      </c>
      <c r="R265" s="78"/>
      <c r="S265" s="78"/>
      <c r="T265" s="77" t="str">
        <f>REPLACE(INDEX(GroupVertices[Group],MATCH(Edges[[#This Row],[Vertex 1]],GroupVertices[Vertex],0)),1,1,"")</f>
        <v>1</v>
      </c>
      <c r="U265" s="77" t="str">
        <f>REPLACE(INDEX(GroupVertices[Group],MATCH(Edges[[#This Row],[Vertex 2]],GroupVertices[Vertex],0)),1,1,"")</f>
        <v>1</v>
      </c>
      <c r="V265" s="31"/>
      <c r="W265" s="31"/>
      <c r="X265" s="31"/>
      <c r="Y265" s="31"/>
      <c r="Z265" s="31"/>
      <c r="AA265" s="31"/>
      <c r="AB265" s="31"/>
      <c r="AC265" s="31"/>
      <c r="AD265" s="31"/>
    </row>
    <row r="266" spans="1:30" ht="15">
      <c r="A266" s="62" t="s">
        <v>228</v>
      </c>
      <c r="B266" s="62" t="s">
        <v>254</v>
      </c>
      <c r="C266" s="63"/>
      <c r="D266" s="64">
        <v>1</v>
      </c>
      <c r="E266" s="65" t="s">
        <v>131</v>
      </c>
      <c r="F266" s="66"/>
      <c r="G266" s="63"/>
      <c r="H266" s="67"/>
      <c r="I266" s="68"/>
      <c r="J266" s="68"/>
      <c r="K266" s="31" t="s">
        <v>65</v>
      </c>
      <c r="L266" s="76">
        <v>266</v>
      </c>
      <c r="M266" s="76" t="b">
        <f t="shared" si="4"/>
        <v>1</v>
      </c>
      <c r="N266" s="70"/>
      <c r="O266" s="78" t="s">
        <v>275</v>
      </c>
      <c r="P266" s="78">
        <v>1</v>
      </c>
      <c r="Q266" s="78" t="s">
        <v>276</v>
      </c>
      <c r="R266" s="78"/>
      <c r="S266" s="78"/>
      <c r="T266" s="77" t="str">
        <f>REPLACE(INDEX(GroupVertices[Group],MATCH(Edges[[#This Row],[Vertex 1]],GroupVertices[Vertex],0)),1,1,"")</f>
        <v>1</v>
      </c>
      <c r="U266" s="77" t="str">
        <f>REPLACE(INDEX(GroupVertices[Group],MATCH(Edges[[#This Row],[Vertex 2]],GroupVertices[Vertex],0)),1,1,"")</f>
        <v>1</v>
      </c>
      <c r="V266" s="31"/>
      <c r="W266" s="31"/>
      <c r="X266" s="31"/>
      <c r="Y266" s="31"/>
      <c r="Z266" s="31"/>
      <c r="AA266" s="31"/>
      <c r="AB266" s="31"/>
      <c r="AC266" s="31"/>
      <c r="AD266" s="31"/>
    </row>
    <row r="267" spans="1:30" ht="15">
      <c r="A267" s="62" t="s">
        <v>228</v>
      </c>
      <c r="B267" s="62" t="s">
        <v>230</v>
      </c>
      <c r="C267" s="63"/>
      <c r="D267" s="64">
        <v>1</v>
      </c>
      <c r="E267" s="65" t="s">
        <v>131</v>
      </c>
      <c r="F267" s="66"/>
      <c r="G267" s="63"/>
      <c r="H267" s="67"/>
      <c r="I267" s="68"/>
      <c r="J267" s="68"/>
      <c r="K267" s="31" t="s">
        <v>66</v>
      </c>
      <c r="L267" s="76">
        <v>267</v>
      </c>
      <c r="M267" s="76" t="b">
        <f t="shared" si="4"/>
        <v>1</v>
      </c>
      <c r="N267" s="70"/>
      <c r="O267" s="78" t="s">
        <v>275</v>
      </c>
      <c r="P267" s="78">
        <v>1</v>
      </c>
      <c r="Q267" s="78" t="s">
        <v>276</v>
      </c>
      <c r="R267" s="78"/>
      <c r="S267" s="78"/>
      <c r="T267" s="77" t="str">
        <f>REPLACE(INDEX(GroupVertices[Group],MATCH(Edges[[#This Row],[Vertex 1]],GroupVertices[Vertex],0)),1,1,"")</f>
        <v>1</v>
      </c>
      <c r="U267" s="77" t="str">
        <f>REPLACE(INDEX(GroupVertices[Group],MATCH(Edges[[#This Row],[Vertex 2]],GroupVertices[Vertex],0)),1,1,"")</f>
        <v>1</v>
      </c>
      <c r="V267" s="31"/>
      <c r="W267" s="31"/>
      <c r="X267" s="31"/>
      <c r="Y267" s="31"/>
      <c r="Z267" s="31"/>
      <c r="AA267" s="31"/>
      <c r="AB267" s="31"/>
      <c r="AC267" s="31"/>
      <c r="AD267" s="31"/>
    </row>
    <row r="268" spans="1:30" ht="15">
      <c r="A268" s="62" t="s">
        <v>228</v>
      </c>
      <c r="B268" s="62" t="s">
        <v>246</v>
      </c>
      <c r="C268" s="63"/>
      <c r="D268" s="64">
        <v>1</v>
      </c>
      <c r="E268" s="65" t="s">
        <v>131</v>
      </c>
      <c r="F268" s="66"/>
      <c r="G268" s="63"/>
      <c r="H268" s="67"/>
      <c r="I268" s="68"/>
      <c r="J268" s="68"/>
      <c r="K268" s="31" t="s">
        <v>65</v>
      </c>
      <c r="L268" s="76">
        <v>268</v>
      </c>
      <c r="M268" s="76" t="b">
        <f t="shared" si="4"/>
        <v>1</v>
      </c>
      <c r="N268" s="70"/>
      <c r="O268" s="78" t="s">
        <v>275</v>
      </c>
      <c r="P268" s="78">
        <v>1</v>
      </c>
      <c r="Q268" s="78" t="s">
        <v>276</v>
      </c>
      <c r="R268" s="78"/>
      <c r="S268" s="78"/>
      <c r="T268" s="77" t="str">
        <f>REPLACE(INDEX(GroupVertices[Group],MATCH(Edges[[#This Row],[Vertex 1]],GroupVertices[Vertex],0)),1,1,"")</f>
        <v>1</v>
      </c>
      <c r="U268" s="77" t="str">
        <f>REPLACE(INDEX(GroupVertices[Group],MATCH(Edges[[#This Row],[Vertex 2]],GroupVertices[Vertex],0)),1,1,"")</f>
        <v>1</v>
      </c>
      <c r="V268" s="31"/>
      <c r="W268" s="31"/>
      <c r="X268" s="31"/>
      <c r="Y268" s="31"/>
      <c r="Z268" s="31"/>
      <c r="AA268" s="31"/>
      <c r="AB268" s="31"/>
      <c r="AC268" s="31"/>
      <c r="AD268" s="31"/>
    </row>
    <row r="269" spans="1:30" ht="15">
      <c r="A269" s="62" t="s">
        <v>181</v>
      </c>
      <c r="B269" s="62" t="s">
        <v>228</v>
      </c>
      <c r="C269" s="63"/>
      <c r="D269" s="64">
        <v>1</v>
      </c>
      <c r="E269" s="65" t="s">
        <v>131</v>
      </c>
      <c r="F269" s="66"/>
      <c r="G269" s="63"/>
      <c r="H269" s="67"/>
      <c r="I269" s="68"/>
      <c r="J269" s="68"/>
      <c r="K269" s="31" t="s">
        <v>65</v>
      </c>
      <c r="L269" s="76">
        <v>269</v>
      </c>
      <c r="M269" s="76" t="b">
        <f t="shared" si="4"/>
        <v>1</v>
      </c>
      <c r="N269" s="70"/>
      <c r="O269" s="78" t="s">
        <v>275</v>
      </c>
      <c r="P269" s="78">
        <v>1</v>
      </c>
      <c r="Q269" s="78" t="s">
        <v>276</v>
      </c>
      <c r="R269" s="78"/>
      <c r="S269" s="78"/>
      <c r="T269" s="77" t="str">
        <f>REPLACE(INDEX(GroupVertices[Group],MATCH(Edges[[#This Row],[Vertex 1]],GroupVertices[Vertex],0)),1,1,"")</f>
        <v>2</v>
      </c>
      <c r="U269" s="77" t="str">
        <f>REPLACE(INDEX(GroupVertices[Group],MATCH(Edges[[#This Row],[Vertex 2]],GroupVertices[Vertex],0)),1,1,"")</f>
        <v>1</v>
      </c>
      <c r="V269" s="31"/>
      <c r="W269" s="31"/>
      <c r="X269" s="31"/>
      <c r="Y269" s="31"/>
      <c r="Z269" s="31"/>
      <c r="AA269" s="31"/>
      <c r="AB269" s="31"/>
      <c r="AC269" s="31"/>
      <c r="AD269" s="31"/>
    </row>
    <row r="270" spans="1:30" ht="15">
      <c r="A270" s="62" t="s">
        <v>204</v>
      </c>
      <c r="B270" s="62" t="s">
        <v>228</v>
      </c>
      <c r="C270" s="63"/>
      <c r="D270" s="64">
        <v>1</v>
      </c>
      <c r="E270" s="65" t="s">
        <v>131</v>
      </c>
      <c r="F270" s="66"/>
      <c r="G270" s="63"/>
      <c r="H270" s="67"/>
      <c r="I270" s="68"/>
      <c r="J270" s="68"/>
      <c r="K270" s="31" t="s">
        <v>65</v>
      </c>
      <c r="L270" s="76">
        <v>270</v>
      </c>
      <c r="M270" s="76" t="b">
        <f t="shared" si="4"/>
        <v>1</v>
      </c>
      <c r="N270" s="70"/>
      <c r="O270" s="78" t="s">
        <v>275</v>
      </c>
      <c r="P270" s="78">
        <v>1</v>
      </c>
      <c r="Q270" s="78" t="s">
        <v>276</v>
      </c>
      <c r="R270" s="78"/>
      <c r="S270" s="78"/>
      <c r="T270" s="77" t="str">
        <f>REPLACE(INDEX(GroupVertices[Group],MATCH(Edges[[#This Row],[Vertex 1]],GroupVertices[Vertex],0)),1,1,"")</f>
        <v>1</v>
      </c>
      <c r="U270" s="77" t="str">
        <f>REPLACE(INDEX(GroupVertices[Group],MATCH(Edges[[#This Row],[Vertex 2]],GroupVertices[Vertex],0)),1,1,"")</f>
        <v>1</v>
      </c>
      <c r="V270" s="31"/>
      <c r="W270" s="31"/>
      <c r="X270" s="31"/>
      <c r="Y270" s="31"/>
      <c r="Z270" s="31"/>
      <c r="AA270" s="31"/>
      <c r="AB270" s="31"/>
      <c r="AC270" s="31"/>
      <c r="AD270" s="31"/>
    </row>
    <row r="271" spans="1:30" ht="15">
      <c r="A271" s="62" t="s">
        <v>197</v>
      </c>
      <c r="B271" s="62" t="s">
        <v>228</v>
      </c>
      <c r="C271" s="63"/>
      <c r="D271" s="64">
        <v>1</v>
      </c>
      <c r="E271" s="65" t="s">
        <v>131</v>
      </c>
      <c r="F271" s="66"/>
      <c r="G271" s="63"/>
      <c r="H271" s="67"/>
      <c r="I271" s="68"/>
      <c r="J271" s="68"/>
      <c r="K271" s="31" t="s">
        <v>65</v>
      </c>
      <c r="L271" s="76">
        <v>271</v>
      </c>
      <c r="M271" s="76" t="b">
        <f t="shared" si="4"/>
        <v>1</v>
      </c>
      <c r="N271" s="70"/>
      <c r="O271" s="78" t="s">
        <v>275</v>
      </c>
      <c r="P271" s="78">
        <v>1</v>
      </c>
      <c r="Q271" s="78" t="s">
        <v>276</v>
      </c>
      <c r="R271" s="78"/>
      <c r="S271" s="78"/>
      <c r="T271" s="77" t="str">
        <f>REPLACE(INDEX(GroupVertices[Group],MATCH(Edges[[#This Row],[Vertex 1]],GroupVertices[Vertex],0)),1,1,"")</f>
        <v>1</v>
      </c>
      <c r="U271" s="77" t="str">
        <f>REPLACE(INDEX(GroupVertices[Group],MATCH(Edges[[#This Row],[Vertex 2]],GroupVertices[Vertex],0)),1,1,"")</f>
        <v>1</v>
      </c>
      <c r="V271" s="31"/>
      <c r="W271" s="31"/>
      <c r="X271" s="31"/>
      <c r="Y271" s="31"/>
      <c r="Z271" s="31"/>
      <c r="AA271" s="31"/>
      <c r="AB271" s="31"/>
      <c r="AC271" s="31"/>
      <c r="AD271" s="31"/>
    </row>
    <row r="272" spans="1:30" ht="15">
      <c r="A272" s="62" t="s">
        <v>229</v>
      </c>
      <c r="B272" s="62" t="s">
        <v>228</v>
      </c>
      <c r="C272" s="63"/>
      <c r="D272" s="64">
        <v>1</v>
      </c>
      <c r="E272" s="65" t="s">
        <v>131</v>
      </c>
      <c r="F272" s="66"/>
      <c r="G272" s="63"/>
      <c r="H272" s="67"/>
      <c r="I272" s="68"/>
      <c r="J272" s="68"/>
      <c r="K272" s="31" t="s">
        <v>65</v>
      </c>
      <c r="L272" s="76">
        <v>272</v>
      </c>
      <c r="M272" s="76" t="b">
        <f t="shared" si="4"/>
        <v>1</v>
      </c>
      <c r="N272" s="70"/>
      <c r="O272" s="78" t="s">
        <v>275</v>
      </c>
      <c r="P272" s="78">
        <v>1</v>
      </c>
      <c r="Q272" s="78" t="s">
        <v>276</v>
      </c>
      <c r="R272" s="78"/>
      <c r="S272" s="78"/>
      <c r="T272" s="77" t="str">
        <f>REPLACE(INDEX(GroupVertices[Group],MATCH(Edges[[#This Row],[Vertex 1]],GroupVertices[Vertex],0)),1,1,"")</f>
        <v>1</v>
      </c>
      <c r="U272" s="77" t="str">
        <f>REPLACE(INDEX(GroupVertices[Group],MATCH(Edges[[#This Row],[Vertex 2]],GroupVertices[Vertex],0)),1,1,"")</f>
        <v>1</v>
      </c>
      <c r="V272" s="31"/>
      <c r="W272" s="31"/>
      <c r="X272" s="31"/>
      <c r="Y272" s="31"/>
      <c r="Z272" s="31"/>
      <c r="AA272" s="31"/>
      <c r="AB272" s="31"/>
      <c r="AC272" s="31"/>
      <c r="AD272" s="31"/>
    </row>
    <row r="273" spans="1:30" ht="15">
      <c r="A273" s="62" t="s">
        <v>230</v>
      </c>
      <c r="B273" s="62" t="s">
        <v>228</v>
      </c>
      <c r="C273" s="63"/>
      <c r="D273" s="64">
        <v>1</v>
      </c>
      <c r="E273" s="65" t="s">
        <v>131</v>
      </c>
      <c r="F273" s="66"/>
      <c r="G273" s="63"/>
      <c r="H273" s="67"/>
      <c r="I273" s="68"/>
      <c r="J273" s="68"/>
      <c r="K273" s="31" t="s">
        <v>66</v>
      </c>
      <c r="L273" s="76">
        <v>273</v>
      </c>
      <c r="M273" s="76" t="b">
        <f t="shared" si="4"/>
        <v>1</v>
      </c>
      <c r="N273" s="70"/>
      <c r="O273" s="78" t="s">
        <v>275</v>
      </c>
      <c r="P273" s="78">
        <v>1</v>
      </c>
      <c r="Q273" s="78" t="s">
        <v>276</v>
      </c>
      <c r="R273" s="78"/>
      <c r="S273" s="78"/>
      <c r="T273" s="77" t="str">
        <f>REPLACE(INDEX(GroupVertices[Group],MATCH(Edges[[#This Row],[Vertex 1]],GroupVertices[Vertex],0)),1,1,"")</f>
        <v>1</v>
      </c>
      <c r="U273" s="77" t="str">
        <f>REPLACE(INDEX(GroupVertices[Group],MATCH(Edges[[#This Row],[Vertex 2]],GroupVertices[Vertex],0)),1,1,"")</f>
        <v>1</v>
      </c>
      <c r="V273" s="31"/>
      <c r="W273" s="31"/>
      <c r="X273" s="31"/>
      <c r="Y273" s="31"/>
      <c r="Z273" s="31"/>
      <c r="AA273" s="31"/>
      <c r="AB273" s="31"/>
      <c r="AC273" s="31"/>
      <c r="AD273" s="31"/>
    </row>
    <row r="274" spans="1:30" ht="15">
      <c r="A274" s="62" t="s">
        <v>232</v>
      </c>
      <c r="B274" s="62" t="s">
        <v>228</v>
      </c>
      <c r="C274" s="63"/>
      <c r="D274" s="64">
        <v>1</v>
      </c>
      <c r="E274" s="65" t="s">
        <v>131</v>
      </c>
      <c r="F274" s="66"/>
      <c r="G274" s="63"/>
      <c r="H274" s="67"/>
      <c r="I274" s="68"/>
      <c r="J274" s="68"/>
      <c r="K274" s="31" t="s">
        <v>65</v>
      </c>
      <c r="L274" s="76">
        <v>274</v>
      </c>
      <c r="M274" s="76" t="b">
        <f t="shared" si="4"/>
        <v>1</v>
      </c>
      <c r="N274" s="70"/>
      <c r="O274" s="78" t="s">
        <v>275</v>
      </c>
      <c r="P274" s="78">
        <v>1</v>
      </c>
      <c r="Q274" s="78" t="s">
        <v>276</v>
      </c>
      <c r="R274" s="78"/>
      <c r="S274" s="78"/>
      <c r="T274" s="77" t="str">
        <f>REPLACE(INDEX(GroupVertices[Group],MATCH(Edges[[#This Row],[Vertex 1]],GroupVertices[Vertex],0)),1,1,"")</f>
        <v>1</v>
      </c>
      <c r="U274" s="77" t="str">
        <f>REPLACE(INDEX(GroupVertices[Group],MATCH(Edges[[#This Row],[Vertex 2]],GroupVertices[Vertex],0)),1,1,"")</f>
        <v>1</v>
      </c>
      <c r="V274" s="31"/>
      <c r="W274" s="31"/>
      <c r="X274" s="31"/>
      <c r="Y274" s="31"/>
      <c r="Z274" s="31"/>
      <c r="AA274" s="31"/>
      <c r="AB274" s="31"/>
      <c r="AC274" s="31"/>
      <c r="AD274" s="31"/>
    </row>
    <row r="275" spans="1:30" ht="15">
      <c r="A275" s="62" t="s">
        <v>233</v>
      </c>
      <c r="B275" s="62" t="s">
        <v>229</v>
      </c>
      <c r="C275" s="63"/>
      <c r="D275" s="64">
        <v>1</v>
      </c>
      <c r="E275" s="65" t="s">
        <v>131</v>
      </c>
      <c r="F275" s="66"/>
      <c r="G275" s="63"/>
      <c r="H275" s="67"/>
      <c r="I275" s="68"/>
      <c r="J275" s="68"/>
      <c r="K275" s="31" t="s">
        <v>65</v>
      </c>
      <c r="L275" s="76">
        <v>275</v>
      </c>
      <c r="M275" s="76" t="b">
        <f t="shared" si="4"/>
        <v>1</v>
      </c>
      <c r="N275" s="70"/>
      <c r="O275" s="78" t="s">
        <v>275</v>
      </c>
      <c r="P275" s="78">
        <v>1</v>
      </c>
      <c r="Q275" s="78" t="s">
        <v>276</v>
      </c>
      <c r="R275" s="78"/>
      <c r="S275" s="78"/>
      <c r="T275" s="77" t="str">
        <f>REPLACE(INDEX(GroupVertices[Group],MATCH(Edges[[#This Row],[Vertex 1]],GroupVertices[Vertex],0)),1,1,"")</f>
        <v>1</v>
      </c>
      <c r="U275" s="77" t="str">
        <f>REPLACE(INDEX(GroupVertices[Group],MATCH(Edges[[#This Row],[Vertex 2]],GroupVertices[Vertex],0)),1,1,"")</f>
        <v>1</v>
      </c>
      <c r="V275" s="31"/>
      <c r="W275" s="31"/>
      <c r="X275" s="31"/>
      <c r="Y275" s="31"/>
      <c r="Z275" s="31"/>
      <c r="AA275" s="31"/>
      <c r="AB275" s="31"/>
      <c r="AC275" s="31"/>
      <c r="AD275" s="31"/>
    </row>
    <row r="276" spans="1:30" ht="15">
      <c r="A276" s="62" t="s">
        <v>233</v>
      </c>
      <c r="B276" s="62" t="s">
        <v>244</v>
      </c>
      <c r="C276" s="63"/>
      <c r="D276" s="64">
        <v>1</v>
      </c>
      <c r="E276" s="65" t="s">
        <v>131</v>
      </c>
      <c r="F276" s="66"/>
      <c r="G276" s="63"/>
      <c r="H276" s="67"/>
      <c r="I276" s="68"/>
      <c r="J276" s="68"/>
      <c r="K276" s="31" t="s">
        <v>65</v>
      </c>
      <c r="L276" s="76">
        <v>276</v>
      </c>
      <c r="M276" s="76" t="b">
        <f t="shared" si="4"/>
        <v>1</v>
      </c>
      <c r="N276" s="70"/>
      <c r="O276" s="78" t="s">
        <v>275</v>
      </c>
      <c r="P276" s="78">
        <v>1</v>
      </c>
      <c r="Q276" s="78" t="s">
        <v>276</v>
      </c>
      <c r="R276" s="78"/>
      <c r="S276" s="78"/>
      <c r="T276" s="77" t="str">
        <f>REPLACE(INDEX(GroupVertices[Group],MATCH(Edges[[#This Row],[Vertex 1]],GroupVertices[Vertex],0)),1,1,"")</f>
        <v>1</v>
      </c>
      <c r="U276" s="77" t="str">
        <f>REPLACE(INDEX(GroupVertices[Group],MATCH(Edges[[#This Row],[Vertex 2]],GroupVertices[Vertex],0)),1,1,"")</f>
        <v>1</v>
      </c>
      <c r="V276" s="31"/>
      <c r="W276" s="31"/>
      <c r="X276" s="31"/>
      <c r="Y276" s="31"/>
      <c r="Z276" s="31"/>
      <c r="AA276" s="31"/>
      <c r="AB276" s="31"/>
      <c r="AC276" s="31"/>
      <c r="AD276" s="31"/>
    </row>
    <row r="277" spans="1:30" ht="15">
      <c r="A277" s="62" t="s">
        <v>233</v>
      </c>
      <c r="B277" s="62" t="s">
        <v>226</v>
      </c>
      <c r="C277" s="63"/>
      <c r="D277" s="64">
        <v>1</v>
      </c>
      <c r="E277" s="65" t="s">
        <v>131</v>
      </c>
      <c r="F277" s="66"/>
      <c r="G277" s="63"/>
      <c r="H277" s="67"/>
      <c r="I277" s="68"/>
      <c r="J277" s="68"/>
      <c r="K277" s="31" t="s">
        <v>65</v>
      </c>
      <c r="L277" s="76">
        <v>277</v>
      </c>
      <c r="M277" s="76" t="b">
        <f t="shared" si="4"/>
        <v>1</v>
      </c>
      <c r="N277" s="70"/>
      <c r="O277" s="78" t="s">
        <v>275</v>
      </c>
      <c r="P277" s="78">
        <v>1</v>
      </c>
      <c r="Q277" s="78" t="s">
        <v>276</v>
      </c>
      <c r="R277" s="78"/>
      <c r="S277" s="78"/>
      <c r="T277" s="77" t="str">
        <f>REPLACE(INDEX(GroupVertices[Group],MATCH(Edges[[#This Row],[Vertex 1]],GroupVertices[Vertex],0)),1,1,"")</f>
        <v>1</v>
      </c>
      <c r="U277" s="77" t="str">
        <f>REPLACE(INDEX(GroupVertices[Group],MATCH(Edges[[#This Row],[Vertex 2]],GroupVertices[Vertex],0)),1,1,"")</f>
        <v>3</v>
      </c>
      <c r="V277" s="31"/>
      <c r="W277" s="31"/>
      <c r="X277" s="31"/>
      <c r="Y277" s="31"/>
      <c r="Z277" s="31"/>
      <c r="AA277" s="31"/>
      <c r="AB277" s="31"/>
      <c r="AC277" s="31"/>
      <c r="AD277" s="31"/>
    </row>
    <row r="278" spans="1:30" ht="15">
      <c r="A278" s="62" t="s">
        <v>233</v>
      </c>
      <c r="B278" s="62" t="s">
        <v>230</v>
      </c>
      <c r="C278" s="63"/>
      <c r="D278" s="64">
        <v>1</v>
      </c>
      <c r="E278" s="65" t="s">
        <v>131</v>
      </c>
      <c r="F278" s="66"/>
      <c r="G278" s="63"/>
      <c r="H278" s="67"/>
      <c r="I278" s="68"/>
      <c r="J278" s="68"/>
      <c r="K278" s="31" t="s">
        <v>65</v>
      </c>
      <c r="L278" s="76">
        <v>278</v>
      </c>
      <c r="M278" s="76" t="b">
        <f t="shared" si="4"/>
        <v>1</v>
      </c>
      <c r="N278" s="70"/>
      <c r="O278" s="78" t="s">
        <v>275</v>
      </c>
      <c r="P278" s="78">
        <v>1</v>
      </c>
      <c r="Q278" s="78" t="s">
        <v>276</v>
      </c>
      <c r="R278" s="78"/>
      <c r="S278" s="78"/>
      <c r="T278" s="77" t="str">
        <f>REPLACE(INDEX(GroupVertices[Group],MATCH(Edges[[#This Row],[Vertex 1]],GroupVertices[Vertex],0)),1,1,"")</f>
        <v>1</v>
      </c>
      <c r="U278" s="77" t="str">
        <f>REPLACE(INDEX(GroupVertices[Group],MATCH(Edges[[#This Row],[Vertex 2]],GroupVertices[Vertex],0)),1,1,"")</f>
        <v>1</v>
      </c>
      <c r="V278" s="31"/>
      <c r="W278" s="31"/>
      <c r="X278" s="31"/>
      <c r="Y278" s="31"/>
      <c r="Z278" s="31"/>
      <c r="AA278" s="31"/>
      <c r="AB278" s="31"/>
      <c r="AC278" s="31"/>
      <c r="AD278" s="31"/>
    </row>
    <row r="279" spans="1:30" ht="15">
      <c r="A279" s="62" t="s">
        <v>233</v>
      </c>
      <c r="B279" s="62" t="s">
        <v>232</v>
      </c>
      <c r="C279" s="63"/>
      <c r="D279" s="64">
        <v>1</v>
      </c>
      <c r="E279" s="65" t="s">
        <v>131</v>
      </c>
      <c r="F279" s="66"/>
      <c r="G279" s="63"/>
      <c r="H279" s="67"/>
      <c r="I279" s="68"/>
      <c r="J279" s="68"/>
      <c r="K279" s="31" t="s">
        <v>66</v>
      </c>
      <c r="L279" s="76">
        <v>279</v>
      </c>
      <c r="M279" s="76" t="b">
        <f t="shared" si="4"/>
        <v>1</v>
      </c>
      <c r="N279" s="70"/>
      <c r="O279" s="78" t="s">
        <v>275</v>
      </c>
      <c r="P279" s="78">
        <v>1</v>
      </c>
      <c r="Q279" s="78" t="s">
        <v>276</v>
      </c>
      <c r="R279" s="78"/>
      <c r="S279" s="78"/>
      <c r="T279" s="77" t="str">
        <f>REPLACE(INDEX(GroupVertices[Group],MATCH(Edges[[#This Row],[Vertex 1]],GroupVertices[Vertex],0)),1,1,"")</f>
        <v>1</v>
      </c>
      <c r="U279" s="77" t="str">
        <f>REPLACE(INDEX(GroupVertices[Group],MATCH(Edges[[#This Row],[Vertex 2]],GroupVertices[Vertex],0)),1,1,"")</f>
        <v>1</v>
      </c>
      <c r="V279" s="31"/>
      <c r="W279" s="31"/>
      <c r="X279" s="31"/>
      <c r="Y279" s="31"/>
      <c r="Z279" s="31"/>
      <c r="AA279" s="31"/>
      <c r="AB279" s="31"/>
      <c r="AC279" s="31"/>
      <c r="AD279" s="31"/>
    </row>
    <row r="280" spans="1:30" ht="15">
      <c r="A280" s="62" t="s">
        <v>181</v>
      </c>
      <c r="B280" s="62" t="s">
        <v>233</v>
      </c>
      <c r="C280" s="63"/>
      <c r="D280" s="64">
        <v>1</v>
      </c>
      <c r="E280" s="65" t="s">
        <v>131</v>
      </c>
      <c r="F280" s="66"/>
      <c r="G280" s="63"/>
      <c r="H280" s="67"/>
      <c r="I280" s="68"/>
      <c r="J280" s="68"/>
      <c r="K280" s="31" t="s">
        <v>65</v>
      </c>
      <c r="L280" s="76">
        <v>280</v>
      </c>
      <c r="M280" s="76" t="b">
        <f t="shared" si="4"/>
        <v>1</v>
      </c>
      <c r="N280" s="70"/>
      <c r="O280" s="78" t="s">
        <v>275</v>
      </c>
      <c r="P280" s="78">
        <v>1</v>
      </c>
      <c r="Q280" s="78" t="s">
        <v>276</v>
      </c>
      <c r="R280" s="78"/>
      <c r="S280" s="78"/>
      <c r="T280" s="77" t="str">
        <f>REPLACE(INDEX(GroupVertices[Group],MATCH(Edges[[#This Row],[Vertex 1]],GroupVertices[Vertex],0)),1,1,"")</f>
        <v>2</v>
      </c>
      <c r="U280" s="77" t="str">
        <f>REPLACE(INDEX(GroupVertices[Group],MATCH(Edges[[#This Row],[Vertex 2]],GroupVertices[Vertex],0)),1,1,"")</f>
        <v>1</v>
      </c>
      <c r="V280" s="31"/>
      <c r="W280" s="31"/>
      <c r="X280" s="31"/>
      <c r="Y280" s="31"/>
      <c r="Z280" s="31"/>
      <c r="AA280" s="31"/>
      <c r="AB280" s="31"/>
      <c r="AC280" s="31"/>
      <c r="AD280" s="31"/>
    </row>
    <row r="281" spans="1:30" ht="15">
      <c r="A281" s="62" t="s">
        <v>197</v>
      </c>
      <c r="B281" s="62" t="s">
        <v>233</v>
      </c>
      <c r="C281" s="63"/>
      <c r="D281" s="64">
        <v>1</v>
      </c>
      <c r="E281" s="65" t="s">
        <v>131</v>
      </c>
      <c r="F281" s="66"/>
      <c r="G281" s="63"/>
      <c r="H281" s="67"/>
      <c r="I281" s="68"/>
      <c r="J281" s="68"/>
      <c r="K281" s="31" t="s">
        <v>65</v>
      </c>
      <c r="L281" s="76">
        <v>281</v>
      </c>
      <c r="M281" s="76" t="b">
        <f t="shared" si="4"/>
        <v>1</v>
      </c>
      <c r="N281" s="70"/>
      <c r="O281" s="78" t="s">
        <v>275</v>
      </c>
      <c r="P281" s="78">
        <v>1</v>
      </c>
      <c r="Q281" s="78" t="s">
        <v>276</v>
      </c>
      <c r="R281" s="78"/>
      <c r="S281" s="78"/>
      <c r="T281" s="77" t="str">
        <f>REPLACE(INDEX(GroupVertices[Group],MATCH(Edges[[#This Row],[Vertex 1]],GroupVertices[Vertex],0)),1,1,"")</f>
        <v>1</v>
      </c>
      <c r="U281" s="77" t="str">
        <f>REPLACE(INDEX(GroupVertices[Group],MATCH(Edges[[#This Row],[Vertex 2]],GroupVertices[Vertex],0)),1,1,"")</f>
        <v>1</v>
      </c>
      <c r="V281" s="31"/>
      <c r="W281" s="31"/>
      <c r="X281" s="31"/>
      <c r="Y281" s="31"/>
      <c r="Z281" s="31"/>
      <c r="AA281" s="31"/>
      <c r="AB281" s="31"/>
      <c r="AC281" s="31"/>
      <c r="AD281" s="31"/>
    </row>
    <row r="282" spans="1:30" ht="15">
      <c r="A282" s="62" t="s">
        <v>232</v>
      </c>
      <c r="B282" s="62" t="s">
        <v>233</v>
      </c>
      <c r="C282" s="63"/>
      <c r="D282" s="64">
        <v>1</v>
      </c>
      <c r="E282" s="65" t="s">
        <v>131</v>
      </c>
      <c r="F282" s="66"/>
      <c r="G282" s="63"/>
      <c r="H282" s="67"/>
      <c r="I282" s="68"/>
      <c r="J282" s="68"/>
      <c r="K282" s="31" t="s">
        <v>66</v>
      </c>
      <c r="L282" s="76">
        <v>282</v>
      </c>
      <c r="M282" s="76" t="b">
        <f t="shared" si="4"/>
        <v>1</v>
      </c>
      <c r="N282" s="70"/>
      <c r="O282" s="78" t="s">
        <v>275</v>
      </c>
      <c r="P282" s="78">
        <v>1</v>
      </c>
      <c r="Q282" s="78" t="s">
        <v>276</v>
      </c>
      <c r="R282" s="78"/>
      <c r="S282" s="78"/>
      <c r="T282" s="77" t="str">
        <f>REPLACE(INDEX(GroupVertices[Group],MATCH(Edges[[#This Row],[Vertex 1]],GroupVertices[Vertex],0)),1,1,"")</f>
        <v>1</v>
      </c>
      <c r="U282" s="77" t="str">
        <f>REPLACE(INDEX(GroupVertices[Group],MATCH(Edges[[#This Row],[Vertex 2]],GroupVertices[Vertex],0)),1,1,"")</f>
        <v>1</v>
      </c>
      <c r="V282" s="31"/>
      <c r="W282" s="31"/>
      <c r="X282" s="31"/>
      <c r="Y282" s="31"/>
      <c r="Z282" s="31"/>
      <c r="AA282" s="31"/>
      <c r="AB282" s="31"/>
      <c r="AC282" s="31"/>
      <c r="AD282" s="31"/>
    </row>
    <row r="283" spans="1:30" ht="15">
      <c r="A283" s="62" t="s">
        <v>197</v>
      </c>
      <c r="B283" s="62" t="s">
        <v>204</v>
      </c>
      <c r="C283" s="63"/>
      <c r="D283" s="64">
        <v>1</v>
      </c>
      <c r="E283" s="65" t="s">
        <v>131</v>
      </c>
      <c r="F283" s="66"/>
      <c r="G283" s="63"/>
      <c r="H283" s="67"/>
      <c r="I283" s="68"/>
      <c r="J283" s="68"/>
      <c r="K283" s="31" t="s">
        <v>65</v>
      </c>
      <c r="L283" s="76">
        <v>283</v>
      </c>
      <c r="M283" s="76" t="b">
        <f t="shared" si="4"/>
        <v>1</v>
      </c>
      <c r="N283" s="70"/>
      <c r="O283" s="78" t="s">
        <v>275</v>
      </c>
      <c r="P283" s="78">
        <v>1</v>
      </c>
      <c r="Q283" s="78" t="s">
        <v>276</v>
      </c>
      <c r="R283" s="78"/>
      <c r="S283" s="78"/>
      <c r="T283" s="77" t="str">
        <f>REPLACE(INDEX(GroupVertices[Group],MATCH(Edges[[#This Row],[Vertex 1]],GroupVertices[Vertex],0)),1,1,"")</f>
        <v>1</v>
      </c>
      <c r="U283" s="77" t="str">
        <f>REPLACE(INDEX(GroupVertices[Group],MATCH(Edges[[#This Row],[Vertex 2]],GroupVertices[Vertex],0)),1,1,"")</f>
        <v>1</v>
      </c>
      <c r="V283" s="31"/>
      <c r="W283" s="31"/>
      <c r="X283" s="31"/>
      <c r="Y283" s="31"/>
      <c r="Z283" s="31"/>
      <c r="AA283" s="31"/>
      <c r="AB283" s="31"/>
      <c r="AC283" s="31"/>
      <c r="AD283" s="31"/>
    </row>
    <row r="284" spans="1:30" ht="15">
      <c r="A284" s="62" t="s">
        <v>197</v>
      </c>
      <c r="B284" s="62" t="s">
        <v>229</v>
      </c>
      <c r="C284" s="63"/>
      <c r="D284" s="64">
        <v>1</v>
      </c>
      <c r="E284" s="65" t="s">
        <v>131</v>
      </c>
      <c r="F284" s="66"/>
      <c r="G284" s="63"/>
      <c r="H284" s="67"/>
      <c r="I284" s="68"/>
      <c r="J284" s="68"/>
      <c r="K284" s="31" t="s">
        <v>65</v>
      </c>
      <c r="L284" s="76">
        <v>284</v>
      </c>
      <c r="M284" s="76" t="b">
        <f t="shared" si="4"/>
        <v>1</v>
      </c>
      <c r="N284" s="70"/>
      <c r="O284" s="78" t="s">
        <v>275</v>
      </c>
      <c r="P284" s="78">
        <v>1</v>
      </c>
      <c r="Q284" s="78" t="s">
        <v>276</v>
      </c>
      <c r="R284" s="78"/>
      <c r="S284" s="78"/>
      <c r="T284" s="77" t="str">
        <f>REPLACE(INDEX(GroupVertices[Group],MATCH(Edges[[#This Row],[Vertex 1]],GroupVertices[Vertex],0)),1,1,"")</f>
        <v>1</v>
      </c>
      <c r="U284" s="77" t="str">
        <f>REPLACE(INDEX(GroupVertices[Group],MATCH(Edges[[#This Row],[Vertex 2]],GroupVertices[Vertex],0)),1,1,"")</f>
        <v>1</v>
      </c>
      <c r="V284" s="31"/>
      <c r="W284" s="31"/>
      <c r="X284" s="31"/>
      <c r="Y284" s="31"/>
      <c r="Z284" s="31"/>
      <c r="AA284" s="31"/>
      <c r="AB284" s="31"/>
      <c r="AC284" s="31"/>
      <c r="AD284" s="31"/>
    </row>
    <row r="285" spans="1:30" ht="15">
      <c r="A285" s="62" t="s">
        <v>197</v>
      </c>
      <c r="B285" s="62" t="s">
        <v>244</v>
      </c>
      <c r="C285" s="63"/>
      <c r="D285" s="64">
        <v>1</v>
      </c>
      <c r="E285" s="65" t="s">
        <v>131</v>
      </c>
      <c r="F285" s="66"/>
      <c r="G285" s="63"/>
      <c r="H285" s="67"/>
      <c r="I285" s="68"/>
      <c r="J285" s="68"/>
      <c r="K285" s="31" t="s">
        <v>65</v>
      </c>
      <c r="L285" s="76">
        <v>285</v>
      </c>
      <c r="M285" s="76" t="b">
        <f t="shared" si="4"/>
        <v>1</v>
      </c>
      <c r="N285" s="70"/>
      <c r="O285" s="78" t="s">
        <v>275</v>
      </c>
      <c r="P285" s="78">
        <v>1</v>
      </c>
      <c r="Q285" s="78" t="s">
        <v>276</v>
      </c>
      <c r="R285" s="78"/>
      <c r="S285" s="78"/>
      <c r="T285" s="77" t="str">
        <f>REPLACE(INDEX(GroupVertices[Group],MATCH(Edges[[#This Row],[Vertex 1]],GroupVertices[Vertex],0)),1,1,"")</f>
        <v>1</v>
      </c>
      <c r="U285" s="77" t="str">
        <f>REPLACE(INDEX(GroupVertices[Group],MATCH(Edges[[#This Row],[Vertex 2]],GroupVertices[Vertex],0)),1,1,"")</f>
        <v>1</v>
      </c>
      <c r="V285" s="31"/>
      <c r="W285" s="31"/>
      <c r="X285" s="31"/>
      <c r="Y285" s="31"/>
      <c r="Z285" s="31"/>
      <c r="AA285" s="31"/>
      <c r="AB285" s="31"/>
      <c r="AC285" s="31"/>
      <c r="AD285" s="31"/>
    </row>
    <row r="286" spans="1:30" ht="15">
      <c r="A286" s="62" t="s">
        <v>197</v>
      </c>
      <c r="B286" s="62" t="s">
        <v>254</v>
      </c>
      <c r="C286" s="63"/>
      <c r="D286" s="64">
        <v>1</v>
      </c>
      <c r="E286" s="65" t="s">
        <v>131</v>
      </c>
      <c r="F286" s="66"/>
      <c r="G286" s="63"/>
      <c r="H286" s="67"/>
      <c r="I286" s="68"/>
      <c r="J286" s="68"/>
      <c r="K286" s="31" t="s">
        <v>65</v>
      </c>
      <c r="L286" s="76">
        <v>286</v>
      </c>
      <c r="M286" s="76" t="b">
        <f t="shared" si="4"/>
        <v>1</v>
      </c>
      <c r="N286" s="70"/>
      <c r="O286" s="78" t="s">
        <v>275</v>
      </c>
      <c r="P286" s="78">
        <v>1</v>
      </c>
      <c r="Q286" s="78" t="s">
        <v>276</v>
      </c>
      <c r="R286" s="78"/>
      <c r="S286" s="78"/>
      <c r="T286" s="77" t="str">
        <f>REPLACE(INDEX(GroupVertices[Group],MATCH(Edges[[#This Row],[Vertex 1]],GroupVertices[Vertex],0)),1,1,"")</f>
        <v>1</v>
      </c>
      <c r="U286" s="77" t="str">
        <f>REPLACE(INDEX(GroupVertices[Group],MATCH(Edges[[#This Row],[Vertex 2]],GroupVertices[Vertex],0)),1,1,"")</f>
        <v>1</v>
      </c>
      <c r="V286" s="31"/>
      <c r="W286" s="31"/>
      <c r="X286" s="31"/>
      <c r="Y286" s="31"/>
      <c r="Z286" s="31"/>
      <c r="AA286" s="31"/>
      <c r="AB286" s="31"/>
      <c r="AC286" s="31"/>
      <c r="AD286" s="31"/>
    </row>
    <row r="287" spans="1:30" ht="15">
      <c r="A287" s="62" t="s">
        <v>197</v>
      </c>
      <c r="B287" s="62" t="s">
        <v>230</v>
      </c>
      <c r="C287" s="63"/>
      <c r="D287" s="64">
        <v>1</v>
      </c>
      <c r="E287" s="65" t="s">
        <v>131</v>
      </c>
      <c r="F287" s="66"/>
      <c r="G287" s="63"/>
      <c r="H287" s="67"/>
      <c r="I287" s="68"/>
      <c r="J287" s="68"/>
      <c r="K287" s="31" t="s">
        <v>65</v>
      </c>
      <c r="L287" s="76">
        <v>287</v>
      </c>
      <c r="M287" s="76" t="b">
        <f t="shared" si="4"/>
        <v>1</v>
      </c>
      <c r="N287" s="70"/>
      <c r="O287" s="78" t="s">
        <v>275</v>
      </c>
      <c r="P287" s="78">
        <v>1</v>
      </c>
      <c r="Q287" s="78" t="s">
        <v>276</v>
      </c>
      <c r="R287" s="78"/>
      <c r="S287" s="78"/>
      <c r="T287" s="77" t="str">
        <f>REPLACE(INDEX(GroupVertices[Group],MATCH(Edges[[#This Row],[Vertex 1]],GroupVertices[Vertex],0)),1,1,"")</f>
        <v>1</v>
      </c>
      <c r="U287" s="77" t="str">
        <f>REPLACE(INDEX(GroupVertices[Group],MATCH(Edges[[#This Row],[Vertex 2]],GroupVertices[Vertex],0)),1,1,"")</f>
        <v>1</v>
      </c>
      <c r="V287" s="31"/>
      <c r="W287" s="31"/>
      <c r="X287" s="31"/>
      <c r="Y287" s="31"/>
      <c r="Z287" s="31"/>
      <c r="AA287" s="31"/>
      <c r="AB287" s="31"/>
      <c r="AC287" s="31"/>
      <c r="AD287" s="31"/>
    </row>
    <row r="288" spans="1:30" ht="15">
      <c r="A288" s="62" t="s">
        <v>197</v>
      </c>
      <c r="B288" s="62" t="s">
        <v>232</v>
      </c>
      <c r="C288" s="63"/>
      <c r="D288" s="64">
        <v>1</v>
      </c>
      <c r="E288" s="65" t="s">
        <v>131</v>
      </c>
      <c r="F288" s="66"/>
      <c r="G288" s="63"/>
      <c r="H288" s="67"/>
      <c r="I288" s="68"/>
      <c r="J288" s="68"/>
      <c r="K288" s="31" t="s">
        <v>66</v>
      </c>
      <c r="L288" s="76">
        <v>288</v>
      </c>
      <c r="M288" s="76" t="b">
        <f t="shared" si="4"/>
        <v>1</v>
      </c>
      <c r="N288" s="70"/>
      <c r="O288" s="78" t="s">
        <v>275</v>
      </c>
      <c r="P288" s="78">
        <v>1</v>
      </c>
      <c r="Q288" s="78" t="s">
        <v>276</v>
      </c>
      <c r="R288" s="78"/>
      <c r="S288" s="78"/>
      <c r="T288" s="77" t="str">
        <f>REPLACE(INDEX(GroupVertices[Group],MATCH(Edges[[#This Row],[Vertex 1]],GroupVertices[Vertex],0)),1,1,"")</f>
        <v>1</v>
      </c>
      <c r="U288" s="77" t="str">
        <f>REPLACE(INDEX(GroupVertices[Group],MATCH(Edges[[#This Row],[Vertex 2]],GroupVertices[Vertex],0)),1,1,"")</f>
        <v>1</v>
      </c>
      <c r="V288" s="31"/>
      <c r="W288" s="31"/>
      <c r="X288" s="31"/>
      <c r="Y288" s="31"/>
      <c r="Z288" s="31"/>
      <c r="AA288" s="31"/>
      <c r="AB288" s="31"/>
      <c r="AC288" s="31"/>
      <c r="AD288" s="31"/>
    </row>
    <row r="289" spans="1:30" ht="15">
      <c r="A289" s="62" t="s">
        <v>197</v>
      </c>
      <c r="B289" s="62" t="s">
        <v>236</v>
      </c>
      <c r="C289" s="63"/>
      <c r="D289" s="64">
        <v>1</v>
      </c>
      <c r="E289" s="65" t="s">
        <v>131</v>
      </c>
      <c r="F289" s="66"/>
      <c r="G289" s="63"/>
      <c r="H289" s="67"/>
      <c r="I289" s="68"/>
      <c r="J289" s="68"/>
      <c r="K289" s="31" t="s">
        <v>65</v>
      </c>
      <c r="L289" s="76">
        <v>289</v>
      </c>
      <c r="M289" s="76" t="b">
        <f t="shared" si="4"/>
        <v>1</v>
      </c>
      <c r="N289" s="70"/>
      <c r="O289" s="78" t="s">
        <v>275</v>
      </c>
      <c r="P289" s="78">
        <v>1</v>
      </c>
      <c r="Q289" s="78" t="s">
        <v>276</v>
      </c>
      <c r="R289" s="78"/>
      <c r="S289" s="78"/>
      <c r="T289" s="77" t="str">
        <f>REPLACE(INDEX(GroupVertices[Group],MATCH(Edges[[#This Row],[Vertex 1]],GroupVertices[Vertex],0)),1,1,"")</f>
        <v>1</v>
      </c>
      <c r="U289" s="77" t="str">
        <f>REPLACE(INDEX(GroupVertices[Group],MATCH(Edges[[#This Row],[Vertex 2]],GroupVertices[Vertex],0)),1,1,"")</f>
        <v>2</v>
      </c>
      <c r="V289" s="31"/>
      <c r="W289" s="31"/>
      <c r="X289" s="31"/>
      <c r="Y289" s="31"/>
      <c r="Z289" s="31"/>
      <c r="AA289" s="31"/>
      <c r="AB289" s="31"/>
      <c r="AC289" s="31"/>
      <c r="AD289" s="31"/>
    </row>
    <row r="290" spans="1:30" ht="15">
      <c r="A290" s="62" t="s">
        <v>197</v>
      </c>
      <c r="B290" s="62" t="s">
        <v>246</v>
      </c>
      <c r="C290" s="63"/>
      <c r="D290" s="64">
        <v>1</v>
      </c>
      <c r="E290" s="65" t="s">
        <v>131</v>
      </c>
      <c r="F290" s="66"/>
      <c r="G290" s="63"/>
      <c r="H290" s="67"/>
      <c r="I290" s="68"/>
      <c r="J290" s="68"/>
      <c r="K290" s="31" t="s">
        <v>65</v>
      </c>
      <c r="L290" s="76">
        <v>290</v>
      </c>
      <c r="M290" s="76" t="b">
        <f t="shared" si="4"/>
        <v>1</v>
      </c>
      <c r="N290" s="70"/>
      <c r="O290" s="78" t="s">
        <v>275</v>
      </c>
      <c r="P290" s="78">
        <v>1</v>
      </c>
      <c r="Q290" s="78" t="s">
        <v>276</v>
      </c>
      <c r="R290" s="78"/>
      <c r="S290" s="78"/>
      <c r="T290" s="77" t="str">
        <f>REPLACE(INDEX(GroupVertices[Group],MATCH(Edges[[#This Row],[Vertex 1]],GroupVertices[Vertex],0)),1,1,"")</f>
        <v>1</v>
      </c>
      <c r="U290" s="77" t="str">
        <f>REPLACE(INDEX(GroupVertices[Group],MATCH(Edges[[#This Row],[Vertex 2]],GroupVertices[Vertex],0)),1,1,"")</f>
        <v>1</v>
      </c>
      <c r="V290" s="31"/>
      <c r="W290" s="31"/>
      <c r="X290" s="31"/>
      <c r="Y290" s="31"/>
      <c r="Z290" s="31"/>
      <c r="AA290" s="31"/>
      <c r="AB290" s="31"/>
      <c r="AC290" s="31"/>
      <c r="AD290" s="31"/>
    </row>
    <row r="291" spans="1:30" ht="15">
      <c r="A291" s="62" t="s">
        <v>197</v>
      </c>
      <c r="B291" s="62" t="s">
        <v>251</v>
      </c>
      <c r="C291" s="63"/>
      <c r="D291" s="64">
        <v>1</v>
      </c>
      <c r="E291" s="65" t="s">
        <v>131</v>
      </c>
      <c r="F291" s="66"/>
      <c r="G291" s="63"/>
      <c r="H291" s="67"/>
      <c r="I291" s="68"/>
      <c r="J291" s="68"/>
      <c r="K291" s="31" t="s">
        <v>65</v>
      </c>
      <c r="L291" s="76">
        <v>291</v>
      </c>
      <c r="M291" s="76" t="b">
        <f t="shared" si="4"/>
        <v>1</v>
      </c>
      <c r="N291" s="70"/>
      <c r="O291" s="78" t="s">
        <v>275</v>
      </c>
      <c r="P291" s="78">
        <v>1</v>
      </c>
      <c r="Q291" s="78" t="s">
        <v>276</v>
      </c>
      <c r="R291" s="78"/>
      <c r="S291" s="78"/>
      <c r="T291" s="77" t="str">
        <f>REPLACE(INDEX(GroupVertices[Group],MATCH(Edges[[#This Row],[Vertex 1]],GroupVertices[Vertex],0)),1,1,"")</f>
        <v>1</v>
      </c>
      <c r="U291" s="77" t="str">
        <f>REPLACE(INDEX(GroupVertices[Group],MATCH(Edges[[#This Row],[Vertex 2]],GroupVertices[Vertex],0)),1,1,"")</f>
        <v>1</v>
      </c>
      <c r="V291" s="31"/>
      <c r="W291" s="31"/>
      <c r="X291" s="31"/>
      <c r="Y291" s="31"/>
      <c r="Z291" s="31"/>
      <c r="AA291" s="31"/>
      <c r="AB291" s="31"/>
      <c r="AC291" s="31"/>
      <c r="AD291" s="31"/>
    </row>
    <row r="292" spans="1:30" ht="15">
      <c r="A292" s="62" t="s">
        <v>181</v>
      </c>
      <c r="B292" s="62" t="s">
        <v>197</v>
      </c>
      <c r="C292" s="63"/>
      <c r="D292" s="64">
        <v>1</v>
      </c>
      <c r="E292" s="65" t="s">
        <v>131</v>
      </c>
      <c r="F292" s="66"/>
      <c r="G292" s="63"/>
      <c r="H292" s="67"/>
      <c r="I292" s="68"/>
      <c r="J292" s="68"/>
      <c r="K292" s="31" t="s">
        <v>65</v>
      </c>
      <c r="L292" s="76">
        <v>292</v>
      </c>
      <c r="M292" s="76" t="b">
        <f t="shared" si="4"/>
        <v>1</v>
      </c>
      <c r="N292" s="70"/>
      <c r="O292" s="78" t="s">
        <v>275</v>
      </c>
      <c r="P292" s="78">
        <v>1</v>
      </c>
      <c r="Q292" s="78" t="s">
        <v>276</v>
      </c>
      <c r="R292" s="78"/>
      <c r="S292" s="78"/>
      <c r="T292" s="77" t="str">
        <f>REPLACE(INDEX(GroupVertices[Group],MATCH(Edges[[#This Row],[Vertex 1]],GroupVertices[Vertex],0)),1,1,"")</f>
        <v>2</v>
      </c>
      <c r="U292" s="77" t="str">
        <f>REPLACE(INDEX(GroupVertices[Group],MATCH(Edges[[#This Row],[Vertex 2]],GroupVertices[Vertex],0)),1,1,"")</f>
        <v>1</v>
      </c>
      <c r="V292" s="31"/>
      <c r="W292" s="31"/>
      <c r="X292" s="31"/>
      <c r="Y292" s="31"/>
      <c r="Z292" s="31"/>
      <c r="AA292" s="31"/>
      <c r="AB292" s="31"/>
      <c r="AC292" s="31"/>
      <c r="AD292" s="31"/>
    </row>
    <row r="293" spans="1:30" ht="15">
      <c r="A293" s="62" t="s">
        <v>232</v>
      </c>
      <c r="B293" s="62" t="s">
        <v>197</v>
      </c>
      <c r="C293" s="63"/>
      <c r="D293" s="64">
        <v>1</v>
      </c>
      <c r="E293" s="65" t="s">
        <v>131</v>
      </c>
      <c r="F293" s="66"/>
      <c r="G293" s="63"/>
      <c r="H293" s="67"/>
      <c r="I293" s="68"/>
      <c r="J293" s="68"/>
      <c r="K293" s="31" t="s">
        <v>66</v>
      </c>
      <c r="L293" s="76">
        <v>293</v>
      </c>
      <c r="M293" s="76" t="b">
        <f t="shared" si="4"/>
        <v>1</v>
      </c>
      <c r="N293" s="70"/>
      <c r="O293" s="78" t="s">
        <v>275</v>
      </c>
      <c r="P293" s="78">
        <v>1</v>
      </c>
      <c r="Q293" s="78" t="s">
        <v>276</v>
      </c>
      <c r="R293" s="78"/>
      <c r="S293" s="78"/>
      <c r="T293" s="77" t="str">
        <f>REPLACE(INDEX(GroupVertices[Group],MATCH(Edges[[#This Row],[Vertex 1]],GroupVertices[Vertex],0)),1,1,"")</f>
        <v>1</v>
      </c>
      <c r="U293" s="77" t="str">
        <f>REPLACE(INDEX(GroupVertices[Group],MATCH(Edges[[#This Row],[Vertex 2]],GroupVertices[Vertex],0)),1,1,"")</f>
        <v>1</v>
      </c>
      <c r="V293" s="31"/>
      <c r="W293" s="31"/>
      <c r="X293" s="31"/>
      <c r="Y293" s="31"/>
      <c r="Z293" s="31"/>
      <c r="AA293" s="31"/>
      <c r="AB293" s="31"/>
      <c r="AC293" s="31"/>
      <c r="AD293" s="31"/>
    </row>
    <row r="294" spans="1:30" ht="15">
      <c r="A294" s="62" t="s">
        <v>206</v>
      </c>
      <c r="B294" s="62" t="s">
        <v>230</v>
      </c>
      <c r="C294" s="63"/>
      <c r="D294" s="64">
        <v>1</v>
      </c>
      <c r="E294" s="65" t="s">
        <v>131</v>
      </c>
      <c r="F294" s="66"/>
      <c r="G294" s="63"/>
      <c r="H294" s="67"/>
      <c r="I294" s="68"/>
      <c r="J294" s="68"/>
      <c r="K294" s="31" t="s">
        <v>65</v>
      </c>
      <c r="L294" s="76">
        <v>294</v>
      </c>
      <c r="M294" s="76" t="b">
        <f t="shared" si="4"/>
        <v>1</v>
      </c>
      <c r="N294" s="70"/>
      <c r="O294" s="78" t="s">
        <v>275</v>
      </c>
      <c r="P294" s="78">
        <v>1</v>
      </c>
      <c r="Q294" s="78" t="s">
        <v>276</v>
      </c>
      <c r="R294" s="78"/>
      <c r="S294" s="78"/>
      <c r="T294" s="77" t="str">
        <f>REPLACE(INDEX(GroupVertices[Group],MATCH(Edges[[#This Row],[Vertex 1]],GroupVertices[Vertex],0)),1,1,"")</f>
        <v>1</v>
      </c>
      <c r="U294" s="77" t="str">
        <f>REPLACE(INDEX(GroupVertices[Group],MATCH(Edges[[#This Row],[Vertex 2]],GroupVertices[Vertex],0)),1,1,"")</f>
        <v>1</v>
      </c>
      <c r="V294" s="31"/>
      <c r="W294" s="31"/>
      <c r="X294" s="31"/>
      <c r="Y294" s="31"/>
      <c r="Z294" s="31"/>
      <c r="AA294" s="31"/>
      <c r="AB294" s="31"/>
      <c r="AC294" s="31"/>
      <c r="AD294" s="31"/>
    </row>
    <row r="295" spans="1:30" ht="15">
      <c r="A295" s="62" t="s">
        <v>206</v>
      </c>
      <c r="B295" s="62" t="s">
        <v>232</v>
      </c>
      <c r="C295" s="63"/>
      <c r="D295" s="64">
        <v>1</v>
      </c>
      <c r="E295" s="65" t="s">
        <v>131</v>
      </c>
      <c r="F295" s="66"/>
      <c r="G295" s="63"/>
      <c r="H295" s="67"/>
      <c r="I295" s="68"/>
      <c r="J295" s="68"/>
      <c r="K295" s="31" t="s">
        <v>66</v>
      </c>
      <c r="L295" s="76">
        <v>295</v>
      </c>
      <c r="M295" s="76" t="b">
        <f t="shared" si="4"/>
        <v>1</v>
      </c>
      <c r="N295" s="70"/>
      <c r="O295" s="78" t="s">
        <v>275</v>
      </c>
      <c r="P295" s="78">
        <v>1</v>
      </c>
      <c r="Q295" s="78" t="s">
        <v>276</v>
      </c>
      <c r="R295" s="78"/>
      <c r="S295" s="78"/>
      <c r="T295" s="77" t="str">
        <f>REPLACE(INDEX(GroupVertices[Group],MATCH(Edges[[#This Row],[Vertex 1]],GroupVertices[Vertex],0)),1,1,"")</f>
        <v>1</v>
      </c>
      <c r="U295" s="77" t="str">
        <f>REPLACE(INDEX(GroupVertices[Group],MATCH(Edges[[#This Row],[Vertex 2]],GroupVertices[Vertex],0)),1,1,"")</f>
        <v>1</v>
      </c>
      <c r="V295" s="31"/>
      <c r="W295" s="31"/>
      <c r="X295" s="31"/>
      <c r="Y295" s="31"/>
      <c r="Z295" s="31"/>
      <c r="AA295" s="31"/>
      <c r="AB295" s="31"/>
      <c r="AC295" s="31"/>
      <c r="AD295" s="31"/>
    </row>
    <row r="296" spans="1:30" ht="15">
      <c r="A296" s="62" t="s">
        <v>181</v>
      </c>
      <c r="B296" s="62" t="s">
        <v>206</v>
      </c>
      <c r="C296" s="63"/>
      <c r="D296" s="64">
        <v>1</v>
      </c>
      <c r="E296" s="65" t="s">
        <v>131</v>
      </c>
      <c r="F296" s="66"/>
      <c r="G296" s="63"/>
      <c r="H296" s="67"/>
      <c r="I296" s="68"/>
      <c r="J296" s="68"/>
      <c r="K296" s="31" t="s">
        <v>65</v>
      </c>
      <c r="L296" s="76">
        <v>296</v>
      </c>
      <c r="M296" s="76" t="b">
        <f t="shared" si="4"/>
        <v>1</v>
      </c>
      <c r="N296" s="70"/>
      <c r="O296" s="78" t="s">
        <v>275</v>
      </c>
      <c r="P296" s="78">
        <v>1</v>
      </c>
      <c r="Q296" s="78" t="s">
        <v>276</v>
      </c>
      <c r="R296" s="78"/>
      <c r="S296" s="78"/>
      <c r="T296" s="77" t="str">
        <f>REPLACE(INDEX(GroupVertices[Group],MATCH(Edges[[#This Row],[Vertex 1]],GroupVertices[Vertex],0)),1,1,"")</f>
        <v>2</v>
      </c>
      <c r="U296" s="77" t="str">
        <f>REPLACE(INDEX(GroupVertices[Group],MATCH(Edges[[#This Row],[Vertex 2]],GroupVertices[Vertex],0)),1,1,"")</f>
        <v>1</v>
      </c>
      <c r="V296" s="31"/>
      <c r="W296" s="31"/>
      <c r="X296" s="31"/>
      <c r="Y296" s="31"/>
      <c r="Z296" s="31"/>
      <c r="AA296" s="31"/>
      <c r="AB296" s="31"/>
      <c r="AC296" s="31"/>
      <c r="AD296" s="31"/>
    </row>
    <row r="297" spans="1:30" ht="15">
      <c r="A297" s="62" t="s">
        <v>232</v>
      </c>
      <c r="B297" s="62" t="s">
        <v>206</v>
      </c>
      <c r="C297" s="63"/>
      <c r="D297" s="64">
        <v>1</v>
      </c>
      <c r="E297" s="65" t="s">
        <v>131</v>
      </c>
      <c r="F297" s="66"/>
      <c r="G297" s="63"/>
      <c r="H297" s="67"/>
      <c r="I297" s="68"/>
      <c r="J297" s="68"/>
      <c r="K297" s="31" t="s">
        <v>66</v>
      </c>
      <c r="L297" s="76">
        <v>297</v>
      </c>
      <c r="M297" s="76" t="b">
        <f t="shared" si="4"/>
        <v>1</v>
      </c>
      <c r="N297" s="70"/>
      <c r="O297" s="78" t="s">
        <v>275</v>
      </c>
      <c r="P297" s="78">
        <v>1</v>
      </c>
      <c r="Q297" s="78" t="s">
        <v>276</v>
      </c>
      <c r="R297" s="78"/>
      <c r="S297" s="78"/>
      <c r="T297" s="77" t="str">
        <f>REPLACE(INDEX(GroupVertices[Group],MATCH(Edges[[#This Row],[Vertex 1]],GroupVertices[Vertex],0)),1,1,"")</f>
        <v>1</v>
      </c>
      <c r="U297" s="77" t="str">
        <f>REPLACE(INDEX(GroupVertices[Group],MATCH(Edges[[#This Row],[Vertex 2]],GroupVertices[Vertex],0)),1,1,"")</f>
        <v>1</v>
      </c>
      <c r="V297" s="31"/>
      <c r="W297" s="31"/>
      <c r="X297" s="31"/>
      <c r="Y297" s="31"/>
      <c r="Z297" s="31"/>
      <c r="AA297" s="31"/>
      <c r="AB297" s="31"/>
      <c r="AC297" s="31"/>
      <c r="AD297" s="31"/>
    </row>
    <row r="298" spans="1:30" ht="15">
      <c r="A298" s="62" t="s">
        <v>204</v>
      </c>
      <c r="B298" s="62" t="s">
        <v>235</v>
      </c>
      <c r="C298" s="63"/>
      <c r="D298" s="64">
        <v>1</v>
      </c>
      <c r="E298" s="65" t="s">
        <v>131</v>
      </c>
      <c r="F298" s="66"/>
      <c r="G298" s="63"/>
      <c r="H298" s="67"/>
      <c r="I298" s="68"/>
      <c r="J298" s="68"/>
      <c r="K298" s="31" t="s">
        <v>65</v>
      </c>
      <c r="L298" s="76">
        <v>298</v>
      </c>
      <c r="M298" s="76" t="b">
        <f t="shared" si="4"/>
        <v>1</v>
      </c>
      <c r="N298" s="70"/>
      <c r="O298" s="78" t="s">
        <v>275</v>
      </c>
      <c r="P298" s="78">
        <v>1</v>
      </c>
      <c r="Q298" s="78" t="s">
        <v>276</v>
      </c>
      <c r="R298" s="78"/>
      <c r="S298" s="78"/>
      <c r="T298" s="77" t="str">
        <f>REPLACE(INDEX(GroupVertices[Group],MATCH(Edges[[#This Row],[Vertex 1]],GroupVertices[Vertex],0)),1,1,"")</f>
        <v>1</v>
      </c>
      <c r="U298" s="77" t="str">
        <f>REPLACE(INDEX(GroupVertices[Group],MATCH(Edges[[#This Row],[Vertex 2]],GroupVertices[Vertex],0)),1,1,"")</f>
        <v>1</v>
      </c>
      <c r="V298" s="31"/>
      <c r="W298" s="31"/>
      <c r="X298" s="31"/>
      <c r="Y298" s="31"/>
      <c r="Z298" s="31"/>
      <c r="AA298" s="31"/>
      <c r="AB298" s="31"/>
      <c r="AC298" s="31"/>
      <c r="AD298" s="31"/>
    </row>
    <row r="299" spans="1:30" ht="15">
      <c r="A299" s="62" t="s">
        <v>234</v>
      </c>
      <c r="B299" s="62" t="s">
        <v>235</v>
      </c>
      <c r="C299" s="63"/>
      <c r="D299" s="64">
        <v>1</v>
      </c>
      <c r="E299" s="65" t="s">
        <v>131</v>
      </c>
      <c r="F299" s="66"/>
      <c r="G299" s="63"/>
      <c r="H299" s="67"/>
      <c r="I299" s="68"/>
      <c r="J299" s="68"/>
      <c r="K299" s="31" t="s">
        <v>66</v>
      </c>
      <c r="L299" s="76">
        <v>299</v>
      </c>
      <c r="M299" s="76" t="b">
        <f t="shared" si="4"/>
        <v>1</v>
      </c>
      <c r="N299" s="70"/>
      <c r="O299" s="78" t="s">
        <v>275</v>
      </c>
      <c r="P299" s="78">
        <v>1</v>
      </c>
      <c r="Q299" s="78" t="s">
        <v>276</v>
      </c>
      <c r="R299" s="78"/>
      <c r="S299" s="78"/>
      <c r="T299" s="77" t="str">
        <f>REPLACE(INDEX(GroupVertices[Group],MATCH(Edges[[#This Row],[Vertex 1]],GroupVertices[Vertex],0)),1,1,"")</f>
        <v>1</v>
      </c>
      <c r="U299" s="77" t="str">
        <f>REPLACE(INDEX(GroupVertices[Group],MATCH(Edges[[#This Row],[Vertex 2]],GroupVertices[Vertex],0)),1,1,"")</f>
        <v>1</v>
      </c>
      <c r="V299" s="31"/>
      <c r="W299" s="31"/>
      <c r="X299" s="31"/>
      <c r="Y299" s="31"/>
      <c r="Z299" s="31"/>
      <c r="AA299" s="31"/>
      <c r="AB299" s="31"/>
      <c r="AC299" s="31"/>
      <c r="AD299" s="31"/>
    </row>
    <row r="300" spans="1:30" ht="15">
      <c r="A300" s="62" t="s">
        <v>235</v>
      </c>
      <c r="B300" s="62" t="s">
        <v>247</v>
      </c>
      <c r="C300" s="63"/>
      <c r="D300" s="64">
        <v>1</v>
      </c>
      <c r="E300" s="65" t="s">
        <v>131</v>
      </c>
      <c r="F300" s="66"/>
      <c r="G300" s="63"/>
      <c r="H300" s="67"/>
      <c r="I300" s="68"/>
      <c r="J300" s="68"/>
      <c r="K300" s="31" t="s">
        <v>65</v>
      </c>
      <c r="L300" s="76">
        <v>300</v>
      </c>
      <c r="M300" s="76" t="b">
        <f t="shared" si="4"/>
        <v>1</v>
      </c>
      <c r="N300" s="70"/>
      <c r="O300" s="78" t="s">
        <v>275</v>
      </c>
      <c r="P300" s="78">
        <v>1</v>
      </c>
      <c r="Q300" s="78" t="s">
        <v>276</v>
      </c>
      <c r="R300" s="78"/>
      <c r="S300" s="78"/>
      <c r="T300" s="77" t="str">
        <f>REPLACE(INDEX(GroupVertices[Group],MATCH(Edges[[#This Row],[Vertex 1]],GroupVertices[Vertex],0)),1,1,"")</f>
        <v>1</v>
      </c>
      <c r="U300" s="77" t="str">
        <f>REPLACE(INDEX(GroupVertices[Group],MATCH(Edges[[#This Row],[Vertex 2]],GroupVertices[Vertex],0)),1,1,"")</f>
        <v>1</v>
      </c>
      <c r="V300" s="31"/>
      <c r="W300" s="31"/>
      <c r="X300" s="31"/>
      <c r="Y300" s="31"/>
      <c r="Z300" s="31"/>
      <c r="AA300" s="31"/>
      <c r="AB300" s="31"/>
      <c r="AC300" s="31"/>
      <c r="AD300" s="31"/>
    </row>
    <row r="301" spans="1:30" ht="15">
      <c r="A301" s="62" t="s">
        <v>235</v>
      </c>
      <c r="B301" s="62" t="s">
        <v>248</v>
      </c>
      <c r="C301" s="63"/>
      <c r="D301" s="64">
        <v>1</v>
      </c>
      <c r="E301" s="65" t="s">
        <v>131</v>
      </c>
      <c r="F301" s="66"/>
      <c r="G301" s="63"/>
      <c r="H301" s="67"/>
      <c r="I301" s="68"/>
      <c r="J301" s="68"/>
      <c r="K301" s="31" t="s">
        <v>65</v>
      </c>
      <c r="L301" s="76">
        <v>301</v>
      </c>
      <c r="M301" s="76" t="b">
        <f t="shared" si="4"/>
        <v>1</v>
      </c>
      <c r="N301" s="70"/>
      <c r="O301" s="78" t="s">
        <v>275</v>
      </c>
      <c r="P301" s="78">
        <v>1</v>
      </c>
      <c r="Q301" s="78" t="s">
        <v>276</v>
      </c>
      <c r="R301" s="78"/>
      <c r="S301" s="78"/>
      <c r="T301" s="77" t="str">
        <f>REPLACE(INDEX(GroupVertices[Group],MATCH(Edges[[#This Row],[Vertex 1]],GroupVertices[Vertex],0)),1,1,"")</f>
        <v>1</v>
      </c>
      <c r="U301" s="77" t="str">
        <f>REPLACE(INDEX(GroupVertices[Group],MATCH(Edges[[#This Row],[Vertex 2]],GroupVertices[Vertex],0)),1,1,"")</f>
        <v>1</v>
      </c>
      <c r="V301" s="31"/>
      <c r="W301" s="31"/>
      <c r="X301" s="31"/>
      <c r="Y301" s="31"/>
      <c r="Z301" s="31"/>
      <c r="AA301" s="31"/>
      <c r="AB301" s="31"/>
      <c r="AC301" s="31"/>
      <c r="AD301" s="31"/>
    </row>
    <row r="302" spans="1:30" ht="15">
      <c r="A302" s="62" t="s">
        <v>235</v>
      </c>
      <c r="B302" s="62" t="s">
        <v>200</v>
      </c>
      <c r="C302" s="63"/>
      <c r="D302" s="64">
        <v>1</v>
      </c>
      <c r="E302" s="65" t="s">
        <v>131</v>
      </c>
      <c r="F302" s="66"/>
      <c r="G302" s="63"/>
      <c r="H302" s="67"/>
      <c r="I302" s="68"/>
      <c r="J302" s="68"/>
      <c r="K302" s="31" t="s">
        <v>65</v>
      </c>
      <c r="L302" s="76">
        <v>302</v>
      </c>
      <c r="M302" s="76" t="b">
        <f t="shared" si="4"/>
        <v>1</v>
      </c>
      <c r="N302" s="70"/>
      <c r="O302" s="78" t="s">
        <v>275</v>
      </c>
      <c r="P302" s="78">
        <v>1</v>
      </c>
      <c r="Q302" s="78" t="s">
        <v>276</v>
      </c>
      <c r="R302" s="78"/>
      <c r="S302" s="78"/>
      <c r="T302" s="77" t="str">
        <f>REPLACE(INDEX(GroupVertices[Group],MATCH(Edges[[#This Row],[Vertex 1]],GroupVertices[Vertex],0)),1,1,"")</f>
        <v>1</v>
      </c>
      <c r="U302" s="77" t="str">
        <f>REPLACE(INDEX(GroupVertices[Group],MATCH(Edges[[#This Row],[Vertex 2]],GroupVertices[Vertex],0)),1,1,"")</f>
        <v>1</v>
      </c>
      <c r="V302" s="31"/>
      <c r="W302" s="31"/>
      <c r="X302" s="31"/>
      <c r="Y302" s="31"/>
      <c r="Z302" s="31"/>
      <c r="AA302" s="31"/>
      <c r="AB302" s="31"/>
      <c r="AC302" s="31"/>
      <c r="AD302" s="31"/>
    </row>
    <row r="303" spans="1:30" ht="15">
      <c r="A303" s="62" t="s">
        <v>235</v>
      </c>
      <c r="B303" s="62" t="s">
        <v>234</v>
      </c>
      <c r="C303" s="63"/>
      <c r="D303" s="64">
        <v>1</v>
      </c>
      <c r="E303" s="65" t="s">
        <v>131</v>
      </c>
      <c r="F303" s="66"/>
      <c r="G303" s="63"/>
      <c r="H303" s="67"/>
      <c r="I303" s="68"/>
      <c r="J303" s="68"/>
      <c r="K303" s="31" t="s">
        <v>66</v>
      </c>
      <c r="L303" s="76">
        <v>303</v>
      </c>
      <c r="M303" s="76" t="b">
        <f t="shared" si="4"/>
        <v>1</v>
      </c>
      <c r="N303" s="70"/>
      <c r="O303" s="78" t="s">
        <v>275</v>
      </c>
      <c r="P303" s="78">
        <v>1</v>
      </c>
      <c r="Q303" s="78" t="s">
        <v>276</v>
      </c>
      <c r="R303" s="78"/>
      <c r="S303" s="78"/>
      <c r="T303" s="77" t="str">
        <f>REPLACE(INDEX(GroupVertices[Group],MATCH(Edges[[#This Row],[Vertex 1]],GroupVertices[Vertex],0)),1,1,"")</f>
        <v>1</v>
      </c>
      <c r="U303" s="77" t="str">
        <f>REPLACE(INDEX(GroupVertices[Group],MATCH(Edges[[#This Row],[Vertex 2]],GroupVertices[Vertex],0)),1,1,"")</f>
        <v>1</v>
      </c>
      <c r="V303" s="31"/>
      <c r="W303" s="31"/>
      <c r="X303" s="31"/>
      <c r="Y303" s="31"/>
      <c r="Z303" s="31"/>
      <c r="AA303" s="31"/>
      <c r="AB303" s="31"/>
      <c r="AC303" s="31"/>
      <c r="AD303" s="31"/>
    </row>
    <row r="304" spans="1:30" ht="15">
      <c r="A304" s="62" t="s">
        <v>235</v>
      </c>
      <c r="B304" s="62" t="s">
        <v>232</v>
      </c>
      <c r="C304" s="63"/>
      <c r="D304" s="64">
        <v>1</v>
      </c>
      <c r="E304" s="65" t="s">
        <v>131</v>
      </c>
      <c r="F304" s="66"/>
      <c r="G304" s="63"/>
      <c r="H304" s="67"/>
      <c r="I304" s="68"/>
      <c r="J304" s="68"/>
      <c r="K304" s="31" t="s">
        <v>66</v>
      </c>
      <c r="L304" s="76">
        <v>304</v>
      </c>
      <c r="M304" s="76" t="b">
        <f t="shared" si="4"/>
        <v>1</v>
      </c>
      <c r="N304" s="70"/>
      <c r="O304" s="78" t="s">
        <v>275</v>
      </c>
      <c r="P304" s="78">
        <v>1</v>
      </c>
      <c r="Q304" s="78" t="s">
        <v>276</v>
      </c>
      <c r="R304" s="78"/>
      <c r="S304" s="78"/>
      <c r="T304" s="77" t="str">
        <f>REPLACE(INDEX(GroupVertices[Group],MATCH(Edges[[#This Row],[Vertex 1]],GroupVertices[Vertex],0)),1,1,"")</f>
        <v>1</v>
      </c>
      <c r="U304" s="77" t="str">
        <f>REPLACE(INDEX(GroupVertices[Group],MATCH(Edges[[#This Row],[Vertex 2]],GroupVertices[Vertex],0)),1,1,"")</f>
        <v>1</v>
      </c>
      <c r="V304" s="31"/>
      <c r="W304" s="31"/>
      <c r="X304" s="31"/>
      <c r="Y304" s="31"/>
      <c r="Z304" s="31"/>
      <c r="AA304" s="31"/>
      <c r="AB304" s="31"/>
      <c r="AC304" s="31"/>
      <c r="AD304" s="31"/>
    </row>
    <row r="305" spans="1:30" ht="15">
      <c r="A305" s="62" t="s">
        <v>181</v>
      </c>
      <c r="B305" s="62" t="s">
        <v>235</v>
      </c>
      <c r="C305" s="63"/>
      <c r="D305" s="64">
        <v>1</v>
      </c>
      <c r="E305" s="65" t="s">
        <v>131</v>
      </c>
      <c r="F305" s="66"/>
      <c r="G305" s="63"/>
      <c r="H305" s="67"/>
      <c r="I305" s="68"/>
      <c r="J305" s="68"/>
      <c r="K305" s="31" t="s">
        <v>65</v>
      </c>
      <c r="L305" s="76">
        <v>305</v>
      </c>
      <c r="M305" s="76" t="b">
        <f t="shared" si="4"/>
        <v>1</v>
      </c>
      <c r="N305" s="70"/>
      <c r="O305" s="78" t="s">
        <v>275</v>
      </c>
      <c r="P305" s="78">
        <v>1</v>
      </c>
      <c r="Q305" s="78" t="s">
        <v>276</v>
      </c>
      <c r="R305" s="78"/>
      <c r="S305" s="78"/>
      <c r="T305" s="77" t="str">
        <f>REPLACE(INDEX(GroupVertices[Group],MATCH(Edges[[#This Row],[Vertex 1]],GroupVertices[Vertex],0)),1,1,"")</f>
        <v>2</v>
      </c>
      <c r="U305" s="77" t="str">
        <f>REPLACE(INDEX(GroupVertices[Group],MATCH(Edges[[#This Row],[Vertex 2]],GroupVertices[Vertex],0)),1,1,"")</f>
        <v>1</v>
      </c>
      <c r="V305" s="31"/>
      <c r="W305" s="31"/>
      <c r="X305" s="31"/>
      <c r="Y305" s="31"/>
      <c r="Z305" s="31"/>
      <c r="AA305" s="31"/>
      <c r="AB305" s="31"/>
      <c r="AC305" s="31"/>
      <c r="AD305" s="31"/>
    </row>
    <row r="306" spans="1:30" ht="15">
      <c r="A306" s="62" t="s">
        <v>232</v>
      </c>
      <c r="B306" s="62" t="s">
        <v>235</v>
      </c>
      <c r="C306" s="63"/>
      <c r="D306" s="64">
        <v>1</v>
      </c>
      <c r="E306" s="65" t="s">
        <v>131</v>
      </c>
      <c r="F306" s="66"/>
      <c r="G306" s="63"/>
      <c r="H306" s="67"/>
      <c r="I306" s="68"/>
      <c r="J306" s="68"/>
      <c r="K306" s="31" t="s">
        <v>66</v>
      </c>
      <c r="L306" s="76">
        <v>306</v>
      </c>
      <c r="M306" s="76" t="b">
        <f t="shared" si="4"/>
        <v>1</v>
      </c>
      <c r="N306" s="70"/>
      <c r="O306" s="78" t="s">
        <v>275</v>
      </c>
      <c r="P306" s="78">
        <v>1</v>
      </c>
      <c r="Q306" s="78" t="s">
        <v>276</v>
      </c>
      <c r="R306" s="78"/>
      <c r="S306" s="78"/>
      <c r="T306" s="77" t="str">
        <f>REPLACE(INDEX(GroupVertices[Group],MATCH(Edges[[#This Row],[Vertex 1]],GroupVertices[Vertex],0)),1,1,"")</f>
        <v>1</v>
      </c>
      <c r="U306" s="77" t="str">
        <f>REPLACE(INDEX(GroupVertices[Group],MATCH(Edges[[#This Row],[Vertex 2]],GroupVertices[Vertex],0)),1,1,"")</f>
        <v>1</v>
      </c>
      <c r="V306" s="31"/>
      <c r="W306" s="31"/>
      <c r="X306" s="31"/>
      <c r="Y306" s="31"/>
      <c r="Z306" s="31"/>
      <c r="AA306" s="31"/>
      <c r="AB306" s="31"/>
      <c r="AC306" s="31"/>
      <c r="AD306" s="31"/>
    </row>
    <row r="307" spans="1:30" ht="15">
      <c r="A307" s="62" t="s">
        <v>194</v>
      </c>
      <c r="B307" s="62" t="s">
        <v>253</v>
      </c>
      <c r="C307" s="63"/>
      <c r="D307" s="64">
        <v>1</v>
      </c>
      <c r="E307" s="65" t="s">
        <v>131</v>
      </c>
      <c r="F307" s="66"/>
      <c r="G307" s="63"/>
      <c r="H307" s="67"/>
      <c r="I307" s="68"/>
      <c r="J307" s="68"/>
      <c r="K307" s="31" t="s">
        <v>65</v>
      </c>
      <c r="L307" s="76">
        <v>307</v>
      </c>
      <c r="M307" s="76" t="b">
        <f t="shared" si="4"/>
        <v>1</v>
      </c>
      <c r="N307" s="70"/>
      <c r="O307" s="78" t="s">
        <v>275</v>
      </c>
      <c r="P307" s="78">
        <v>1</v>
      </c>
      <c r="Q307" s="78" t="s">
        <v>276</v>
      </c>
      <c r="R307" s="78"/>
      <c r="S307" s="78"/>
      <c r="T307" s="77" t="str">
        <f>REPLACE(INDEX(GroupVertices[Group],MATCH(Edges[[#This Row],[Vertex 1]],GroupVertices[Vertex],0)),1,1,"")</f>
        <v>2</v>
      </c>
      <c r="U307" s="77" t="str">
        <f>REPLACE(INDEX(GroupVertices[Group],MATCH(Edges[[#This Row],[Vertex 2]],GroupVertices[Vertex],0)),1,1,"")</f>
        <v>3</v>
      </c>
      <c r="V307" s="31"/>
      <c r="W307" s="31"/>
      <c r="X307" s="31"/>
      <c r="Y307" s="31"/>
      <c r="Z307" s="31"/>
      <c r="AA307" s="31"/>
      <c r="AB307" s="31"/>
      <c r="AC307" s="31"/>
      <c r="AD307" s="31"/>
    </row>
    <row r="308" spans="1:30" ht="15">
      <c r="A308" s="62" t="s">
        <v>194</v>
      </c>
      <c r="B308" s="62" t="s">
        <v>252</v>
      </c>
      <c r="C308" s="63"/>
      <c r="D308" s="64">
        <v>1</v>
      </c>
      <c r="E308" s="65" t="s">
        <v>131</v>
      </c>
      <c r="F308" s="66"/>
      <c r="G308" s="63"/>
      <c r="H308" s="67"/>
      <c r="I308" s="68"/>
      <c r="J308" s="68"/>
      <c r="K308" s="31" t="s">
        <v>65</v>
      </c>
      <c r="L308" s="76">
        <v>308</v>
      </c>
      <c r="M308" s="76" t="b">
        <f t="shared" si="4"/>
        <v>1</v>
      </c>
      <c r="N308" s="70"/>
      <c r="O308" s="78" t="s">
        <v>275</v>
      </c>
      <c r="P308" s="78">
        <v>1</v>
      </c>
      <c r="Q308" s="78" t="s">
        <v>276</v>
      </c>
      <c r="R308" s="78"/>
      <c r="S308" s="78"/>
      <c r="T308" s="77" t="str">
        <f>REPLACE(INDEX(GroupVertices[Group],MATCH(Edges[[#This Row],[Vertex 1]],GroupVertices[Vertex],0)),1,1,"")</f>
        <v>2</v>
      </c>
      <c r="U308" s="77" t="str">
        <f>REPLACE(INDEX(GroupVertices[Group],MATCH(Edges[[#This Row],[Vertex 2]],GroupVertices[Vertex],0)),1,1,"")</f>
        <v>3</v>
      </c>
      <c r="V308" s="31"/>
      <c r="W308" s="31"/>
      <c r="X308" s="31"/>
      <c r="Y308" s="31"/>
      <c r="Z308" s="31"/>
      <c r="AA308" s="31"/>
      <c r="AB308" s="31"/>
      <c r="AC308" s="31"/>
      <c r="AD308" s="31"/>
    </row>
    <row r="309" spans="1:30" ht="15">
      <c r="A309" s="62" t="s">
        <v>181</v>
      </c>
      <c r="B309" s="62" t="s">
        <v>194</v>
      </c>
      <c r="C309" s="63"/>
      <c r="D309" s="64">
        <v>1</v>
      </c>
      <c r="E309" s="65" t="s">
        <v>131</v>
      </c>
      <c r="F309" s="66"/>
      <c r="G309" s="63"/>
      <c r="H309" s="67"/>
      <c r="I309" s="68"/>
      <c r="J309" s="68"/>
      <c r="K309" s="31" t="s">
        <v>65</v>
      </c>
      <c r="L309" s="76">
        <v>309</v>
      </c>
      <c r="M309" s="76" t="b">
        <f t="shared" si="4"/>
        <v>1</v>
      </c>
      <c r="N309" s="70"/>
      <c r="O309" s="78" t="s">
        <v>275</v>
      </c>
      <c r="P309" s="78">
        <v>1</v>
      </c>
      <c r="Q309" s="78" t="s">
        <v>276</v>
      </c>
      <c r="R309" s="78"/>
      <c r="S309" s="78"/>
      <c r="T309" s="77" t="str">
        <f>REPLACE(INDEX(GroupVertices[Group],MATCH(Edges[[#This Row],[Vertex 1]],GroupVertices[Vertex],0)),1,1,"")</f>
        <v>2</v>
      </c>
      <c r="U309" s="77" t="str">
        <f>REPLACE(INDEX(GroupVertices[Group],MATCH(Edges[[#This Row],[Vertex 2]],GroupVertices[Vertex],0)),1,1,"")</f>
        <v>2</v>
      </c>
      <c r="V309" s="31"/>
      <c r="W309" s="31"/>
      <c r="X309" s="31"/>
      <c r="Y309" s="31"/>
      <c r="Z309" s="31"/>
      <c r="AA309" s="31"/>
      <c r="AB309" s="31"/>
      <c r="AC309" s="31"/>
      <c r="AD309" s="31"/>
    </row>
    <row r="310" spans="1:30" ht="15">
      <c r="A310" s="62" t="s">
        <v>236</v>
      </c>
      <c r="B310" s="62" t="s">
        <v>194</v>
      </c>
      <c r="C310" s="63"/>
      <c r="D310" s="64">
        <v>1</v>
      </c>
      <c r="E310" s="65" t="s">
        <v>131</v>
      </c>
      <c r="F310" s="66"/>
      <c r="G310" s="63"/>
      <c r="H310" s="67"/>
      <c r="I310" s="68"/>
      <c r="J310" s="68"/>
      <c r="K310" s="31" t="s">
        <v>65</v>
      </c>
      <c r="L310" s="76">
        <v>310</v>
      </c>
      <c r="M310" s="76" t="b">
        <f t="shared" si="4"/>
        <v>1</v>
      </c>
      <c r="N310" s="70"/>
      <c r="O310" s="78" t="s">
        <v>275</v>
      </c>
      <c r="P310" s="78">
        <v>1</v>
      </c>
      <c r="Q310" s="78" t="s">
        <v>276</v>
      </c>
      <c r="R310" s="78"/>
      <c r="S310" s="78"/>
      <c r="T310" s="77" t="str">
        <f>REPLACE(INDEX(GroupVertices[Group],MATCH(Edges[[#This Row],[Vertex 1]],GroupVertices[Vertex],0)),1,1,"")</f>
        <v>2</v>
      </c>
      <c r="U310" s="77" t="str">
        <f>REPLACE(INDEX(GroupVertices[Group],MATCH(Edges[[#This Row],[Vertex 2]],GroupVertices[Vertex],0)),1,1,"")</f>
        <v>2</v>
      </c>
      <c r="V310" s="31"/>
      <c r="W310" s="31"/>
      <c r="X310" s="31"/>
      <c r="Y310" s="31"/>
      <c r="Z310" s="31"/>
      <c r="AA310" s="31"/>
      <c r="AB310" s="31"/>
      <c r="AC310" s="31"/>
      <c r="AD310" s="31"/>
    </row>
    <row r="311" spans="1:30" ht="15">
      <c r="A311" s="62" t="s">
        <v>219</v>
      </c>
      <c r="B311" s="62" t="s">
        <v>243</v>
      </c>
      <c r="C311" s="63"/>
      <c r="D311" s="64">
        <v>1</v>
      </c>
      <c r="E311" s="65" t="s">
        <v>131</v>
      </c>
      <c r="F311" s="66"/>
      <c r="G311" s="63"/>
      <c r="H311" s="67"/>
      <c r="I311" s="68"/>
      <c r="J311" s="68"/>
      <c r="K311" s="31" t="s">
        <v>65</v>
      </c>
      <c r="L311" s="76">
        <v>311</v>
      </c>
      <c r="M311" s="76" t="b">
        <f t="shared" si="4"/>
        <v>1</v>
      </c>
      <c r="N311" s="70"/>
      <c r="O311" s="78" t="s">
        <v>275</v>
      </c>
      <c r="P311" s="78">
        <v>1</v>
      </c>
      <c r="Q311" s="78" t="s">
        <v>276</v>
      </c>
      <c r="R311" s="78"/>
      <c r="S311" s="78"/>
      <c r="T311" s="77" t="str">
        <f>REPLACE(INDEX(GroupVertices[Group],MATCH(Edges[[#This Row],[Vertex 1]],GroupVertices[Vertex],0)),1,1,"")</f>
        <v>1</v>
      </c>
      <c r="U311" s="77" t="str">
        <f>REPLACE(INDEX(GroupVertices[Group],MATCH(Edges[[#This Row],[Vertex 2]],GroupVertices[Vertex],0)),1,1,"")</f>
        <v>4</v>
      </c>
      <c r="V311" s="31"/>
      <c r="W311" s="31"/>
      <c r="X311" s="31"/>
      <c r="Y311" s="31"/>
      <c r="Z311" s="31"/>
      <c r="AA311" s="31"/>
      <c r="AB311" s="31"/>
      <c r="AC311" s="31"/>
      <c r="AD311" s="31"/>
    </row>
    <row r="312" spans="1:30" ht="15">
      <c r="A312" s="62" t="s">
        <v>219</v>
      </c>
      <c r="B312" s="62" t="s">
        <v>208</v>
      </c>
      <c r="C312" s="63"/>
      <c r="D312" s="64">
        <v>1</v>
      </c>
      <c r="E312" s="65" t="s">
        <v>131</v>
      </c>
      <c r="F312" s="66"/>
      <c r="G312" s="63"/>
      <c r="H312" s="67"/>
      <c r="I312" s="68"/>
      <c r="J312" s="68"/>
      <c r="K312" s="31" t="s">
        <v>65</v>
      </c>
      <c r="L312" s="76">
        <v>312</v>
      </c>
      <c r="M312" s="76" t="b">
        <f t="shared" si="4"/>
        <v>1</v>
      </c>
      <c r="N312" s="70"/>
      <c r="O312" s="78" t="s">
        <v>275</v>
      </c>
      <c r="P312" s="78">
        <v>1</v>
      </c>
      <c r="Q312" s="78" t="s">
        <v>276</v>
      </c>
      <c r="R312" s="78"/>
      <c r="S312" s="78"/>
      <c r="T312" s="77" t="str">
        <f>REPLACE(INDEX(GroupVertices[Group],MATCH(Edges[[#This Row],[Vertex 1]],GroupVertices[Vertex],0)),1,1,"")</f>
        <v>1</v>
      </c>
      <c r="U312" s="77" t="str">
        <f>REPLACE(INDEX(GroupVertices[Group],MATCH(Edges[[#This Row],[Vertex 2]],GroupVertices[Vertex],0)),1,1,"")</f>
        <v>4</v>
      </c>
      <c r="V312" s="31"/>
      <c r="W312" s="31"/>
      <c r="X312" s="31"/>
      <c r="Y312" s="31"/>
      <c r="Z312" s="31"/>
      <c r="AA312" s="31"/>
      <c r="AB312" s="31"/>
      <c r="AC312" s="31"/>
      <c r="AD312" s="31"/>
    </row>
    <row r="313" spans="1:30" ht="15">
      <c r="A313" s="62" t="s">
        <v>219</v>
      </c>
      <c r="B313" s="62" t="s">
        <v>200</v>
      </c>
      <c r="C313" s="63"/>
      <c r="D313" s="64">
        <v>1</v>
      </c>
      <c r="E313" s="65" t="s">
        <v>131</v>
      </c>
      <c r="F313" s="66"/>
      <c r="G313" s="63"/>
      <c r="H313" s="67"/>
      <c r="I313" s="68"/>
      <c r="J313" s="68"/>
      <c r="K313" s="31" t="s">
        <v>65</v>
      </c>
      <c r="L313" s="76">
        <v>313</v>
      </c>
      <c r="M313" s="76" t="b">
        <f t="shared" si="4"/>
        <v>1</v>
      </c>
      <c r="N313" s="70"/>
      <c r="O313" s="78" t="s">
        <v>275</v>
      </c>
      <c r="P313" s="78">
        <v>1</v>
      </c>
      <c r="Q313" s="78" t="s">
        <v>276</v>
      </c>
      <c r="R313" s="78"/>
      <c r="S313" s="78"/>
      <c r="T313" s="77" t="str">
        <f>REPLACE(INDEX(GroupVertices[Group],MATCH(Edges[[#This Row],[Vertex 1]],GroupVertices[Vertex],0)),1,1,"")</f>
        <v>1</v>
      </c>
      <c r="U313" s="77" t="str">
        <f>REPLACE(INDEX(GroupVertices[Group],MATCH(Edges[[#This Row],[Vertex 2]],GroupVertices[Vertex],0)),1,1,"")</f>
        <v>1</v>
      </c>
      <c r="V313" s="31"/>
      <c r="W313" s="31"/>
      <c r="X313" s="31"/>
      <c r="Y313" s="31"/>
      <c r="Z313" s="31"/>
      <c r="AA313" s="31"/>
      <c r="AB313" s="31"/>
      <c r="AC313" s="31"/>
      <c r="AD313" s="31"/>
    </row>
    <row r="314" spans="1:30" ht="15">
      <c r="A314" s="62" t="s">
        <v>219</v>
      </c>
      <c r="B314" s="62" t="s">
        <v>230</v>
      </c>
      <c r="C314" s="63"/>
      <c r="D314" s="64">
        <v>1</v>
      </c>
      <c r="E314" s="65" t="s">
        <v>131</v>
      </c>
      <c r="F314" s="66"/>
      <c r="G314" s="63"/>
      <c r="H314" s="67"/>
      <c r="I314" s="68"/>
      <c r="J314" s="68"/>
      <c r="K314" s="31" t="s">
        <v>65</v>
      </c>
      <c r="L314" s="76">
        <v>314</v>
      </c>
      <c r="M314" s="76" t="b">
        <f t="shared" si="4"/>
        <v>1</v>
      </c>
      <c r="N314" s="70"/>
      <c r="O314" s="78" t="s">
        <v>275</v>
      </c>
      <c r="P314" s="78">
        <v>1</v>
      </c>
      <c r="Q314" s="78" t="s">
        <v>276</v>
      </c>
      <c r="R314" s="78"/>
      <c r="S314" s="78"/>
      <c r="T314" s="77" t="str">
        <f>REPLACE(INDEX(GroupVertices[Group],MATCH(Edges[[#This Row],[Vertex 1]],GroupVertices[Vertex],0)),1,1,"")</f>
        <v>1</v>
      </c>
      <c r="U314" s="77" t="str">
        <f>REPLACE(INDEX(GroupVertices[Group],MATCH(Edges[[#This Row],[Vertex 2]],GroupVertices[Vertex],0)),1,1,"")</f>
        <v>1</v>
      </c>
      <c r="V314" s="31"/>
      <c r="W314" s="31"/>
      <c r="X314" s="31"/>
      <c r="Y314" s="31"/>
      <c r="Z314" s="31"/>
      <c r="AA314" s="31"/>
      <c r="AB314" s="31"/>
      <c r="AC314" s="31"/>
      <c r="AD314" s="31"/>
    </row>
    <row r="315" spans="1:30" ht="15">
      <c r="A315" s="62" t="s">
        <v>219</v>
      </c>
      <c r="B315" s="62" t="s">
        <v>255</v>
      </c>
      <c r="C315" s="63"/>
      <c r="D315" s="64">
        <v>1</v>
      </c>
      <c r="E315" s="65" t="s">
        <v>131</v>
      </c>
      <c r="F315" s="66"/>
      <c r="G315" s="63"/>
      <c r="H315" s="67"/>
      <c r="I315" s="68"/>
      <c r="J315" s="68"/>
      <c r="K315" s="31" t="s">
        <v>65</v>
      </c>
      <c r="L315" s="76">
        <v>315</v>
      </c>
      <c r="M315" s="76" t="b">
        <f t="shared" si="4"/>
        <v>1</v>
      </c>
      <c r="N315" s="70"/>
      <c r="O315" s="78" t="s">
        <v>275</v>
      </c>
      <c r="P315" s="78">
        <v>1</v>
      </c>
      <c r="Q315" s="78" t="s">
        <v>276</v>
      </c>
      <c r="R315" s="78"/>
      <c r="S315" s="78"/>
      <c r="T315" s="77" t="str">
        <f>REPLACE(INDEX(GroupVertices[Group],MATCH(Edges[[#This Row],[Vertex 1]],GroupVertices[Vertex],0)),1,1,"")</f>
        <v>1</v>
      </c>
      <c r="U315" s="77" t="str">
        <f>REPLACE(INDEX(GroupVertices[Group],MATCH(Edges[[#This Row],[Vertex 2]],GroupVertices[Vertex],0)),1,1,"")</f>
        <v>1</v>
      </c>
      <c r="V315" s="31"/>
      <c r="W315" s="31"/>
      <c r="X315" s="31"/>
      <c r="Y315" s="31"/>
      <c r="Z315" s="31"/>
      <c r="AA315" s="31"/>
      <c r="AB315" s="31"/>
      <c r="AC315" s="31"/>
      <c r="AD315" s="31"/>
    </row>
    <row r="316" spans="1:30" ht="15">
      <c r="A316" s="62" t="s">
        <v>181</v>
      </c>
      <c r="B316" s="62" t="s">
        <v>219</v>
      </c>
      <c r="C316" s="63"/>
      <c r="D316" s="64">
        <v>1</v>
      </c>
      <c r="E316" s="65" t="s">
        <v>131</v>
      </c>
      <c r="F316" s="66"/>
      <c r="G316" s="63"/>
      <c r="H316" s="67"/>
      <c r="I316" s="68"/>
      <c r="J316" s="68"/>
      <c r="K316" s="31" t="s">
        <v>65</v>
      </c>
      <c r="L316" s="76">
        <v>316</v>
      </c>
      <c r="M316" s="76" t="b">
        <f t="shared" si="4"/>
        <v>1</v>
      </c>
      <c r="N316" s="70"/>
      <c r="O316" s="78" t="s">
        <v>275</v>
      </c>
      <c r="P316" s="78">
        <v>1</v>
      </c>
      <c r="Q316" s="78" t="s">
        <v>276</v>
      </c>
      <c r="R316" s="78"/>
      <c r="S316" s="78"/>
      <c r="T316" s="77" t="str">
        <f>REPLACE(INDEX(GroupVertices[Group],MATCH(Edges[[#This Row],[Vertex 1]],GroupVertices[Vertex],0)),1,1,"")</f>
        <v>2</v>
      </c>
      <c r="U316" s="77" t="str">
        <f>REPLACE(INDEX(GroupVertices[Group],MATCH(Edges[[#This Row],[Vertex 2]],GroupVertices[Vertex],0)),1,1,"")</f>
        <v>1</v>
      </c>
      <c r="V316" s="31"/>
      <c r="W316" s="31"/>
      <c r="X316" s="31"/>
      <c r="Y316" s="31"/>
      <c r="Z316" s="31"/>
      <c r="AA316" s="31"/>
      <c r="AB316" s="31"/>
      <c r="AC316" s="31"/>
      <c r="AD316" s="31"/>
    </row>
    <row r="317" spans="1:30" ht="15">
      <c r="A317" s="62" t="s">
        <v>204</v>
      </c>
      <c r="B317" s="62" t="s">
        <v>219</v>
      </c>
      <c r="C317" s="63"/>
      <c r="D317" s="64">
        <v>1</v>
      </c>
      <c r="E317" s="65" t="s">
        <v>131</v>
      </c>
      <c r="F317" s="66"/>
      <c r="G317" s="63"/>
      <c r="H317" s="67"/>
      <c r="I317" s="68"/>
      <c r="J317" s="68"/>
      <c r="K317" s="31" t="s">
        <v>65</v>
      </c>
      <c r="L317" s="76">
        <v>317</v>
      </c>
      <c r="M317" s="76" t="b">
        <f t="shared" si="4"/>
        <v>1</v>
      </c>
      <c r="N317" s="70"/>
      <c r="O317" s="78" t="s">
        <v>275</v>
      </c>
      <c r="P317" s="78">
        <v>1</v>
      </c>
      <c r="Q317" s="78" t="s">
        <v>276</v>
      </c>
      <c r="R317" s="78"/>
      <c r="S317" s="78"/>
      <c r="T317" s="77" t="str">
        <f>REPLACE(INDEX(GroupVertices[Group],MATCH(Edges[[#This Row],[Vertex 1]],GroupVertices[Vertex],0)),1,1,"")</f>
        <v>1</v>
      </c>
      <c r="U317" s="77" t="str">
        <f>REPLACE(INDEX(GroupVertices[Group],MATCH(Edges[[#This Row],[Vertex 2]],GroupVertices[Vertex],0)),1,1,"")</f>
        <v>1</v>
      </c>
      <c r="V317" s="31"/>
      <c r="W317" s="31"/>
      <c r="X317" s="31"/>
      <c r="Y317" s="31"/>
      <c r="Z317" s="31"/>
      <c r="AA317" s="31"/>
      <c r="AB317" s="31"/>
      <c r="AC317" s="31"/>
      <c r="AD317" s="31"/>
    </row>
    <row r="318" spans="1:30" ht="15">
      <c r="A318" s="62" t="s">
        <v>236</v>
      </c>
      <c r="B318" s="62" t="s">
        <v>219</v>
      </c>
      <c r="C318" s="63"/>
      <c r="D318" s="64">
        <v>1</v>
      </c>
      <c r="E318" s="65" t="s">
        <v>131</v>
      </c>
      <c r="F318" s="66"/>
      <c r="G318" s="63"/>
      <c r="H318" s="67"/>
      <c r="I318" s="68"/>
      <c r="J318" s="68"/>
      <c r="K318" s="31" t="s">
        <v>65</v>
      </c>
      <c r="L318" s="76">
        <v>318</v>
      </c>
      <c r="M318" s="76" t="b">
        <f t="shared" si="4"/>
        <v>1</v>
      </c>
      <c r="N318" s="70"/>
      <c r="O318" s="78" t="s">
        <v>275</v>
      </c>
      <c r="P318" s="78">
        <v>1</v>
      </c>
      <c r="Q318" s="78" t="s">
        <v>276</v>
      </c>
      <c r="R318" s="78"/>
      <c r="S318" s="78"/>
      <c r="T318" s="77" t="str">
        <f>REPLACE(INDEX(GroupVertices[Group],MATCH(Edges[[#This Row],[Vertex 1]],GroupVertices[Vertex],0)),1,1,"")</f>
        <v>2</v>
      </c>
      <c r="U318" s="77" t="str">
        <f>REPLACE(INDEX(GroupVertices[Group],MATCH(Edges[[#This Row],[Vertex 2]],GroupVertices[Vertex],0)),1,1,"")</f>
        <v>1</v>
      </c>
      <c r="V318" s="31"/>
      <c r="W318" s="31"/>
      <c r="X318" s="31"/>
      <c r="Y318" s="31"/>
      <c r="Z318" s="31"/>
      <c r="AA318" s="31"/>
      <c r="AB318" s="31"/>
      <c r="AC318" s="31"/>
      <c r="AD318" s="31"/>
    </row>
    <row r="319" spans="1:30" ht="15">
      <c r="A319" s="62" t="s">
        <v>181</v>
      </c>
      <c r="B319" s="62" t="s">
        <v>271</v>
      </c>
      <c r="C319" s="63"/>
      <c r="D319" s="64">
        <v>1</v>
      </c>
      <c r="E319" s="65" t="s">
        <v>131</v>
      </c>
      <c r="F319" s="66"/>
      <c r="G319" s="63"/>
      <c r="H319" s="67"/>
      <c r="I319" s="68"/>
      <c r="J319" s="68"/>
      <c r="K319" s="31" t="s">
        <v>65</v>
      </c>
      <c r="L319" s="76">
        <v>319</v>
      </c>
      <c r="M319" s="76" t="b">
        <f t="shared" si="4"/>
        <v>1</v>
      </c>
      <c r="N319" s="70"/>
      <c r="O319" s="78" t="s">
        <v>275</v>
      </c>
      <c r="P319" s="78">
        <v>1</v>
      </c>
      <c r="Q319" s="78" t="s">
        <v>276</v>
      </c>
      <c r="R319" s="78"/>
      <c r="S319" s="78"/>
      <c r="T319" s="77" t="str">
        <f>REPLACE(INDEX(GroupVertices[Group],MATCH(Edges[[#This Row],[Vertex 1]],GroupVertices[Vertex],0)),1,1,"")</f>
        <v>2</v>
      </c>
      <c r="U319" s="77" t="str">
        <f>REPLACE(INDEX(GroupVertices[Group],MATCH(Edges[[#This Row],[Vertex 2]],GroupVertices[Vertex],0)),1,1,"")</f>
        <v>2</v>
      </c>
      <c r="V319" s="31"/>
      <c r="W319" s="31"/>
      <c r="X319" s="31"/>
      <c r="Y319" s="31"/>
      <c r="Z319" s="31"/>
      <c r="AA319" s="31"/>
      <c r="AB319" s="31"/>
      <c r="AC319" s="31"/>
      <c r="AD319" s="31"/>
    </row>
    <row r="320" spans="1:30" ht="15">
      <c r="A320" s="62" t="s">
        <v>236</v>
      </c>
      <c r="B320" s="62" t="s">
        <v>271</v>
      </c>
      <c r="C320" s="63"/>
      <c r="D320" s="64">
        <v>1</v>
      </c>
      <c r="E320" s="65" t="s">
        <v>131</v>
      </c>
      <c r="F320" s="66"/>
      <c r="G320" s="63"/>
      <c r="H320" s="67"/>
      <c r="I320" s="68"/>
      <c r="J320" s="68"/>
      <c r="K320" s="31" t="s">
        <v>65</v>
      </c>
      <c r="L320" s="76">
        <v>320</v>
      </c>
      <c r="M320" s="76" t="b">
        <f t="shared" si="4"/>
        <v>1</v>
      </c>
      <c r="N320" s="70"/>
      <c r="O320" s="78" t="s">
        <v>275</v>
      </c>
      <c r="P320" s="78">
        <v>1</v>
      </c>
      <c r="Q320" s="78" t="s">
        <v>276</v>
      </c>
      <c r="R320" s="78"/>
      <c r="S320" s="78"/>
      <c r="T320" s="77" t="str">
        <f>REPLACE(INDEX(GroupVertices[Group],MATCH(Edges[[#This Row],[Vertex 1]],GroupVertices[Vertex],0)),1,1,"")</f>
        <v>2</v>
      </c>
      <c r="U320" s="77" t="str">
        <f>REPLACE(INDEX(GroupVertices[Group],MATCH(Edges[[#This Row],[Vertex 2]],GroupVertices[Vertex],0)),1,1,"")</f>
        <v>2</v>
      </c>
      <c r="V320" s="31"/>
      <c r="W320" s="31"/>
      <c r="X320" s="31"/>
      <c r="Y320" s="31"/>
      <c r="Z320" s="31"/>
      <c r="AA320" s="31"/>
      <c r="AB320" s="31"/>
      <c r="AC320" s="31"/>
      <c r="AD320" s="31"/>
    </row>
    <row r="321" spans="1:30" ht="15">
      <c r="A321" s="62" t="s">
        <v>236</v>
      </c>
      <c r="B321" s="62" t="s">
        <v>211</v>
      </c>
      <c r="C321" s="63"/>
      <c r="D321" s="64">
        <v>1</v>
      </c>
      <c r="E321" s="65" t="s">
        <v>131</v>
      </c>
      <c r="F321" s="66"/>
      <c r="G321" s="63"/>
      <c r="H321" s="67"/>
      <c r="I321" s="68"/>
      <c r="J321" s="68"/>
      <c r="K321" s="31" t="s">
        <v>65</v>
      </c>
      <c r="L321" s="76">
        <v>321</v>
      </c>
      <c r="M321" s="76" t="b">
        <f t="shared" si="4"/>
        <v>1</v>
      </c>
      <c r="N321" s="70"/>
      <c r="O321" s="78" t="s">
        <v>275</v>
      </c>
      <c r="P321" s="78">
        <v>1</v>
      </c>
      <c r="Q321" s="78" t="s">
        <v>276</v>
      </c>
      <c r="R321" s="78"/>
      <c r="S321" s="78"/>
      <c r="T321" s="77" t="str">
        <f>REPLACE(INDEX(GroupVertices[Group],MATCH(Edges[[#This Row],[Vertex 1]],GroupVertices[Vertex],0)),1,1,"")</f>
        <v>2</v>
      </c>
      <c r="U321" s="77" t="str">
        <f>REPLACE(INDEX(GroupVertices[Group],MATCH(Edges[[#This Row],[Vertex 2]],GroupVertices[Vertex],0)),1,1,"")</f>
        <v>3</v>
      </c>
      <c r="V321" s="31"/>
      <c r="W321" s="31"/>
      <c r="X321" s="31"/>
      <c r="Y321" s="31"/>
      <c r="Z321" s="31"/>
      <c r="AA321" s="31"/>
      <c r="AB321" s="31"/>
      <c r="AC321" s="31"/>
      <c r="AD321" s="31"/>
    </row>
    <row r="322" spans="1:30" ht="15">
      <c r="A322" s="62" t="s">
        <v>236</v>
      </c>
      <c r="B322" s="62" t="s">
        <v>243</v>
      </c>
      <c r="C322" s="63"/>
      <c r="D322" s="64">
        <v>1</v>
      </c>
      <c r="E322" s="65" t="s">
        <v>131</v>
      </c>
      <c r="F322" s="66"/>
      <c r="G322" s="63"/>
      <c r="H322" s="67"/>
      <c r="I322" s="68"/>
      <c r="J322" s="68"/>
      <c r="K322" s="31" t="s">
        <v>65</v>
      </c>
      <c r="L322" s="76">
        <v>322</v>
      </c>
      <c r="M322" s="76" t="b">
        <f t="shared" si="4"/>
        <v>1</v>
      </c>
      <c r="N322" s="70"/>
      <c r="O322" s="78" t="s">
        <v>275</v>
      </c>
      <c r="P322" s="78">
        <v>1</v>
      </c>
      <c r="Q322" s="78" t="s">
        <v>276</v>
      </c>
      <c r="R322" s="78"/>
      <c r="S322" s="78"/>
      <c r="T322" s="77" t="str">
        <f>REPLACE(INDEX(GroupVertices[Group],MATCH(Edges[[#This Row],[Vertex 1]],GroupVertices[Vertex],0)),1,1,"")</f>
        <v>2</v>
      </c>
      <c r="U322" s="77" t="str">
        <f>REPLACE(INDEX(GroupVertices[Group],MATCH(Edges[[#This Row],[Vertex 2]],GroupVertices[Vertex],0)),1,1,"")</f>
        <v>4</v>
      </c>
      <c r="V322" s="31"/>
      <c r="W322" s="31"/>
      <c r="X322" s="31"/>
      <c r="Y322" s="31"/>
      <c r="Z322" s="31"/>
      <c r="AA322" s="31"/>
      <c r="AB322" s="31"/>
      <c r="AC322" s="31"/>
      <c r="AD322" s="31"/>
    </row>
    <row r="323" spans="1:30" ht="15">
      <c r="A323" s="62" t="s">
        <v>236</v>
      </c>
      <c r="B323" s="62" t="s">
        <v>191</v>
      </c>
      <c r="C323" s="63"/>
      <c r="D323" s="64">
        <v>1</v>
      </c>
      <c r="E323" s="65" t="s">
        <v>131</v>
      </c>
      <c r="F323" s="66"/>
      <c r="G323" s="63"/>
      <c r="H323" s="67"/>
      <c r="I323" s="68"/>
      <c r="J323" s="68"/>
      <c r="K323" s="31" t="s">
        <v>65</v>
      </c>
      <c r="L323" s="76">
        <v>323</v>
      </c>
      <c r="M323" s="76" t="b">
        <f aca="true" t="shared" si="5" ref="M323:M386">IF(AND(TRUE),TRUE,FALSE)</f>
        <v>1</v>
      </c>
      <c r="N323" s="70"/>
      <c r="O323" s="78" t="s">
        <v>275</v>
      </c>
      <c r="P323" s="78">
        <v>1</v>
      </c>
      <c r="Q323" s="78" t="s">
        <v>276</v>
      </c>
      <c r="R323" s="78"/>
      <c r="S323" s="78"/>
      <c r="T323" s="77" t="str">
        <f>REPLACE(INDEX(GroupVertices[Group],MATCH(Edges[[#This Row],[Vertex 1]],GroupVertices[Vertex],0)),1,1,"")</f>
        <v>2</v>
      </c>
      <c r="U323" s="77" t="str">
        <f>REPLACE(INDEX(GroupVertices[Group],MATCH(Edges[[#This Row],[Vertex 2]],GroupVertices[Vertex],0)),1,1,"")</f>
        <v>3</v>
      </c>
      <c r="V323" s="31"/>
      <c r="W323" s="31"/>
      <c r="X323" s="31"/>
      <c r="Y323" s="31"/>
      <c r="Z323" s="31"/>
      <c r="AA323" s="31"/>
      <c r="AB323" s="31"/>
      <c r="AC323" s="31"/>
      <c r="AD323" s="31"/>
    </row>
    <row r="324" spans="1:30" ht="15">
      <c r="A324" s="62" t="s">
        <v>236</v>
      </c>
      <c r="B324" s="62" t="s">
        <v>239</v>
      </c>
      <c r="C324" s="63"/>
      <c r="D324" s="64">
        <v>1</v>
      </c>
      <c r="E324" s="65" t="s">
        <v>131</v>
      </c>
      <c r="F324" s="66"/>
      <c r="G324" s="63"/>
      <c r="H324" s="67"/>
      <c r="I324" s="68"/>
      <c r="J324" s="68"/>
      <c r="K324" s="31" t="s">
        <v>65</v>
      </c>
      <c r="L324" s="76">
        <v>324</v>
      </c>
      <c r="M324" s="76" t="b">
        <f t="shared" si="5"/>
        <v>1</v>
      </c>
      <c r="N324" s="70"/>
      <c r="O324" s="78" t="s">
        <v>275</v>
      </c>
      <c r="P324" s="78">
        <v>1</v>
      </c>
      <c r="Q324" s="78" t="s">
        <v>276</v>
      </c>
      <c r="R324" s="78"/>
      <c r="S324" s="78"/>
      <c r="T324" s="77" t="str">
        <f>REPLACE(INDEX(GroupVertices[Group],MATCH(Edges[[#This Row],[Vertex 1]],GroupVertices[Vertex],0)),1,1,"")</f>
        <v>2</v>
      </c>
      <c r="U324" s="77" t="str">
        <f>REPLACE(INDEX(GroupVertices[Group],MATCH(Edges[[#This Row],[Vertex 2]],GroupVertices[Vertex],0)),1,1,"")</f>
        <v>3</v>
      </c>
      <c r="V324" s="31"/>
      <c r="W324" s="31"/>
      <c r="X324" s="31"/>
      <c r="Y324" s="31"/>
      <c r="Z324" s="31"/>
      <c r="AA324" s="31"/>
      <c r="AB324" s="31"/>
      <c r="AC324" s="31"/>
      <c r="AD324" s="31"/>
    </row>
    <row r="325" spans="1:30" ht="15">
      <c r="A325" s="62" t="s">
        <v>236</v>
      </c>
      <c r="B325" s="62" t="s">
        <v>208</v>
      </c>
      <c r="C325" s="63"/>
      <c r="D325" s="64">
        <v>1</v>
      </c>
      <c r="E325" s="65" t="s">
        <v>131</v>
      </c>
      <c r="F325" s="66"/>
      <c r="G325" s="63"/>
      <c r="H325" s="67"/>
      <c r="I325" s="68"/>
      <c r="J325" s="68"/>
      <c r="K325" s="31" t="s">
        <v>65</v>
      </c>
      <c r="L325" s="76">
        <v>325</v>
      </c>
      <c r="M325" s="76" t="b">
        <f t="shared" si="5"/>
        <v>1</v>
      </c>
      <c r="N325" s="70"/>
      <c r="O325" s="78" t="s">
        <v>275</v>
      </c>
      <c r="P325" s="78">
        <v>1</v>
      </c>
      <c r="Q325" s="78" t="s">
        <v>276</v>
      </c>
      <c r="R325" s="78"/>
      <c r="S325" s="78"/>
      <c r="T325" s="77" t="str">
        <f>REPLACE(INDEX(GroupVertices[Group],MATCH(Edges[[#This Row],[Vertex 1]],GroupVertices[Vertex],0)),1,1,"")</f>
        <v>2</v>
      </c>
      <c r="U325" s="77" t="str">
        <f>REPLACE(INDEX(GroupVertices[Group],MATCH(Edges[[#This Row],[Vertex 2]],GroupVertices[Vertex],0)),1,1,"")</f>
        <v>4</v>
      </c>
      <c r="V325" s="31"/>
      <c r="W325" s="31"/>
      <c r="X325" s="31"/>
      <c r="Y325" s="31"/>
      <c r="Z325" s="31"/>
      <c r="AA325" s="31"/>
      <c r="AB325" s="31"/>
      <c r="AC325" s="31"/>
      <c r="AD325" s="31"/>
    </row>
    <row r="326" spans="1:30" ht="15">
      <c r="A326" s="62" t="s">
        <v>236</v>
      </c>
      <c r="B326" s="62" t="s">
        <v>200</v>
      </c>
      <c r="C326" s="63"/>
      <c r="D326" s="64">
        <v>1</v>
      </c>
      <c r="E326" s="65" t="s">
        <v>131</v>
      </c>
      <c r="F326" s="66"/>
      <c r="G326" s="63"/>
      <c r="H326" s="67"/>
      <c r="I326" s="68"/>
      <c r="J326" s="68"/>
      <c r="K326" s="31" t="s">
        <v>65</v>
      </c>
      <c r="L326" s="76">
        <v>326</v>
      </c>
      <c r="M326" s="76" t="b">
        <f t="shared" si="5"/>
        <v>1</v>
      </c>
      <c r="N326" s="70"/>
      <c r="O326" s="78" t="s">
        <v>275</v>
      </c>
      <c r="P326" s="78">
        <v>1</v>
      </c>
      <c r="Q326" s="78" t="s">
        <v>276</v>
      </c>
      <c r="R326" s="78"/>
      <c r="S326" s="78"/>
      <c r="T326" s="77" t="str">
        <f>REPLACE(INDEX(GroupVertices[Group],MATCH(Edges[[#This Row],[Vertex 1]],GroupVertices[Vertex],0)),1,1,"")</f>
        <v>2</v>
      </c>
      <c r="U326" s="77" t="str">
        <f>REPLACE(INDEX(GroupVertices[Group],MATCH(Edges[[#This Row],[Vertex 2]],GroupVertices[Vertex],0)),1,1,"")</f>
        <v>1</v>
      </c>
      <c r="V326" s="31"/>
      <c r="W326" s="31"/>
      <c r="X326" s="31"/>
      <c r="Y326" s="31"/>
      <c r="Z326" s="31"/>
      <c r="AA326" s="31"/>
      <c r="AB326" s="31"/>
      <c r="AC326" s="31"/>
      <c r="AD326" s="31"/>
    </row>
    <row r="327" spans="1:30" ht="15">
      <c r="A327" s="62" t="s">
        <v>236</v>
      </c>
      <c r="B327" s="62" t="s">
        <v>256</v>
      </c>
      <c r="C327" s="63"/>
      <c r="D327" s="64">
        <v>1</v>
      </c>
      <c r="E327" s="65" t="s">
        <v>131</v>
      </c>
      <c r="F327" s="66"/>
      <c r="G327" s="63"/>
      <c r="H327" s="67"/>
      <c r="I327" s="68"/>
      <c r="J327" s="68"/>
      <c r="K327" s="31" t="s">
        <v>65</v>
      </c>
      <c r="L327" s="76">
        <v>327</v>
      </c>
      <c r="M327" s="76" t="b">
        <f t="shared" si="5"/>
        <v>1</v>
      </c>
      <c r="N327" s="70"/>
      <c r="O327" s="78" t="s">
        <v>275</v>
      </c>
      <c r="P327" s="78">
        <v>1</v>
      </c>
      <c r="Q327" s="78" t="s">
        <v>276</v>
      </c>
      <c r="R327" s="78"/>
      <c r="S327" s="78"/>
      <c r="T327" s="77" t="str">
        <f>REPLACE(INDEX(GroupVertices[Group],MATCH(Edges[[#This Row],[Vertex 1]],GroupVertices[Vertex],0)),1,1,"")</f>
        <v>2</v>
      </c>
      <c r="U327" s="77" t="str">
        <f>REPLACE(INDEX(GroupVertices[Group],MATCH(Edges[[#This Row],[Vertex 2]],GroupVertices[Vertex],0)),1,1,"")</f>
        <v>2</v>
      </c>
      <c r="V327" s="31"/>
      <c r="W327" s="31"/>
      <c r="X327" s="31"/>
      <c r="Y327" s="31"/>
      <c r="Z327" s="31"/>
      <c r="AA327" s="31"/>
      <c r="AB327" s="31"/>
      <c r="AC327" s="31"/>
      <c r="AD327" s="31"/>
    </row>
    <row r="328" spans="1:30" ht="15">
      <c r="A328" s="62" t="s">
        <v>181</v>
      </c>
      <c r="B328" s="62" t="s">
        <v>236</v>
      </c>
      <c r="C328" s="63"/>
      <c r="D328" s="64">
        <v>1</v>
      </c>
      <c r="E328" s="65" t="s">
        <v>131</v>
      </c>
      <c r="F328" s="66"/>
      <c r="G328" s="63"/>
      <c r="H328" s="67"/>
      <c r="I328" s="68"/>
      <c r="J328" s="68"/>
      <c r="K328" s="31" t="s">
        <v>65</v>
      </c>
      <c r="L328" s="76">
        <v>328</v>
      </c>
      <c r="M328" s="76" t="b">
        <f t="shared" si="5"/>
        <v>1</v>
      </c>
      <c r="N328" s="70"/>
      <c r="O328" s="78" t="s">
        <v>275</v>
      </c>
      <c r="P328" s="78">
        <v>1</v>
      </c>
      <c r="Q328" s="78" t="s">
        <v>276</v>
      </c>
      <c r="R328" s="78"/>
      <c r="S328" s="78"/>
      <c r="T328" s="77" t="str">
        <f>REPLACE(INDEX(GroupVertices[Group],MATCH(Edges[[#This Row],[Vertex 1]],GroupVertices[Vertex],0)),1,1,"")</f>
        <v>2</v>
      </c>
      <c r="U328" s="77" t="str">
        <f>REPLACE(INDEX(GroupVertices[Group],MATCH(Edges[[#This Row],[Vertex 2]],GroupVertices[Vertex],0)),1,1,"")</f>
        <v>2</v>
      </c>
      <c r="V328" s="31"/>
      <c r="W328" s="31"/>
      <c r="X328" s="31"/>
      <c r="Y328" s="31"/>
      <c r="Z328" s="31"/>
      <c r="AA328" s="31"/>
      <c r="AB328" s="31"/>
      <c r="AC328" s="31"/>
      <c r="AD328" s="31"/>
    </row>
    <row r="329" spans="1:30" ht="15">
      <c r="A329" s="62" t="s">
        <v>211</v>
      </c>
      <c r="B329" s="62" t="s">
        <v>191</v>
      </c>
      <c r="C329" s="63"/>
      <c r="D329" s="64">
        <v>1</v>
      </c>
      <c r="E329" s="65" t="s">
        <v>131</v>
      </c>
      <c r="F329" s="66"/>
      <c r="G329" s="63"/>
      <c r="H329" s="67"/>
      <c r="I329" s="68"/>
      <c r="J329" s="68"/>
      <c r="K329" s="31" t="s">
        <v>65</v>
      </c>
      <c r="L329" s="76">
        <v>329</v>
      </c>
      <c r="M329" s="76" t="b">
        <f t="shared" si="5"/>
        <v>1</v>
      </c>
      <c r="N329" s="70"/>
      <c r="O329" s="78" t="s">
        <v>275</v>
      </c>
      <c r="P329" s="78">
        <v>1</v>
      </c>
      <c r="Q329" s="78" t="s">
        <v>276</v>
      </c>
      <c r="R329" s="78"/>
      <c r="S329" s="78"/>
      <c r="T329" s="77" t="str">
        <f>REPLACE(INDEX(GroupVertices[Group],MATCH(Edges[[#This Row],[Vertex 1]],GroupVertices[Vertex],0)),1,1,"")</f>
        <v>3</v>
      </c>
      <c r="U329" s="77" t="str">
        <f>REPLACE(INDEX(GroupVertices[Group],MATCH(Edges[[#This Row],[Vertex 2]],GroupVertices[Vertex],0)),1,1,"")</f>
        <v>3</v>
      </c>
      <c r="V329" s="31"/>
      <c r="W329" s="31"/>
      <c r="X329" s="31"/>
      <c r="Y329" s="31"/>
      <c r="Z329" s="31"/>
      <c r="AA329" s="31"/>
      <c r="AB329" s="31"/>
      <c r="AC329" s="31"/>
      <c r="AD329" s="31"/>
    </row>
    <row r="330" spans="1:30" ht="15">
      <c r="A330" s="62" t="s">
        <v>211</v>
      </c>
      <c r="B330" s="62" t="s">
        <v>239</v>
      </c>
      <c r="C330" s="63"/>
      <c r="D330" s="64">
        <v>1</v>
      </c>
      <c r="E330" s="65" t="s">
        <v>131</v>
      </c>
      <c r="F330" s="66"/>
      <c r="G330" s="63"/>
      <c r="H330" s="67"/>
      <c r="I330" s="68"/>
      <c r="J330" s="68"/>
      <c r="K330" s="31" t="s">
        <v>65</v>
      </c>
      <c r="L330" s="76">
        <v>330</v>
      </c>
      <c r="M330" s="76" t="b">
        <f t="shared" si="5"/>
        <v>1</v>
      </c>
      <c r="N330" s="70"/>
      <c r="O330" s="78" t="s">
        <v>275</v>
      </c>
      <c r="P330" s="78">
        <v>1</v>
      </c>
      <c r="Q330" s="78" t="s">
        <v>276</v>
      </c>
      <c r="R330" s="78"/>
      <c r="S330" s="78"/>
      <c r="T330" s="77" t="str">
        <f>REPLACE(INDEX(GroupVertices[Group],MATCH(Edges[[#This Row],[Vertex 1]],GroupVertices[Vertex],0)),1,1,"")</f>
        <v>3</v>
      </c>
      <c r="U330" s="77" t="str">
        <f>REPLACE(INDEX(GroupVertices[Group],MATCH(Edges[[#This Row],[Vertex 2]],GroupVertices[Vertex],0)),1,1,"")</f>
        <v>3</v>
      </c>
      <c r="V330" s="31"/>
      <c r="W330" s="31"/>
      <c r="X330" s="31"/>
      <c r="Y330" s="31"/>
      <c r="Z330" s="31"/>
      <c r="AA330" s="31"/>
      <c r="AB330" s="31"/>
      <c r="AC330" s="31"/>
      <c r="AD330" s="31"/>
    </row>
    <row r="331" spans="1:30" ht="15">
      <c r="A331" s="62" t="s">
        <v>211</v>
      </c>
      <c r="B331" s="62" t="s">
        <v>237</v>
      </c>
      <c r="C331" s="63"/>
      <c r="D331" s="64">
        <v>1</v>
      </c>
      <c r="E331" s="65" t="s">
        <v>131</v>
      </c>
      <c r="F331" s="66"/>
      <c r="G331" s="63"/>
      <c r="H331" s="67"/>
      <c r="I331" s="68"/>
      <c r="J331" s="68"/>
      <c r="K331" s="31" t="s">
        <v>66</v>
      </c>
      <c r="L331" s="76">
        <v>331</v>
      </c>
      <c r="M331" s="76" t="b">
        <f t="shared" si="5"/>
        <v>1</v>
      </c>
      <c r="N331" s="70"/>
      <c r="O331" s="78" t="s">
        <v>275</v>
      </c>
      <c r="P331" s="78">
        <v>1</v>
      </c>
      <c r="Q331" s="78" t="s">
        <v>276</v>
      </c>
      <c r="R331" s="78"/>
      <c r="S331" s="78"/>
      <c r="T331" s="77" t="str">
        <f>REPLACE(INDEX(GroupVertices[Group],MATCH(Edges[[#This Row],[Vertex 1]],GroupVertices[Vertex],0)),1,1,"")</f>
        <v>3</v>
      </c>
      <c r="U331" s="77" t="str">
        <f>REPLACE(INDEX(GroupVertices[Group],MATCH(Edges[[#This Row],[Vertex 2]],GroupVertices[Vertex],0)),1,1,"")</f>
        <v>3</v>
      </c>
      <c r="V331" s="31"/>
      <c r="W331" s="31"/>
      <c r="X331" s="31"/>
      <c r="Y331" s="31"/>
      <c r="Z331" s="31"/>
      <c r="AA331" s="31"/>
      <c r="AB331" s="31"/>
      <c r="AC331" s="31"/>
      <c r="AD331" s="31"/>
    </row>
    <row r="332" spans="1:30" ht="15">
      <c r="A332" s="62" t="s">
        <v>211</v>
      </c>
      <c r="B332" s="62" t="s">
        <v>253</v>
      </c>
      <c r="C332" s="63"/>
      <c r="D332" s="64">
        <v>1</v>
      </c>
      <c r="E332" s="65" t="s">
        <v>131</v>
      </c>
      <c r="F332" s="66"/>
      <c r="G332" s="63"/>
      <c r="H332" s="67"/>
      <c r="I332" s="68"/>
      <c r="J332" s="68"/>
      <c r="K332" s="31" t="s">
        <v>65</v>
      </c>
      <c r="L332" s="76">
        <v>332</v>
      </c>
      <c r="M332" s="76" t="b">
        <f t="shared" si="5"/>
        <v>1</v>
      </c>
      <c r="N332" s="70"/>
      <c r="O332" s="78" t="s">
        <v>275</v>
      </c>
      <c r="P332" s="78">
        <v>1</v>
      </c>
      <c r="Q332" s="78" t="s">
        <v>276</v>
      </c>
      <c r="R332" s="78"/>
      <c r="S332" s="78"/>
      <c r="T332" s="77" t="str">
        <f>REPLACE(INDEX(GroupVertices[Group],MATCH(Edges[[#This Row],[Vertex 1]],GroupVertices[Vertex],0)),1,1,"")</f>
        <v>3</v>
      </c>
      <c r="U332" s="77" t="str">
        <f>REPLACE(INDEX(GroupVertices[Group],MATCH(Edges[[#This Row],[Vertex 2]],GroupVertices[Vertex],0)),1,1,"")</f>
        <v>3</v>
      </c>
      <c r="V332" s="31"/>
      <c r="W332" s="31"/>
      <c r="X332" s="31"/>
      <c r="Y332" s="31"/>
      <c r="Z332" s="31"/>
      <c r="AA332" s="31"/>
      <c r="AB332" s="31"/>
      <c r="AC332" s="31"/>
      <c r="AD332" s="31"/>
    </row>
    <row r="333" spans="1:30" ht="15">
      <c r="A333" s="62" t="s">
        <v>211</v>
      </c>
      <c r="B333" s="62" t="s">
        <v>250</v>
      </c>
      <c r="C333" s="63"/>
      <c r="D333" s="64">
        <v>1</v>
      </c>
      <c r="E333" s="65" t="s">
        <v>131</v>
      </c>
      <c r="F333" s="66"/>
      <c r="G333" s="63"/>
      <c r="H333" s="67"/>
      <c r="I333" s="68"/>
      <c r="J333" s="68"/>
      <c r="K333" s="31" t="s">
        <v>65</v>
      </c>
      <c r="L333" s="76">
        <v>333</v>
      </c>
      <c r="M333" s="76" t="b">
        <f t="shared" si="5"/>
        <v>1</v>
      </c>
      <c r="N333" s="70"/>
      <c r="O333" s="78" t="s">
        <v>275</v>
      </c>
      <c r="P333" s="78">
        <v>1</v>
      </c>
      <c r="Q333" s="78" t="s">
        <v>276</v>
      </c>
      <c r="R333" s="78"/>
      <c r="S333" s="78"/>
      <c r="T333" s="77" t="str">
        <f>REPLACE(INDEX(GroupVertices[Group],MATCH(Edges[[#This Row],[Vertex 1]],GroupVertices[Vertex],0)),1,1,"")</f>
        <v>3</v>
      </c>
      <c r="U333" s="77" t="str">
        <f>REPLACE(INDEX(GroupVertices[Group],MATCH(Edges[[#This Row],[Vertex 2]],GroupVertices[Vertex],0)),1,1,"")</f>
        <v>3</v>
      </c>
      <c r="V333" s="31"/>
      <c r="W333" s="31"/>
      <c r="X333" s="31"/>
      <c r="Y333" s="31"/>
      <c r="Z333" s="31"/>
      <c r="AA333" s="31"/>
      <c r="AB333" s="31"/>
      <c r="AC333" s="31"/>
      <c r="AD333" s="31"/>
    </row>
    <row r="334" spans="1:30" ht="15">
      <c r="A334" s="62" t="s">
        <v>211</v>
      </c>
      <c r="B334" s="62" t="s">
        <v>245</v>
      </c>
      <c r="C334" s="63"/>
      <c r="D334" s="64">
        <v>1</v>
      </c>
      <c r="E334" s="65" t="s">
        <v>131</v>
      </c>
      <c r="F334" s="66"/>
      <c r="G334" s="63"/>
      <c r="H334" s="67"/>
      <c r="I334" s="68"/>
      <c r="J334" s="68"/>
      <c r="K334" s="31" t="s">
        <v>65</v>
      </c>
      <c r="L334" s="76">
        <v>334</v>
      </c>
      <c r="M334" s="76" t="b">
        <f t="shared" si="5"/>
        <v>1</v>
      </c>
      <c r="N334" s="70"/>
      <c r="O334" s="78" t="s">
        <v>275</v>
      </c>
      <c r="P334" s="78">
        <v>1</v>
      </c>
      <c r="Q334" s="78" t="s">
        <v>276</v>
      </c>
      <c r="R334" s="78"/>
      <c r="S334" s="78"/>
      <c r="T334" s="77" t="str">
        <f>REPLACE(INDEX(GroupVertices[Group],MATCH(Edges[[#This Row],[Vertex 1]],GroupVertices[Vertex],0)),1,1,"")</f>
        <v>3</v>
      </c>
      <c r="U334" s="77" t="str">
        <f>REPLACE(INDEX(GroupVertices[Group],MATCH(Edges[[#This Row],[Vertex 2]],GroupVertices[Vertex],0)),1,1,"")</f>
        <v>3</v>
      </c>
      <c r="V334" s="31"/>
      <c r="W334" s="31"/>
      <c r="X334" s="31"/>
      <c r="Y334" s="31"/>
      <c r="Z334" s="31"/>
      <c r="AA334" s="31"/>
      <c r="AB334" s="31"/>
      <c r="AC334" s="31"/>
      <c r="AD334" s="31"/>
    </row>
    <row r="335" spans="1:30" ht="15">
      <c r="A335" s="62" t="s">
        <v>211</v>
      </c>
      <c r="B335" s="62" t="s">
        <v>214</v>
      </c>
      <c r="C335" s="63"/>
      <c r="D335" s="64">
        <v>1</v>
      </c>
      <c r="E335" s="65" t="s">
        <v>131</v>
      </c>
      <c r="F335" s="66"/>
      <c r="G335" s="63"/>
      <c r="H335" s="67"/>
      <c r="I335" s="68"/>
      <c r="J335" s="68"/>
      <c r="K335" s="31" t="s">
        <v>65</v>
      </c>
      <c r="L335" s="76">
        <v>335</v>
      </c>
      <c r="M335" s="76" t="b">
        <f t="shared" si="5"/>
        <v>1</v>
      </c>
      <c r="N335" s="70"/>
      <c r="O335" s="78" t="s">
        <v>275</v>
      </c>
      <c r="P335" s="78">
        <v>1</v>
      </c>
      <c r="Q335" s="78" t="s">
        <v>276</v>
      </c>
      <c r="R335" s="78"/>
      <c r="S335" s="78"/>
      <c r="T335" s="77" t="str">
        <f>REPLACE(INDEX(GroupVertices[Group],MATCH(Edges[[#This Row],[Vertex 1]],GroupVertices[Vertex],0)),1,1,"")</f>
        <v>3</v>
      </c>
      <c r="U335" s="77" t="str">
        <f>REPLACE(INDEX(GroupVertices[Group],MATCH(Edges[[#This Row],[Vertex 2]],GroupVertices[Vertex],0)),1,1,"")</f>
        <v>3</v>
      </c>
      <c r="V335" s="31"/>
      <c r="W335" s="31"/>
      <c r="X335" s="31"/>
      <c r="Y335" s="31"/>
      <c r="Z335" s="31"/>
      <c r="AA335" s="31"/>
      <c r="AB335" s="31"/>
      <c r="AC335" s="31"/>
      <c r="AD335" s="31"/>
    </row>
    <row r="336" spans="1:30" ht="15">
      <c r="A336" s="62" t="s">
        <v>211</v>
      </c>
      <c r="B336" s="62" t="s">
        <v>238</v>
      </c>
      <c r="C336" s="63"/>
      <c r="D336" s="64">
        <v>1</v>
      </c>
      <c r="E336" s="65" t="s">
        <v>131</v>
      </c>
      <c r="F336" s="66"/>
      <c r="G336" s="63"/>
      <c r="H336" s="67"/>
      <c r="I336" s="68"/>
      <c r="J336" s="68"/>
      <c r="K336" s="31" t="s">
        <v>66</v>
      </c>
      <c r="L336" s="76">
        <v>336</v>
      </c>
      <c r="M336" s="76" t="b">
        <f t="shared" si="5"/>
        <v>1</v>
      </c>
      <c r="N336" s="70"/>
      <c r="O336" s="78" t="s">
        <v>275</v>
      </c>
      <c r="P336" s="78">
        <v>1</v>
      </c>
      <c r="Q336" s="78" t="s">
        <v>276</v>
      </c>
      <c r="R336" s="78"/>
      <c r="S336" s="78"/>
      <c r="T336" s="77" t="str">
        <f>REPLACE(INDEX(GroupVertices[Group],MATCH(Edges[[#This Row],[Vertex 1]],GroupVertices[Vertex],0)),1,1,"")</f>
        <v>3</v>
      </c>
      <c r="U336" s="77" t="str">
        <f>REPLACE(INDEX(GroupVertices[Group],MATCH(Edges[[#This Row],[Vertex 2]],GroupVertices[Vertex],0)),1,1,"")</f>
        <v>3</v>
      </c>
      <c r="V336" s="31"/>
      <c r="W336" s="31"/>
      <c r="X336" s="31"/>
      <c r="Y336" s="31"/>
      <c r="Z336" s="31"/>
      <c r="AA336" s="31"/>
      <c r="AB336" s="31"/>
      <c r="AC336" s="31"/>
      <c r="AD336" s="31"/>
    </row>
    <row r="337" spans="1:30" ht="15">
      <c r="A337" s="62" t="s">
        <v>211</v>
      </c>
      <c r="B337" s="62" t="s">
        <v>252</v>
      </c>
      <c r="C337" s="63"/>
      <c r="D337" s="64">
        <v>1</v>
      </c>
      <c r="E337" s="65" t="s">
        <v>131</v>
      </c>
      <c r="F337" s="66"/>
      <c r="G337" s="63"/>
      <c r="H337" s="67"/>
      <c r="I337" s="68"/>
      <c r="J337" s="68"/>
      <c r="K337" s="31" t="s">
        <v>65</v>
      </c>
      <c r="L337" s="76">
        <v>337</v>
      </c>
      <c r="M337" s="76" t="b">
        <f t="shared" si="5"/>
        <v>1</v>
      </c>
      <c r="N337" s="70"/>
      <c r="O337" s="78" t="s">
        <v>275</v>
      </c>
      <c r="P337" s="78">
        <v>1</v>
      </c>
      <c r="Q337" s="78" t="s">
        <v>276</v>
      </c>
      <c r="R337" s="78"/>
      <c r="S337" s="78"/>
      <c r="T337" s="77" t="str">
        <f>REPLACE(INDEX(GroupVertices[Group],MATCH(Edges[[#This Row],[Vertex 1]],GroupVertices[Vertex],0)),1,1,"")</f>
        <v>3</v>
      </c>
      <c r="U337" s="77" t="str">
        <f>REPLACE(INDEX(GroupVertices[Group],MATCH(Edges[[#This Row],[Vertex 2]],GroupVertices[Vertex],0)),1,1,"")</f>
        <v>3</v>
      </c>
      <c r="V337" s="31"/>
      <c r="W337" s="31"/>
      <c r="X337" s="31"/>
      <c r="Y337" s="31"/>
      <c r="Z337" s="31"/>
      <c r="AA337" s="31"/>
      <c r="AB337" s="31"/>
      <c r="AC337" s="31"/>
      <c r="AD337" s="31"/>
    </row>
    <row r="338" spans="1:30" ht="15">
      <c r="A338" s="62" t="s">
        <v>181</v>
      </c>
      <c r="B338" s="62" t="s">
        <v>211</v>
      </c>
      <c r="C338" s="63"/>
      <c r="D338" s="64">
        <v>1</v>
      </c>
      <c r="E338" s="65" t="s">
        <v>131</v>
      </c>
      <c r="F338" s="66"/>
      <c r="G338" s="63"/>
      <c r="H338" s="67"/>
      <c r="I338" s="68"/>
      <c r="J338" s="68"/>
      <c r="K338" s="31" t="s">
        <v>65</v>
      </c>
      <c r="L338" s="76">
        <v>338</v>
      </c>
      <c r="M338" s="76" t="b">
        <f t="shared" si="5"/>
        <v>1</v>
      </c>
      <c r="N338" s="70"/>
      <c r="O338" s="78" t="s">
        <v>275</v>
      </c>
      <c r="P338" s="78">
        <v>1</v>
      </c>
      <c r="Q338" s="78" t="s">
        <v>276</v>
      </c>
      <c r="R338" s="78"/>
      <c r="S338" s="78"/>
      <c r="T338" s="77" t="str">
        <f>REPLACE(INDEX(GroupVertices[Group],MATCH(Edges[[#This Row],[Vertex 1]],GroupVertices[Vertex],0)),1,1,"")</f>
        <v>2</v>
      </c>
      <c r="U338" s="77" t="str">
        <f>REPLACE(INDEX(GroupVertices[Group],MATCH(Edges[[#This Row],[Vertex 2]],GroupVertices[Vertex],0)),1,1,"")</f>
        <v>3</v>
      </c>
      <c r="V338" s="31"/>
      <c r="W338" s="31"/>
      <c r="X338" s="31"/>
      <c r="Y338" s="31"/>
      <c r="Z338" s="31"/>
      <c r="AA338" s="31"/>
      <c r="AB338" s="31"/>
      <c r="AC338" s="31"/>
      <c r="AD338" s="31"/>
    </row>
    <row r="339" spans="1:30" ht="15">
      <c r="A339" s="62" t="s">
        <v>237</v>
      </c>
      <c r="B339" s="62" t="s">
        <v>211</v>
      </c>
      <c r="C339" s="63"/>
      <c r="D339" s="64">
        <v>1</v>
      </c>
      <c r="E339" s="65" t="s">
        <v>131</v>
      </c>
      <c r="F339" s="66"/>
      <c r="G339" s="63"/>
      <c r="H339" s="67"/>
      <c r="I339" s="68"/>
      <c r="J339" s="68"/>
      <c r="K339" s="31" t="s">
        <v>66</v>
      </c>
      <c r="L339" s="76">
        <v>339</v>
      </c>
      <c r="M339" s="76" t="b">
        <f t="shared" si="5"/>
        <v>1</v>
      </c>
      <c r="N339" s="70"/>
      <c r="O339" s="78" t="s">
        <v>275</v>
      </c>
      <c r="P339" s="78">
        <v>1</v>
      </c>
      <c r="Q339" s="78" t="s">
        <v>276</v>
      </c>
      <c r="R339" s="78"/>
      <c r="S339" s="78"/>
      <c r="T339" s="77" t="str">
        <f>REPLACE(INDEX(GroupVertices[Group],MATCH(Edges[[#This Row],[Vertex 1]],GroupVertices[Vertex],0)),1,1,"")</f>
        <v>3</v>
      </c>
      <c r="U339" s="77" t="str">
        <f>REPLACE(INDEX(GroupVertices[Group],MATCH(Edges[[#This Row],[Vertex 2]],GroupVertices[Vertex],0)),1,1,"")</f>
        <v>3</v>
      </c>
      <c r="V339" s="31"/>
      <c r="W339" s="31"/>
      <c r="X339" s="31"/>
      <c r="Y339" s="31"/>
      <c r="Z339" s="31"/>
      <c r="AA339" s="31"/>
      <c r="AB339" s="31"/>
      <c r="AC339" s="31"/>
      <c r="AD339" s="31"/>
    </row>
    <row r="340" spans="1:30" ht="15">
      <c r="A340" s="62" t="s">
        <v>238</v>
      </c>
      <c r="B340" s="62" t="s">
        <v>211</v>
      </c>
      <c r="C340" s="63"/>
      <c r="D340" s="64">
        <v>1</v>
      </c>
      <c r="E340" s="65" t="s">
        <v>131</v>
      </c>
      <c r="F340" s="66"/>
      <c r="G340" s="63"/>
      <c r="H340" s="67"/>
      <c r="I340" s="68"/>
      <c r="J340" s="68"/>
      <c r="K340" s="31" t="s">
        <v>66</v>
      </c>
      <c r="L340" s="76">
        <v>340</v>
      </c>
      <c r="M340" s="76" t="b">
        <f t="shared" si="5"/>
        <v>1</v>
      </c>
      <c r="N340" s="70"/>
      <c r="O340" s="78" t="s">
        <v>275</v>
      </c>
      <c r="P340" s="78">
        <v>1</v>
      </c>
      <c r="Q340" s="78" t="s">
        <v>276</v>
      </c>
      <c r="R340" s="78"/>
      <c r="S340" s="78"/>
      <c r="T340" s="77" t="str">
        <f>REPLACE(INDEX(GroupVertices[Group],MATCH(Edges[[#This Row],[Vertex 1]],GroupVertices[Vertex],0)),1,1,"")</f>
        <v>3</v>
      </c>
      <c r="U340" s="77" t="str">
        <f>REPLACE(INDEX(GroupVertices[Group],MATCH(Edges[[#This Row],[Vertex 2]],GroupVertices[Vertex],0)),1,1,"")</f>
        <v>3</v>
      </c>
      <c r="V340" s="31"/>
      <c r="W340" s="31"/>
      <c r="X340" s="31"/>
      <c r="Y340" s="31"/>
      <c r="Z340" s="31"/>
      <c r="AA340" s="31"/>
      <c r="AB340" s="31"/>
      <c r="AC340" s="31"/>
      <c r="AD340" s="31"/>
    </row>
    <row r="341" spans="1:30" ht="15">
      <c r="A341" s="62" t="s">
        <v>191</v>
      </c>
      <c r="B341" s="62" t="s">
        <v>239</v>
      </c>
      <c r="C341" s="63"/>
      <c r="D341" s="64">
        <v>1</v>
      </c>
      <c r="E341" s="65" t="s">
        <v>131</v>
      </c>
      <c r="F341" s="66"/>
      <c r="G341" s="63"/>
      <c r="H341" s="67"/>
      <c r="I341" s="68"/>
      <c r="J341" s="68"/>
      <c r="K341" s="31" t="s">
        <v>66</v>
      </c>
      <c r="L341" s="76">
        <v>341</v>
      </c>
      <c r="M341" s="76" t="b">
        <f t="shared" si="5"/>
        <v>1</v>
      </c>
      <c r="N341" s="70"/>
      <c r="O341" s="78" t="s">
        <v>275</v>
      </c>
      <c r="P341" s="78">
        <v>1</v>
      </c>
      <c r="Q341" s="78" t="s">
        <v>276</v>
      </c>
      <c r="R341" s="78"/>
      <c r="S341" s="78"/>
      <c r="T341" s="77" t="str">
        <f>REPLACE(INDEX(GroupVertices[Group],MATCH(Edges[[#This Row],[Vertex 1]],GroupVertices[Vertex],0)),1,1,"")</f>
        <v>3</v>
      </c>
      <c r="U341" s="77" t="str">
        <f>REPLACE(INDEX(GroupVertices[Group],MATCH(Edges[[#This Row],[Vertex 2]],GroupVertices[Vertex],0)),1,1,"")</f>
        <v>3</v>
      </c>
      <c r="V341" s="31"/>
      <c r="W341" s="31"/>
      <c r="X341" s="31"/>
      <c r="Y341" s="31"/>
      <c r="Z341" s="31"/>
      <c r="AA341" s="31"/>
      <c r="AB341" s="31"/>
      <c r="AC341" s="31"/>
      <c r="AD341" s="31"/>
    </row>
    <row r="342" spans="1:30" ht="15">
      <c r="A342" s="62" t="s">
        <v>239</v>
      </c>
      <c r="B342" s="62" t="s">
        <v>191</v>
      </c>
      <c r="C342" s="63"/>
      <c r="D342" s="64">
        <v>1</v>
      </c>
      <c r="E342" s="65" t="s">
        <v>131</v>
      </c>
      <c r="F342" s="66"/>
      <c r="G342" s="63"/>
      <c r="H342" s="67"/>
      <c r="I342" s="68"/>
      <c r="J342" s="68"/>
      <c r="K342" s="31" t="s">
        <v>66</v>
      </c>
      <c r="L342" s="76">
        <v>342</v>
      </c>
      <c r="M342" s="76" t="b">
        <f t="shared" si="5"/>
        <v>1</v>
      </c>
      <c r="N342" s="70"/>
      <c r="O342" s="78" t="s">
        <v>275</v>
      </c>
      <c r="P342" s="78">
        <v>1</v>
      </c>
      <c r="Q342" s="78" t="s">
        <v>276</v>
      </c>
      <c r="R342" s="78"/>
      <c r="S342" s="78"/>
      <c r="T342" s="77" t="str">
        <f>REPLACE(INDEX(GroupVertices[Group],MATCH(Edges[[#This Row],[Vertex 1]],GroupVertices[Vertex],0)),1,1,"")</f>
        <v>3</v>
      </c>
      <c r="U342" s="77" t="str">
        <f>REPLACE(INDEX(GroupVertices[Group],MATCH(Edges[[#This Row],[Vertex 2]],GroupVertices[Vertex],0)),1,1,"")</f>
        <v>3</v>
      </c>
      <c r="V342" s="31"/>
      <c r="W342" s="31"/>
      <c r="X342" s="31"/>
      <c r="Y342" s="31"/>
      <c r="Z342" s="31"/>
      <c r="AA342" s="31"/>
      <c r="AB342" s="31"/>
      <c r="AC342" s="31"/>
      <c r="AD342" s="31"/>
    </row>
    <row r="343" spans="1:30" ht="15">
      <c r="A343" s="62" t="s">
        <v>181</v>
      </c>
      <c r="B343" s="62" t="s">
        <v>239</v>
      </c>
      <c r="C343" s="63"/>
      <c r="D343" s="64">
        <v>1</v>
      </c>
      <c r="E343" s="65" t="s">
        <v>131</v>
      </c>
      <c r="F343" s="66"/>
      <c r="G343" s="63"/>
      <c r="H343" s="67"/>
      <c r="I343" s="68"/>
      <c r="J343" s="68"/>
      <c r="K343" s="31" t="s">
        <v>65</v>
      </c>
      <c r="L343" s="76">
        <v>343</v>
      </c>
      <c r="M343" s="76" t="b">
        <f t="shared" si="5"/>
        <v>1</v>
      </c>
      <c r="N343" s="70"/>
      <c r="O343" s="78" t="s">
        <v>275</v>
      </c>
      <c r="P343" s="78">
        <v>1</v>
      </c>
      <c r="Q343" s="78" t="s">
        <v>276</v>
      </c>
      <c r="R343" s="78"/>
      <c r="S343" s="78"/>
      <c r="T343" s="77" t="str">
        <f>REPLACE(INDEX(GroupVertices[Group],MATCH(Edges[[#This Row],[Vertex 1]],GroupVertices[Vertex],0)),1,1,"")</f>
        <v>2</v>
      </c>
      <c r="U343" s="77" t="str">
        <f>REPLACE(INDEX(GroupVertices[Group],MATCH(Edges[[#This Row],[Vertex 2]],GroupVertices[Vertex],0)),1,1,"")</f>
        <v>3</v>
      </c>
      <c r="V343" s="31"/>
      <c r="W343" s="31"/>
      <c r="X343" s="31"/>
      <c r="Y343" s="31"/>
      <c r="Z343" s="31"/>
      <c r="AA343" s="31"/>
      <c r="AB343" s="31"/>
      <c r="AC343" s="31"/>
      <c r="AD343" s="31"/>
    </row>
    <row r="344" spans="1:30" ht="15">
      <c r="A344" s="62" t="s">
        <v>237</v>
      </c>
      <c r="B344" s="62" t="s">
        <v>239</v>
      </c>
      <c r="C344" s="63"/>
      <c r="D344" s="64">
        <v>1</v>
      </c>
      <c r="E344" s="65" t="s">
        <v>131</v>
      </c>
      <c r="F344" s="66"/>
      <c r="G344" s="63"/>
      <c r="H344" s="67"/>
      <c r="I344" s="68"/>
      <c r="J344" s="68"/>
      <c r="K344" s="31" t="s">
        <v>65</v>
      </c>
      <c r="L344" s="76">
        <v>344</v>
      </c>
      <c r="M344" s="76" t="b">
        <f t="shared" si="5"/>
        <v>1</v>
      </c>
      <c r="N344" s="70"/>
      <c r="O344" s="78" t="s">
        <v>275</v>
      </c>
      <c r="P344" s="78">
        <v>1</v>
      </c>
      <c r="Q344" s="78" t="s">
        <v>276</v>
      </c>
      <c r="R344" s="78"/>
      <c r="S344" s="78"/>
      <c r="T344" s="77" t="str">
        <f>REPLACE(INDEX(GroupVertices[Group],MATCH(Edges[[#This Row],[Vertex 1]],GroupVertices[Vertex],0)),1,1,"")</f>
        <v>3</v>
      </c>
      <c r="U344" s="77" t="str">
        <f>REPLACE(INDEX(GroupVertices[Group],MATCH(Edges[[#This Row],[Vertex 2]],GroupVertices[Vertex],0)),1,1,"")</f>
        <v>3</v>
      </c>
      <c r="V344" s="31"/>
      <c r="W344" s="31"/>
      <c r="X344" s="31"/>
      <c r="Y344" s="31"/>
      <c r="Z344" s="31"/>
      <c r="AA344" s="31"/>
      <c r="AB344" s="31"/>
      <c r="AC344" s="31"/>
      <c r="AD344" s="31"/>
    </row>
    <row r="345" spans="1:30" ht="15">
      <c r="A345" s="62" t="s">
        <v>212</v>
      </c>
      <c r="B345" s="62" t="s">
        <v>239</v>
      </c>
      <c r="C345" s="63"/>
      <c r="D345" s="64">
        <v>1</v>
      </c>
      <c r="E345" s="65" t="s">
        <v>131</v>
      </c>
      <c r="F345" s="66"/>
      <c r="G345" s="63"/>
      <c r="H345" s="67"/>
      <c r="I345" s="68"/>
      <c r="J345" s="68"/>
      <c r="K345" s="31" t="s">
        <v>65</v>
      </c>
      <c r="L345" s="76">
        <v>345</v>
      </c>
      <c r="M345" s="76" t="b">
        <f t="shared" si="5"/>
        <v>1</v>
      </c>
      <c r="N345" s="70"/>
      <c r="O345" s="78" t="s">
        <v>275</v>
      </c>
      <c r="P345" s="78">
        <v>1</v>
      </c>
      <c r="Q345" s="78" t="s">
        <v>276</v>
      </c>
      <c r="R345" s="78"/>
      <c r="S345" s="78"/>
      <c r="T345" s="77" t="str">
        <f>REPLACE(INDEX(GroupVertices[Group],MATCH(Edges[[#This Row],[Vertex 1]],GroupVertices[Vertex],0)),1,1,"")</f>
        <v>3</v>
      </c>
      <c r="U345" s="77" t="str">
        <f>REPLACE(INDEX(GroupVertices[Group],MATCH(Edges[[#This Row],[Vertex 2]],GroupVertices[Vertex],0)),1,1,"")</f>
        <v>3</v>
      </c>
      <c r="V345" s="31"/>
      <c r="W345" s="31"/>
      <c r="X345" s="31"/>
      <c r="Y345" s="31"/>
      <c r="Z345" s="31"/>
      <c r="AA345" s="31"/>
      <c r="AB345" s="31"/>
      <c r="AC345" s="31"/>
      <c r="AD345" s="31"/>
    </row>
    <row r="346" spans="1:30" ht="15">
      <c r="A346" s="62" t="s">
        <v>238</v>
      </c>
      <c r="B346" s="62" t="s">
        <v>239</v>
      </c>
      <c r="C346" s="63"/>
      <c r="D346" s="64">
        <v>1</v>
      </c>
      <c r="E346" s="65" t="s">
        <v>131</v>
      </c>
      <c r="F346" s="66"/>
      <c r="G346" s="63"/>
      <c r="H346" s="67"/>
      <c r="I346" s="68"/>
      <c r="J346" s="68"/>
      <c r="K346" s="31" t="s">
        <v>65</v>
      </c>
      <c r="L346" s="76">
        <v>346</v>
      </c>
      <c r="M346" s="76" t="b">
        <f t="shared" si="5"/>
        <v>1</v>
      </c>
      <c r="N346" s="70"/>
      <c r="O346" s="78" t="s">
        <v>275</v>
      </c>
      <c r="P346" s="78">
        <v>1</v>
      </c>
      <c r="Q346" s="78" t="s">
        <v>276</v>
      </c>
      <c r="R346" s="78"/>
      <c r="S346" s="78"/>
      <c r="T346" s="77" t="str">
        <f>REPLACE(INDEX(GroupVertices[Group],MATCH(Edges[[#This Row],[Vertex 1]],GroupVertices[Vertex],0)),1,1,"")</f>
        <v>3</v>
      </c>
      <c r="U346" s="77" t="str">
        <f>REPLACE(INDEX(GroupVertices[Group],MATCH(Edges[[#This Row],[Vertex 2]],GroupVertices[Vertex],0)),1,1,"")</f>
        <v>3</v>
      </c>
      <c r="V346" s="31"/>
      <c r="W346" s="31"/>
      <c r="X346" s="31"/>
      <c r="Y346" s="31"/>
      <c r="Z346" s="31"/>
      <c r="AA346" s="31"/>
      <c r="AB346" s="31"/>
      <c r="AC346" s="31"/>
      <c r="AD346" s="31"/>
    </row>
    <row r="347" spans="1:30" ht="15">
      <c r="A347" s="62" t="s">
        <v>240</v>
      </c>
      <c r="B347" s="62" t="s">
        <v>238</v>
      </c>
      <c r="C347" s="63"/>
      <c r="D347" s="64">
        <v>1</v>
      </c>
      <c r="E347" s="65" t="s">
        <v>131</v>
      </c>
      <c r="F347" s="66"/>
      <c r="G347" s="63"/>
      <c r="H347" s="67"/>
      <c r="I347" s="68"/>
      <c r="J347" s="68"/>
      <c r="K347" s="31" t="s">
        <v>66</v>
      </c>
      <c r="L347" s="76">
        <v>347</v>
      </c>
      <c r="M347" s="76" t="b">
        <f t="shared" si="5"/>
        <v>1</v>
      </c>
      <c r="N347" s="70"/>
      <c r="O347" s="78" t="s">
        <v>275</v>
      </c>
      <c r="P347" s="78">
        <v>1</v>
      </c>
      <c r="Q347" s="78" t="s">
        <v>276</v>
      </c>
      <c r="R347" s="78"/>
      <c r="S347" s="78"/>
      <c r="T347" s="77" t="str">
        <f>REPLACE(INDEX(GroupVertices[Group],MATCH(Edges[[#This Row],[Vertex 1]],GroupVertices[Vertex],0)),1,1,"")</f>
        <v>2</v>
      </c>
      <c r="U347" s="77" t="str">
        <f>REPLACE(INDEX(GroupVertices[Group],MATCH(Edges[[#This Row],[Vertex 2]],GroupVertices[Vertex],0)),1,1,"")</f>
        <v>3</v>
      </c>
      <c r="V347" s="31"/>
      <c r="W347" s="31"/>
      <c r="X347" s="31"/>
      <c r="Y347" s="31"/>
      <c r="Z347" s="31"/>
      <c r="AA347" s="31"/>
      <c r="AB347" s="31"/>
      <c r="AC347" s="31"/>
      <c r="AD347" s="31"/>
    </row>
    <row r="348" spans="1:30" ht="15">
      <c r="A348" s="62" t="s">
        <v>181</v>
      </c>
      <c r="B348" s="62" t="s">
        <v>240</v>
      </c>
      <c r="C348" s="63"/>
      <c r="D348" s="64">
        <v>1</v>
      </c>
      <c r="E348" s="65" t="s">
        <v>131</v>
      </c>
      <c r="F348" s="66"/>
      <c r="G348" s="63"/>
      <c r="H348" s="67"/>
      <c r="I348" s="68"/>
      <c r="J348" s="68"/>
      <c r="K348" s="31" t="s">
        <v>65</v>
      </c>
      <c r="L348" s="76">
        <v>348</v>
      </c>
      <c r="M348" s="76" t="b">
        <f t="shared" si="5"/>
        <v>1</v>
      </c>
      <c r="N348" s="70"/>
      <c r="O348" s="78" t="s">
        <v>275</v>
      </c>
      <c r="P348" s="78">
        <v>1</v>
      </c>
      <c r="Q348" s="78" t="s">
        <v>276</v>
      </c>
      <c r="R348" s="78"/>
      <c r="S348" s="78"/>
      <c r="T348" s="77" t="str">
        <f>REPLACE(INDEX(GroupVertices[Group],MATCH(Edges[[#This Row],[Vertex 1]],GroupVertices[Vertex],0)),1,1,"")</f>
        <v>2</v>
      </c>
      <c r="U348" s="77" t="str">
        <f>REPLACE(INDEX(GroupVertices[Group],MATCH(Edges[[#This Row],[Vertex 2]],GroupVertices[Vertex],0)),1,1,"")</f>
        <v>2</v>
      </c>
      <c r="V348" s="31"/>
      <c r="W348" s="31"/>
      <c r="X348" s="31"/>
      <c r="Y348" s="31"/>
      <c r="Z348" s="31"/>
      <c r="AA348" s="31"/>
      <c r="AB348" s="31"/>
      <c r="AC348" s="31"/>
      <c r="AD348" s="31"/>
    </row>
    <row r="349" spans="1:30" ht="15">
      <c r="A349" s="62" t="s">
        <v>238</v>
      </c>
      <c r="B349" s="62" t="s">
        <v>240</v>
      </c>
      <c r="C349" s="63"/>
      <c r="D349" s="64">
        <v>1</v>
      </c>
      <c r="E349" s="65" t="s">
        <v>131</v>
      </c>
      <c r="F349" s="66"/>
      <c r="G349" s="63"/>
      <c r="H349" s="67"/>
      <c r="I349" s="68"/>
      <c r="J349" s="68"/>
      <c r="K349" s="31" t="s">
        <v>66</v>
      </c>
      <c r="L349" s="76">
        <v>349</v>
      </c>
      <c r="M349" s="76" t="b">
        <f t="shared" si="5"/>
        <v>1</v>
      </c>
      <c r="N349" s="70"/>
      <c r="O349" s="78" t="s">
        <v>275</v>
      </c>
      <c r="P349" s="78">
        <v>1</v>
      </c>
      <c r="Q349" s="78" t="s">
        <v>276</v>
      </c>
      <c r="R349" s="78"/>
      <c r="S349" s="78"/>
      <c r="T349" s="77" t="str">
        <f>REPLACE(INDEX(GroupVertices[Group],MATCH(Edges[[#This Row],[Vertex 1]],GroupVertices[Vertex],0)),1,1,"")</f>
        <v>3</v>
      </c>
      <c r="U349" s="77" t="str">
        <f>REPLACE(INDEX(GroupVertices[Group],MATCH(Edges[[#This Row],[Vertex 2]],GroupVertices[Vertex],0)),1,1,"")</f>
        <v>2</v>
      </c>
      <c r="V349" s="31"/>
      <c r="W349" s="31"/>
      <c r="X349" s="31"/>
      <c r="Y349" s="31"/>
      <c r="Z349" s="31"/>
      <c r="AA349" s="31"/>
      <c r="AB349" s="31"/>
      <c r="AC349" s="31"/>
      <c r="AD349" s="31"/>
    </row>
    <row r="350" spans="1:30" ht="15">
      <c r="A350" s="62" t="s">
        <v>191</v>
      </c>
      <c r="B350" s="62" t="s">
        <v>212</v>
      </c>
      <c r="C350" s="63"/>
      <c r="D350" s="64">
        <v>1</v>
      </c>
      <c r="E350" s="65" t="s">
        <v>131</v>
      </c>
      <c r="F350" s="66"/>
      <c r="G350" s="63"/>
      <c r="H350" s="67"/>
      <c r="I350" s="68"/>
      <c r="J350" s="68"/>
      <c r="K350" s="31" t="s">
        <v>66</v>
      </c>
      <c r="L350" s="76">
        <v>350</v>
      </c>
      <c r="M350" s="76" t="b">
        <f t="shared" si="5"/>
        <v>1</v>
      </c>
      <c r="N350" s="70"/>
      <c r="O350" s="78" t="s">
        <v>275</v>
      </c>
      <c r="P350" s="78">
        <v>1</v>
      </c>
      <c r="Q350" s="78" t="s">
        <v>276</v>
      </c>
      <c r="R350" s="78"/>
      <c r="S350" s="78"/>
      <c r="T350" s="77" t="str">
        <f>REPLACE(INDEX(GroupVertices[Group],MATCH(Edges[[#This Row],[Vertex 1]],GroupVertices[Vertex],0)),1,1,"")</f>
        <v>3</v>
      </c>
      <c r="U350" s="77" t="str">
        <f>REPLACE(INDEX(GroupVertices[Group],MATCH(Edges[[#This Row],[Vertex 2]],GroupVertices[Vertex],0)),1,1,"")</f>
        <v>3</v>
      </c>
      <c r="V350" s="31"/>
      <c r="W350" s="31"/>
      <c r="X350" s="31"/>
      <c r="Y350" s="31"/>
      <c r="Z350" s="31"/>
      <c r="AA350" s="31"/>
      <c r="AB350" s="31"/>
      <c r="AC350" s="31"/>
      <c r="AD350" s="31"/>
    </row>
    <row r="351" spans="1:30" ht="15">
      <c r="A351" s="62" t="s">
        <v>241</v>
      </c>
      <c r="B351" s="62" t="s">
        <v>212</v>
      </c>
      <c r="C351" s="63"/>
      <c r="D351" s="64">
        <v>1</v>
      </c>
      <c r="E351" s="65" t="s">
        <v>131</v>
      </c>
      <c r="F351" s="66"/>
      <c r="G351" s="63"/>
      <c r="H351" s="67"/>
      <c r="I351" s="68"/>
      <c r="J351" s="68"/>
      <c r="K351" s="31" t="s">
        <v>65</v>
      </c>
      <c r="L351" s="76">
        <v>351</v>
      </c>
      <c r="M351" s="76" t="b">
        <f t="shared" si="5"/>
        <v>1</v>
      </c>
      <c r="N351" s="70"/>
      <c r="O351" s="78" t="s">
        <v>275</v>
      </c>
      <c r="P351" s="78">
        <v>1</v>
      </c>
      <c r="Q351" s="78" t="s">
        <v>276</v>
      </c>
      <c r="R351" s="78"/>
      <c r="S351" s="78"/>
      <c r="T351" s="77" t="str">
        <f>REPLACE(INDEX(GroupVertices[Group],MATCH(Edges[[#This Row],[Vertex 1]],GroupVertices[Vertex],0)),1,1,"")</f>
        <v>3</v>
      </c>
      <c r="U351" s="77" t="str">
        <f>REPLACE(INDEX(GroupVertices[Group],MATCH(Edges[[#This Row],[Vertex 2]],GroupVertices[Vertex],0)),1,1,"")</f>
        <v>3</v>
      </c>
      <c r="V351" s="31"/>
      <c r="W351" s="31"/>
      <c r="X351" s="31"/>
      <c r="Y351" s="31"/>
      <c r="Z351" s="31"/>
      <c r="AA351" s="31"/>
      <c r="AB351" s="31"/>
      <c r="AC351" s="31"/>
      <c r="AD351" s="31"/>
    </row>
    <row r="352" spans="1:30" ht="15">
      <c r="A352" s="62" t="s">
        <v>208</v>
      </c>
      <c r="B352" s="62" t="s">
        <v>212</v>
      </c>
      <c r="C352" s="63"/>
      <c r="D352" s="64">
        <v>1</v>
      </c>
      <c r="E352" s="65" t="s">
        <v>131</v>
      </c>
      <c r="F352" s="66"/>
      <c r="G352" s="63"/>
      <c r="H352" s="67"/>
      <c r="I352" s="68"/>
      <c r="J352" s="68"/>
      <c r="K352" s="31" t="s">
        <v>65</v>
      </c>
      <c r="L352" s="76">
        <v>352</v>
      </c>
      <c r="M352" s="76" t="b">
        <f t="shared" si="5"/>
        <v>1</v>
      </c>
      <c r="N352" s="70"/>
      <c r="O352" s="78" t="s">
        <v>275</v>
      </c>
      <c r="P352" s="78">
        <v>1</v>
      </c>
      <c r="Q352" s="78" t="s">
        <v>276</v>
      </c>
      <c r="R352" s="78"/>
      <c r="S352" s="78"/>
      <c r="T352" s="77" t="str">
        <f>REPLACE(INDEX(GroupVertices[Group],MATCH(Edges[[#This Row],[Vertex 1]],GroupVertices[Vertex],0)),1,1,"")</f>
        <v>4</v>
      </c>
      <c r="U352" s="77" t="str">
        <f>REPLACE(INDEX(GroupVertices[Group],MATCH(Edges[[#This Row],[Vertex 2]],GroupVertices[Vertex],0)),1,1,"")</f>
        <v>3</v>
      </c>
      <c r="V352" s="31"/>
      <c r="W352" s="31"/>
      <c r="X352" s="31"/>
      <c r="Y352" s="31"/>
      <c r="Z352" s="31"/>
      <c r="AA352" s="31"/>
      <c r="AB352" s="31"/>
      <c r="AC352" s="31"/>
      <c r="AD352" s="31"/>
    </row>
    <row r="353" spans="1:30" ht="15">
      <c r="A353" s="62" t="s">
        <v>212</v>
      </c>
      <c r="B353" s="62" t="s">
        <v>191</v>
      </c>
      <c r="C353" s="63"/>
      <c r="D353" s="64">
        <v>1</v>
      </c>
      <c r="E353" s="65" t="s">
        <v>131</v>
      </c>
      <c r="F353" s="66"/>
      <c r="G353" s="63"/>
      <c r="H353" s="67"/>
      <c r="I353" s="68"/>
      <c r="J353" s="68"/>
      <c r="K353" s="31" t="s">
        <v>66</v>
      </c>
      <c r="L353" s="76">
        <v>353</v>
      </c>
      <c r="M353" s="76" t="b">
        <f t="shared" si="5"/>
        <v>1</v>
      </c>
      <c r="N353" s="70"/>
      <c r="O353" s="78" t="s">
        <v>275</v>
      </c>
      <c r="P353" s="78">
        <v>1</v>
      </c>
      <c r="Q353" s="78" t="s">
        <v>276</v>
      </c>
      <c r="R353" s="78"/>
      <c r="S353" s="78"/>
      <c r="T353" s="77" t="str">
        <f>REPLACE(INDEX(GroupVertices[Group],MATCH(Edges[[#This Row],[Vertex 1]],GroupVertices[Vertex],0)),1,1,"")</f>
        <v>3</v>
      </c>
      <c r="U353" s="77" t="str">
        <f>REPLACE(INDEX(GroupVertices[Group],MATCH(Edges[[#This Row],[Vertex 2]],GroupVertices[Vertex],0)),1,1,"")</f>
        <v>3</v>
      </c>
      <c r="V353" s="31"/>
      <c r="W353" s="31"/>
      <c r="X353" s="31"/>
      <c r="Y353" s="31"/>
      <c r="Z353" s="31"/>
      <c r="AA353" s="31"/>
      <c r="AB353" s="31"/>
      <c r="AC353" s="31"/>
      <c r="AD353" s="31"/>
    </row>
    <row r="354" spans="1:30" ht="15">
      <c r="A354" s="62" t="s">
        <v>212</v>
      </c>
      <c r="B354" s="62" t="s">
        <v>237</v>
      </c>
      <c r="C354" s="63"/>
      <c r="D354" s="64">
        <v>1</v>
      </c>
      <c r="E354" s="65" t="s">
        <v>131</v>
      </c>
      <c r="F354" s="66"/>
      <c r="G354" s="63"/>
      <c r="H354" s="67"/>
      <c r="I354" s="68"/>
      <c r="J354" s="68"/>
      <c r="K354" s="31" t="s">
        <v>65</v>
      </c>
      <c r="L354" s="76">
        <v>354</v>
      </c>
      <c r="M354" s="76" t="b">
        <f t="shared" si="5"/>
        <v>1</v>
      </c>
      <c r="N354" s="70"/>
      <c r="O354" s="78" t="s">
        <v>275</v>
      </c>
      <c r="P354" s="78">
        <v>1</v>
      </c>
      <c r="Q354" s="78" t="s">
        <v>276</v>
      </c>
      <c r="R354" s="78"/>
      <c r="S354" s="78"/>
      <c r="T354" s="77" t="str">
        <f>REPLACE(INDEX(GroupVertices[Group],MATCH(Edges[[#This Row],[Vertex 1]],GroupVertices[Vertex],0)),1,1,"")</f>
        <v>3</v>
      </c>
      <c r="U354" s="77" t="str">
        <f>REPLACE(INDEX(GroupVertices[Group],MATCH(Edges[[#This Row],[Vertex 2]],GroupVertices[Vertex],0)),1,1,"")</f>
        <v>3</v>
      </c>
      <c r="V354" s="31"/>
      <c r="W354" s="31"/>
      <c r="X354" s="31"/>
      <c r="Y354" s="31"/>
      <c r="Z354" s="31"/>
      <c r="AA354" s="31"/>
      <c r="AB354" s="31"/>
      <c r="AC354" s="31"/>
      <c r="AD354" s="31"/>
    </row>
    <row r="355" spans="1:30" ht="15">
      <c r="A355" s="62" t="s">
        <v>212</v>
      </c>
      <c r="B355" s="62" t="s">
        <v>253</v>
      </c>
      <c r="C355" s="63"/>
      <c r="D355" s="64">
        <v>1</v>
      </c>
      <c r="E355" s="65" t="s">
        <v>131</v>
      </c>
      <c r="F355" s="66"/>
      <c r="G355" s="63"/>
      <c r="H355" s="67"/>
      <c r="I355" s="68"/>
      <c r="J355" s="68"/>
      <c r="K355" s="31" t="s">
        <v>65</v>
      </c>
      <c r="L355" s="76">
        <v>355</v>
      </c>
      <c r="M355" s="76" t="b">
        <f t="shared" si="5"/>
        <v>1</v>
      </c>
      <c r="N355" s="70"/>
      <c r="O355" s="78" t="s">
        <v>275</v>
      </c>
      <c r="P355" s="78">
        <v>1</v>
      </c>
      <c r="Q355" s="78" t="s">
        <v>276</v>
      </c>
      <c r="R355" s="78"/>
      <c r="S355" s="78"/>
      <c r="T355" s="77" t="str">
        <f>REPLACE(INDEX(GroupVertices[Group],MATCH(Edges[[#This Row],[Vertex 1]],GroupVertices[Vertex],0)),1,1,"")</f>
        <v>3</v>
      </c>
      <c r="U355" s="77" t="str">
        <f>REPLACE(INDEX(GroupVertices[Group],MATCH(Edges[[#This Row],[Vertex 2]],GroupVertices[Vertex],0)),1,1,"")</f>
        <v>3</v>
      </c>
      <c r="V355" s="31"/>
      <c r="W355" s="31"/>
      <c r="X355" s="31"/>
      <c r="Y355" s="31"/>
      <c r="Z355" s="31"/>
      <c r="AA355" s="31"/>
      <c r="AB355" s="31"/>
      <c r="AC355" s="31"/>
      <c r="AD355" s="31"/>
    </row>
    <row r="356" spans="1:30" ht="15">
      <c r="A356" s="62" t="s">
        <v>212</v>
      </c>
      <c r="B356" s="62" t="s">
        <v>250</v>
      </c>
      <c r="C356" s="63"/>
      <c r="D356" s="64">
        <v>1</v>
      </c>
      <c r="E356" s="65" t="s">
        <v>131</v>
      </c>
      <c r="F356" s="66"/>
      <c r="G356" s="63"/>
      <c r="H356" s="67"/>
      <c r="I356" s="68"/>
      <c r="J356" s="68"/>
      <c r="K356" s="31" t="s">
        <v>65</v>
      </c>
      <c r="L356" s="76">
        <v>356</v>
      </c>
      <c r="M356" s="76" t="b">
        <f t="shared" si="5"/>
        <v>1</v>
      </c>
      <c r="N356" s="70"/>
      <c r="O356" s="78" t="s">
        <v>275</v>
      </c>
      <c r="P356" s="78">
        <v>1</v>
      </c>
      <c r="Q356" s="78" t="s">
        <v>276</v>
      </c>
      <c r="R356" s="78"/>
      <c r="S356" s="78"/>
      <c r="T356" s="77" t="str">
        <f>REPLACE(INDEX(GroupVertices[Group],MATCH(Edges[[#This Row],[Vertex 1]],GroupVertices[Vertex],0)),1,1,"")</f>
        <v>3</v>
      </c>
      <c r="U356" s="77" t="str">
        <f>REPLACE(INDEX(GroupVertices[Group],MATCH(Edges[[#This Row],[Vertex 2]],GroupVertices[Vertex],0)),1,1,"")</f>
        <v>3</v>
      </c>
      <c r="V356" s="31"/>
      <c r="W356" s="31"/>
      <c r="X356" s="31"/>
      <c r="Y356" s="31"/>
      <c r="Z356" s="31"/>
      <c r="AA356" s="31"/>
      <c r="AB356" s="31"/>
      <c r="AC356" s="31"/>
      <c r="AD356" s="31"/>
    </row>
    <row r="357" spans="1:30" ht="15">
      <c r="A357" s="62" t="s">
        <v>212</v>
      </c>
      <c r="B357" s="62" t="s">
        <v>245</v>
      </c>
      <c r="C357" s="63"/>
      <c r="D357" s="64">
        <v>1</v>
      </c>
      <c r="E357" s="65" t="s">
        <v>131</v>
      </c>
      <c r="F357" s="66"/>
      <c r="G357" s="63"/>
      <c r="H357" s="67"/>
      <c r="I357" s="68"/>
      <c r="J357" s="68"/>
      <c r="K357" s="31" t="s">
        <v>65</v>
      </c>
      <c r="L357" s="76">
        <v>357</v>
      </c>
      <c r="M357" s="76" t="b">
        <f t="shared" si="5"/>
        <v>1</v>
      </c>
      <c r="N357" s="70"/>
      <c r="O357" s="78" t="s">
        <v>275</v>
      </c>
      <c r="P357" s="78">
        <v>1</v>
      </c>
      <c r="Q357" s="78" t="s">
        <v>276</v>
      </c>
      <c r="R357" s="78"/>
      <c r="S357" s="78"/>
      <c r="T357" s="77" t="str">
        <f>REPLACE(INDEX(GroupVertices[Group],MATCH(Edges[[#This Row],[Vertex 1]],GroupVertices[Vertex],0)),1,1,"")</f>
        <v>3</v>
      </c>
      <c r="U357" s="77" t="str">
        <f>REPLACE(INDEX(GroupVertices[Group],MATCH(Edges[[#This Row],[Vertex 2]],GroupVertices[Vertex],0)),1,1,"")</f>
        <v>3</v>
      </c>
      <c r="V357" s="31"/>
      <c r="W357" s="31"/>
      <c r="X357" s="31"/>
      <c r="Y357" s="31"/>
      <c r="Z357" s="31"/>
      <c r="AA357" s="31"/>
      <c r="AB357" s="31"/>
      <c r="AC357" s="31"/>
      <c r="AD357" s="31"/>
    </row>
    <row r="358" spans="1:30" ht="15">
      <c r="A358" s="62" t="s">
        <v>212</v>
      </c>
      <c r="B358" s="62" t="s">
        <v>214</v>
      </c>
      <c r="C358" s="63"/>
      <c r="D358" s="64">
        <v>1</v>
      </c>
      <c r="E358" s="65" t="s">
        <v>131</v>
      </c>
      <c r="F358" s="66"/>
      <c r="G358" s="63"/>
      <c r="H358" s="67"/>
      <c r="I358" s="68"/>
      <c r="J358" s="68"/>
      <c r="K358" s="31" t="s">
        <v>65</v>
      </c>
      <c r="L358" s="76">
        <v>358</v>
      </c>
      <c r="M358" s="76" t="b">
        <f t="shared" si="5"/>
        <v>1</v>
      </c>
      <c r="N358" s="70"/>
      <c r="O358" s="78" t="s">
        <v>275</v>
      </c>
      <c r="P358" s="78">
        <v>1</v>
      </c>
      <c r="Q358" s="78" t="s">
        <v>276</v>
      </c>
      <c r="R358" s="78"/>
      <c r="S358" s="78"/>
      <c r="T358" s="77" t="str">
        <f>REPLACE(INDEX(GroupVertices[Group],MATCH(Edges[[#This Row],[Vertex 1]],GroupVertices[Vertex],0)),1,1,"")</f>
        <v>3</v>
      </c>
      <c r="U358" s="77" t="str">
        <f>REPLACE(INDEX(GroupVertices[Group],MATCH(Edges[[#This Row],[Vertex 2]],GroupVertices[Vertex],0)),1,1,"")</f>
        <v>3</v>
      </c>
      <c r="V358" s="31"/>
      <c r="W358" s="31"/>
      <c r="X358" s="31"/>
      <c r="Y358" s="31"/>
      <c r="Z358" s="31"/>
      <c r="AA358" s="31"/>
      <c r="AB358" s="31"/>
      <c r="AC358" s="31"/>
      <c r="AD358" s="31"/>
    </row>
    <row r="359" spans="1:30" ht="15">
      <c r="A359" s="62" t="s">
        <v>212</v>
      </c>
      <c r="B359" s="62" t="s">
        <v>238</v>
      </c>
      <c r="C359" s="63"/>
      <c r="D359" s="64">
        <v>1</v>
      </c>
      <c r="E359" s="65" t="s">
        <v>131</v>
      </c>
      <c r="F359" s="66"/>
      <c r="G359" s="63"/>
      <c r="H359" s="67"/>
      <c r="I359" s="68"/>
      <c r="J359" s="68"/>
      <c r="K359" s="31" t="s">
        <v>66</v>
      </c>
      <c r="L359" s="76">
        <v>359</v>
      </c>
      <c r="M359" s="76" t="b">
        <f t="shared" si="5"/>
        <v>1</v>
      </c>
      <c r="N359" s="70"/>
      <c r="O359" s="78" t="s">
        <v>275</v>
      </c>
      <c r="P359" s="78">
        <v>1</v>
      </c>
      <c r="Q359" s="78" t="s">
        <v>276</v>
      </c>
      <c r="R359" s="78"/>
      <c r="S359" s="78"/>
      <c r="T359" s="77" t="str">
        <f>REPLACE(INDEX(GroupVertices[Group],MATCH(Edges[[#This Row],[Vertex 1]],GroupVertices[Vertex],0)),1,1,"")</f>
        <v>3</v>
      </c>
      <c r="U359" s="77" t="str">
        <f>REPLACE(INDEX(GroupVertices[Group],MATCH(Edges[[#This Row],[Vertex 2]],GroupVertices[Vertex],0)),1,1,"")</f>
        <v>3</v>
      </c>
      <c r="V359" s="31"/>
      <c r="W359" s="31"/>
      <c r="X359" s="31"/>
      <c r="Y359" s="31"/>
      <c r="Z359" s="31"/>
      <c r="AA359" s="31"/>
      <c r="AB359" s="31"/>
      <c r="AC359" s="31"/>
      <c r="AD359" s="31"/>
    </row>
    <row r="360" spans="1:30" ht="15">
      <c r="A360" s="62" t="s">
        <v>212</v>
      </c>
      <c r="B360" s="62" t="s">
        <v>252</v>
      </c>
      <c r="C360" s="63"/>
      <c r="D360" s="64">
        <v>1</v>
      </c>
      <c r="E360" s="65" t="s">
        <v>131</v>
      </c>
      <c r="F360" s="66"/>
      <c r="G360" s="63"/>
      <c r="H360" s="67"/>
      <c r="I360" s="68"/>
      <c r="J360" s="68"/>
      <c r="K360" s="31" t="s">
        <v>65</v>
      </c>
      <c r="L360" s="76">
        <v>360</v>
      </c>
      <c r="M360" s="76" t="b">
        <f t="shared" si="5"/>
        <v>1</v>
      </c>
      <c r="N360" s="70"/>
      <c r="O360" s="78" t="s">
        <v>275</v>
      </c>
      <c r="P360" s="78">
        <v>1</v>
      </c>
      <c r="Q360" s="78" t="s">
        <v>276</v>
      </c>
      <c r="R360" s="78"/>
      <c r="S360" s="78"/>
      <c r="T360" s="77" t="str">
        <f>REPLACE(INDEX(GroupVertices[Group],MATCH(Edges[[#This Row],[Vertex 1]],GroupVertices[Vertex],0)),1,1,"")</f>
        <v>3</v>
      </c>
      <c r="U360" s="77" t="str">
        <f>REPLACE(INDEX(GroupVertices[Group],MATCH(Edges[[#This Row],[Vertex 2]],GroupVertices[Vertex],0)),1,1,"")</f>
        <v>3</v>
      </c>
      <c r="V360" s="31"/>
      <c r="W360" s="31"/>
      <c r="X360" s="31"/>
      <c r="Y360" s="31"/>
      <c r="Z360" s="31"/>
      <c r="AA360" s="31"/>
      <c r="AB360" s="31"/>
      <c r="AC360" s="31"/>
      <c r="AD360" s="31"/>
    </row>
    <row r="361" spans="1:30" ht="15">
      <c r="A361" s="62" t="s">
        <v>181</v>
      </c>
      <c r="B361" s="62" t="s">
        <v>212</v>
      </c>
      <c r="C361" s="63"/>
      <c r="D361" s="64">
        <v>1</v>
      </c>
      <c r="E361" s="65" t="s">
        <v>131</v>
      </c>
      <c r="F361" s="66"/>
      <c r="G361" s="63"/>
      <c r="H361" s="67"/>
      <c r="I361" s="68"/>
      <c r="J361" s="68"/>
      <c r="K361" s="31" t="s">
        <v>65</v>
      </c>
      <c r="L361" s="76">
        <v>361</v>
      </c>
      <c r="M361" s="76" t="b">
        <f t="shared" si="5"/>
        <v>1</v>
      </c>
      <c r="N361" s="70"/>
      <c r="O361" s="78" t="s">
        <v>275</v>
      </c>
      <c r="P361" s="78">
        <v>1</v>
      </c>
      <c r="Q361" s="78" t="s">
        <v>276</v>
      </c>
      <c r="R361" s="78"/>
      <c r="S361" s="78"/>
      <c r="T361" s="77" t="str">
        <f>REPLACE(INDEX(GroupVertices[Group],MATCH(Edges[[#This Row],[Vertex 1]],GroupVertices[Vertex],0)),1,1,"")</f>
        <v>2</v>
      </c>
      <c r="U361" s="77" t="str">
        <f>REPLACE(INDEX(GroupVertices[Group],MATCH(Edges[[#This Row],[Vertex 2]],GroupVertices[Vertex],0)),1,1,"")</f>
        <v>3</v>
      </c>
      <c r="V361" s="31"/>
      <c r="W361" s="31"/>
      <c r="X361" s="31"/>
      <c r="Y361" s="31"/>
      <c r="Z361" s="31"/>
      <c r="AA361" s="31"/>
      <c r="AB361" s="31"/>
      <c r="AC361" s="31"/>
      <c r="AD361" s="31"/>
    </row>
    <row r="362" spans="1:30" ht="15">
      <c r="A362" s="62" t="s">
        <v>226</v>
      </c>
      <c r="B362" s="62" t="s">
        <v>212</v>
      </c>
      <c r="C362" s="63"/>
      <c r="D362" s="64">
        <v>1</v>
      </c>
      <c r="E362" s="65" t="s">
        <v>131</v>
      </c>
      <c r="F362" s="66"/>
      <c r="G362" s="63"/>
      <c r="H362" s="67"/>
      <c r="I362" s="68"/>
      <c r="J362" s="68"/>
      <c r="K362" s="31" t="s">
        <v>65</v>
      </c>
      <c r="L362" s="76">
        <v>362</v>
      </c>
      <c r="M362" s="76" t="b">
        <f t="shared" si="5"/>
        <v>1</v>
      </c>
      <c r="N362" s="70"/>
      <c r="O362" s="78" t="s">
        <v>275</v>
      </c>
      <c r="P362" s="78">
        <v>1</v>
      </c>
      <c r="Q362" s="78" t="s">
        <v>276</v>
      </c>
      <c r="R362" s="78"/>
      <c r="S362" s="78"/>
      <c r="T362" s="77" t="str">
        <f>REPLACE(INDEX(GroupVertices[Group],MATCH(Edges[[#This Row],[Vertex 1]],GroupVertices[Vertex],0)),1,1,"")</f>
        <v>3</v>
      </c>
      <c r="U362" s="77" t="str">
        <f>REPLACE(INDEX(GroupVertices[Group],MATCH(Edges[[#This Row],[Vertex 2]],GroupVertices[Vertex],0)),1,1,"")</f>
        <v>3</v>
      </c>
      <c r="V362" s="31"/>
      <c r="W362" s="31"/>
      <c r="X362" s="31"/>
      <c r="Y362" s="31"/>
      <c r="Z362" s="31"/>
      <c r="AA362" s="31"/>
      <c r="AB362" s="31"/>
      <c r="AC362" s="31"/>
      <c r="AD362" s="31"/>
    </row>
    <row r="363" spans="1:30" ht="15">
      <c r="A363" s="62" t="s">
        <v>238</v>
      </c>
      <c r="B363" s="62" t="s">
        <v>212</v>
      </c>
      <c r="C363" s="63"/>
      <c r="D363" s="64">
        <v>1</v>
      </c>
      <c r="E363" s="65" t="s">
        <v>131</v>
      </c>
      <c r="F363" s="66"/>
      <c r="G363" s="63"/>
      <c r="H363" s="67"/>
      <c r="I363" s="68"/>
      <c r="J363" s="68"/>
      <c r="K363" s="31" t="s">
        <v>66</v>
      </c>
      <c r="L363" s="76">
        <v>363</v>
      </c>
      <c r="M363" s="76" t="b">
        <f t="shared" si="5"/>
        <v>1</v>
      </c>
      <c r="N363" s="70"/>
      <c r="O363" s="78" t="s">
        <v>275</v>
      </c>
      <c r="P363" s="78">
        <v>1</v>
      </c>
      <c r="Q363" s="78" t="s">
        <v>276</v>
      </c>
      <c r="R363" s="78"/>
      <c r="S363" s="78"/>
      <c r="T363" s="77" t="str">
        <f>REPLACE(INDEX(GroupVertices[Group],MATCH(Edges[[#This Row],[Vertex 1]],GroupVertices[Vertex],0)),1,1,"")</f>
        <v>3</v>
      </c>
      <c r="U363" s="77" t="str">
        <f>REPLACE(INDEX(GroupVertices[Group],MATCH(Edges[[#This Row],[Vertex 2]],GroupVertices[Vertex],0)),1,1,"")</f>
        <v>3</v>
      </c>
      <c r="V363" s="31"/>
      <c r="W363" s="31"/>
      <c r="X363" s="31"/>
      <c r="Y363" s="31"/>
      <c r="Z363" s="31"/>
      <c r="AA363" s="31"/>
      <c r="AB363" s="31"/>
      <c r="AC363" s="31"/>
      <c r="AD363" s="31"/>
    </row>
    <row r="364" spans="1:30" ht="15">
      <c r="A364" s="62" t="s">
        <v>181</v>
      </c>
      <c r="B364" s="62" t="s">
        <v>272</v>
      </c>
      <c r="C364" s="63"/>
      <c r="D364" s="64">
        <v>1</v>
      </c>
      <c r="E364" s="65" t="s">
        <v>131</v>
      </c>
      <c r="F364" s="66"/>
      <c r="G364" s="63"/>
      <c r="H364" s="67"/>
      <c r="I364" s="68"/>
      <c r="J364" s="68"/>
      <c r="K364" s="31" t="s">
        <v>65</v>
      </c>
      <c r="L364" s="76">
        <v>364</v>
      </c>
      <c r="M364" s="76" t="b">
        <f t="shared" si="5"/>
        <v>1</v>
      </c>
      <c r="N364" s="70"/>
      <c r="O364" s="78" t="s">
        <v>275</v>
      </c>
      <c r="P364" s="78">
        <v>1</v>
      </c>
      <c r="Q364" s="78" t="s">
        <v>276</v>
      </c>
      <c r="R364" s="78"/>
      <c r="S364" s="78"/>
      <c r="T364" s="77" t="str">
        <f>REPLACE(INDEX(GroupVertices[Group],MATCH(Edges[[#This Row],[Vertex 1]],GroupVertices[Vertex],0)),1,1,"")</f>
        <v>2</v>
      </c>
      <c r="U364" s="77" t="str">
        <f>REPLACE(INDEX(GroupVertices[Group],MATCH(Edges[[#This Row],[Vertex 2]],GroupVertices[Vertex],0)),1,1,"")</f>
        <v>2</v>
      </c>
      <c r="V364" s="31"/>
      <c r="W364" s="31"/>
      <c r="X364" s="31"/>
      <c r="Y364" s="31"/>
      <c r="Z364" s="31"/>
      <c r="AA364" s="31"/>
      <c r="AB364" s="31"/>
      <c r="AC364" s="31"/>
      <c r="AD364" s="31"/>
    </row>
    <row r="365" spans="1:30" ht="15">
      <c r="A365" s="62" t="s">
        <v>238</v>
      </c>
      <c r="B365" s="62" t="s">
        <v>272</v>
      </c>
      <c r="C365" s="63"/>
      <c r="D365" s="64">
        <v>1</v>
      </c>
      <c r="E365" s="65" t="s">
        <v>131</v>
      </c>
      <c r="F365" s="66"/>
      <c r="G365" s="63"/>
      <c r="H365" s="67"/>
      <c r="I365" s="68"/>
      <c r="J365" s="68"/>
      <c r="K365" s="31" t="s">
        <v>65</v>
      </c>
      <c r="L365" s="76">
        <v>365</v>
      </c>
      <c r="M365" s="76" t="b">
        <f t="shared" si="5"/>
        <v>1</v>
      </c>
      <c r="N365" s="70"/>
      <c r="O365" s="78" t="s">
        <v>275</v>
      </c>
      <c r="P365" s="78">
        <v>1</v>
      </c>
      <c r="Q365" s="78" t="s">
        <v>276</v>
      </c>
      <c r="R365" s="78"/>
      <c r="S365" s="78"/>
      <c r="T365" s="77" t="str">
        <f>REPLACE(INDEX(GroupVertices[Group],MATCH(Edges[[#This Row],[Vertex 1]],GroupVertices[Vertex],0)),1,1,"")</f>
        <v>3</v>
      </c>
      <c r="U365" s="77" t="str">
        <f>REPLACE(INDEX(GroupVertices[Group],MATCH(Edges[[#This Row],[Vertex 2]],GroupVertices[Vertex],0)),1,1,"")</f>
        <v>2</v>
      </c>
      <c r="V365" s="31"/>
      <c r="W365" s="31"/>
      <c r="X365" s="31"/>
      <c r="Y365" s="31"/>
      <c r="Z365" s="31"/>
      <c r="AA365" s="31"/>
      <c r="AB365" s="31"/>
      <c r="AC365" s="31"/>
      <c r="AD365" s="31"/>
    </row>
    <row r="366" spans="1:30" ht="15">
      <c r="A366" s="62" t="s">
        <v>242</v>
      </c>
      <c r="B366" s="62" t="s">
        <v>238</v>
      </c>
      <c r="C366" s="63"/>
      <c r="D366" s="64">
        <v>1</v>
      </c>
      <c r="E366" s="65" t="s">
        <v>131</v>
      </c>
      <c r="F366" s="66"/>
      <c r="G366" s="63"/>
      <c r="H366" s="67"/>
      <c r="I366" s="68"/>
      <c r="J366" s="68"/>
      <c r="K366" s="31" t="s">
        <v>66</v>
      </c>
      <c r="L366" s="76">
        <v>366</v>
      </c>
      <c r="M366" s="76" t="b">
        <f t="shared" si="5"/>
        <v>1</v>
      </c>
      <c r="N366" s="70"/>
      <c r="O366" s="78" t="s">
        <v>275</v>
      </c>
      <c r="P366" s="78">
        <v>1</v>
      </c>
      <c r="Q366" s="78" t="s">
        <v>276</v>
      </c>
      <c r="R366" s="78"/>
      <c r="S366" s="78"/>
      <c r="T366" s="77" t="str">
        <f>REPLACE(INDEX(GroupVertices[Group],MATCH(Edges[[#This Row],[Vertex 1]],GroupVertices[Vertex],0)),1,1,"")</f>
        <v>2</v>
      </c>
      <c r="U366" s="77" t="str">
        <f>REPLACE(INDEX(GroupVertices[Group],MATCH(Edges[[#This Row],[Vertex 2]],GroupVertices[Vertex],0)),1,1,"")</f>
        <v>3</v>
      </c>
      <c r="V366" s="31"/>
      <c r="W366" s="31"/>
      <c r="X366" s="31"/>
      <c r="Y366" s="31"/>
      <c r="Z366" s="31"/>
      <c r="AA366" s="31"/>
      <c r="AB366" s="31"/>
      <c r="AC366" s="31"/>
      <c r="AD366" s="31"/>
    </row>
    <row r="367" spans="1:30" ht="15">
      <c r="A367" s="62" t="s">
        <v>242</v>
      </c>
      <c r="B367" s="62" t="s">
        <v>246</v>
      </c>
      <c r="C367" s="63"/>
      <c r="D367" s="64">
        <v>1</v>
      </c>
      <c r="E367" s="65" t="s">
        <v>131</v>
      </c>
      <c r="F367" s="66"/>
      <c r="G367" s="63"/>
      <c r="H367" s="67"/>
      <c r="I367" s="68"/>
      <c r="J367" s="68"/>
      <c r="K367" s="31" t="s">
        <v>65</v>
      </c>
      <c r="L367" s="76">
        <v>367</v>
      </c>
      <c r="M367" s="76" t="b">
        <f t="shared" si="5"/>
        <v>1</v>
      </c>
      <c r="N367" s="70"/>
      <c r="O367" s="78" t="s">
        <v>275</v>
      </c>
      <c r="P367" s="78">
        <v>1</v>
      </c>
      <c r="Q367" s="78" t="s">
        <v>276</v>
      </c>
      <c r="R367" s="78"/>
      <c r="S367" s="78"/>
      <c r="T367" s="77" t="str">
        <f>REPLACE(INDEX(GroupVertices[Group],MATCH(Edges[[#This Row],[Vertex 1]],GroupVertices[Vertex],0)),1,1,"")</f>
        <v>2</v>
      </c>
      <c r="U367" s="77" t="str">
        <f>REPLACE(INDEX(GroupVertices[Group],MATCH(Edges[[#This Row],[Vertex 2]],GroupVertices[Vertex],0)),1,1,"")</f>
        <v>1</v>
      </c>
      <c r="V367" s="31"/>
      <c r="W367" s="31"/>
      <c r="X367" s="31"/>
      <c r="Y367" s="31"/>
      <c r="Z367" s="31"/>
      <c r="AA367" s="31"/>
      <c r="AB367" s="31"/>
      <c r="AC367" s="31"/>
      <c r="AD367" s="31"/>
    </row>
    <row r="368" spans="1:30" ht="15">
      <c r="A368" s="62" t="s">
        <v>181</v>
      </c>
      <c r="B368" s="62" t="s">
        <v>242</v>
      </c>
      <c r="C368" s="63"/>
      <c r="D368" s="64">
        <v>1</v>
      </c>
      <c r="E368" s="65" t="s">
        <v>131</v>
      </c>
      <c r="F368" s="66"/>
      <c r="G368" s="63"/>
      <c r="H368" s="67"/>
      <c r="I368" s="68"/>
      <c r="J368" s="68"/>
      <c r="K368" s="31" t="s">
        <v>65</v>
      </c>
      <c r="L368" s="76">
        <v>368</v>
      </c>
      <c r="M368" s="76" t="b">
        <f t="shared" si="5"/>
        <v>1</v>
      </c>
      <c r="N368" s="70"/>
      <c r="O368" s="78" t="s">
        <v>275</v>
      </c>
      <c r="P368" s="78">
        <v>1</v>
      </c>
      <c r="Q368" s="78" t="s">
        <v>276</v>
      </c>
      <c r="R368" s="78"/>
      <c r="S368" s="78"/>
      <c r="T368" s="77" t="str">
        <f>REPLACE(INDEX(GroupVertices[Group],MATCH(Edges[[#This Row],[Vertex 1]],GroupVertices[Vertex],0)),1,1,"")</f>
        <v>2</v>
      </c>
      <c r="U368" s="77" t="str">
        <f>REPLACE(INDEX(GroupVertices[Group],MATCH(Edges[[#This Row],[Vertex 2]],GroupVertices[Vertex],0)),1,1,"")</f>
        <v>2</v>
      </c>
      <c r="V368" s="31"/>
      <c r="W368" s="31"/>
      <c r="X368" s="31"/>
      <c r="Y368" s="31"/>
      <c r="Z368" s="31"/>
      <c r="AA368" s="31"/>
      <c r="AB368" s="31"/>
      <c r="AC368" s="31"/>
      <c r="AD368" s="31"/>
    </row>
    <row r="369" spans="1:30" ht="15">
      <c r="A369" s="62" t="s">
        <v>238</v>
      </c>
      <c r="B369" s="62" t="s">
        <v>242</v>
      </c>
      <c r="C369" s="63"/>
      <c r="D369" s="64">
        <v>1</v>
      </c>
      <c r="E369" s="65" t="s">
        <v>131</v>
      </c>
      <c r="F369" s="66"/>
      <c r="G369" s="63"/>
      <c r="H369" s="67"/>
      <c r="I369" s="68"/>
      <c r="J369" s="68"/>
      <c r="K369" s="31" t="s">
        <v>66</v>
      </c>
      <c r="L369" s="76">
        <v>369</v>
      </c>
      <c r="M369" s="76" t="b">
        <f t="shared" si="5"/>
        <v>1</v>
      </c>
      <c r="N369" s="70"/>
      <c r="O369" s="78" t="s">
        <v>275</v>
      </c>
      <c r="P369" s="78">
        <v>1</v>
      </c>
      <c r="Q369" s="78" t="s">
        <v>276</v>
      </c>
      <c r="R369" s="78"/>
      <c r="S369" s="78"/>
      <c r="T369" s="77" t="str">
        <f>REPLACE(INDEX(GroupVertices[Group],MATCH(Edges[[#This Row],[Vertex 1]],GroupVertices[Vertex],0)),1,1,"")</f>
        <v>3</v>
      </c>
      <c r="U369" s="77" t="str">
        <f>REPLACE(INDEX(GroupVertices[Group],MATCH(Edges[[#This Row],[Vertex 2]],GroupVertices[Vertex],0)),1,1,"")</f>
        <v>2</v>
      </c>
      <c r="V369" s="31"/>
      <c r="W369" s="31"/>
      <c r="X369" s="31"/>
      <c r="Y369" s="31"/>
      <c r="Z369" s="31"/>
      <c r="AA369" s="31"/>
      <c r="AB369" s="31"/>
      <c r="AC369" s="31"/>
      <c r="AD369" s="31"/>
    </row>
    <row r="370" spans="1:30" ht="15">
      <c r="A370" s="62" t="s">
        <v>210</v>
      </c>
      <c r="B370" s="62" t="s">
        <v>273</v>
      </c>
      <c r="C370" s="63"/>
      <c r="D370" s="64">
        <v>1</v>
      </c>
      <c r="E370" s="65" t="s">
        <v>131</v>
      </c>
      <c r="F370" s="66"/>
      <c r="G370" s="63"/>
      <c r="H370" s="67"/>
      <c r="I370" s="68"/>
      <c r="J370" s="68"/>
      <c r="K370" s="31" t="s">
        <v>65</v>
      </c>
      <c r="L370" s="76">
        <v>370</v>
      </c>
      <c r="M370" s="76" t="b">
        <f t="shared" si="5"/>
        <v>1</v>
      </c>
      <c r="N370" s="70"/>
      <c r="O370" s="78" t="s">
        <v>275</v>
      </c>
      <c r="P370" s="78">
        <v>1</v>
      </c>
      <c r="Q370" s="78" t="s">
        <v>276</v>
      </c>
      <c r="R370" s="78"/>
      <c r="S370" s="78"/>
      <c r="T370" s="77" t="str">
        <f>REPLACE(INDEX(GroupVertices[Group],MATCH(Edges[[#This Row],[Vertex 1]],GroupVertices[Vertex],0)),1,1,"")</f>
        <v>3</v>
      </c>
      <c r="U370" s="77" t="str">
        <f>REPLACE(INDEX(GroupVertices[Group],MATCH(Edges[[#This Row],[Vertex 2]],GroupVertices[Vertex],0)),1,1,"")</f>
        <v>3</v>
      </c>
      <c r="V370" s="31"/>
      <c r="W370" s="31"/>
      <c r="X370" s="31"/>
      <c r="Y370" s="31"/>
      <c r="Z370" s="31"/>
      <c r="AA370" s="31"/>
      <c r="AB370" s="31"/>
      <c r="AC370" s="31"/>
      <c r="AD370" s="31"/>
    </row>
    <row r="371" spans="1:30" ht="15">
      <c r="A371" s="62" t="s">
        <v>181</v>
      </c>
      <c r="B371" s="62" t="s">
        <v>273</v>
      </c>
      <c r="C371" s="63"/>
      <c r="D371" s="64">
        <v>1</v>
      </c>
      <c r="E371" s="65" t="s">
        <v>131</v>
      </c>
      <c r="F371" s="66"/>
      <c r="G371" s="63"/>
      <c r="H371" s="67"/>
      <c r="I371" s="68"/>
      <c r="J371" s="68"/>
      <c r="K371" s="31" t="s">
        <v>65</v>
      </c>
      <c r="L371" s="76">
        <v>371</v>
      </c>
      <c r="M371" s="76" t="b">
        <f t="shared" si="5"/>
        <v>1</v>
      </c>
      <c r="N371" s="70"/>
      <c r="O371" s="78" t="s">
        <v>275</v>
      </c>
      <c r="P371" s="78">
        <v>1</v>
      </c>
      <c r="Q371" s="78" t="s">
        <v>276</v>
      </c>
      <c r="R371" s="78"/>
      <c r="S371" s="78"/>
      <c r="T371" s="77" t="str">
        <f>REPLACE(INDEX(GroupVertices[Group],MATCH(Edges[[#This Row],[Vertex 1]],GroupVertices[Vertex],0)),1,1,"")</f>
        <v>2</v>
      </c>
      <c r="U371" s="77" t="str">
        <f>REPLACE(INDEX(GroupVertices[Group],MATCH(Edges[[#This Row],[Vertex 2]],GroupVertices[Vertex],0)),1,1,"")</f>
        <v>3</v>
      </c>
      <c r="V371" s="31"/>
      <c r="W371" s="31"/>
      <c r="X371" s="31"/>
      <c r="Y371" s="31"/>
      <c r="Z371" s="31"/>
      <c r="AA371" s="31"/>
      <c r="AB371" s="31"/>
      <c r="AC371" s="31"/>
      <c r="AD371" s="31"/>
    </row>
    <row r="372" spans="1:30" ht="15">
      <c r="A372" s="62" t="s">
        <v>238</v>
      </c>
      <c r="B372" s="62" t="s">
        <v>273</v>
      </c>
      <c r="C372" s="63"/>
      <c r="D372" s="64">
        <v>1</v>
      </c>
      <c r="E372" s="65" t="s">
        <v>131</v>
      </c>
      <c r="F372" s="66"/>
      <c r="G372" s="63"/>
      <c r="H372" s="67"/>
      <c r="I372" s="68"/>
      <c r="J372" s="68"/>
      <c r="K372" s="31" t="s">
        <v>65</v>
      </c>
      <c r="L372" s="76">
        <v>372</v>
      </c>
      <c r="M372" s="76" t="b">
        <f t="shared" si="5"/>
        <v>1</v>
      </c>
      <c r="N372" s="70"/>
      <c r="O372" s="78" t="s">
        <v>275</v>
      </c>
      <c r="P372" s="78">
        <v>1</v>
      </c>
      <c r="Q372" s="78" t="s">
        <v>276</v>
      </c>
      <c r="R372" s="78"/>
      <c r="S372" s="78"/>
      <c r="T372" s="77" t="str">
        <f>REPLACE(INDEX(GroupVertices[Group],MATCH(Edges[[#This Row],[Vertex 1]],GroupVertices[Vertex],0)),1,1,"")</f>
        <v>3</v>
      </c>
      <c r="U372" s="77" t="str">
        <f>REPLACE(INDEX(GroupVertices[Group],MATCH(Edges[[#This Row],[Vertex 2]],GroupVertices[Vertex],0)),1,1,"")</f>
        <v>3</v>
      </c>
      <c r="V372" s="31"/>
      <c r="W372" s="31"/>
      <c r="X372" s="31"/>
      <c r="Y372" s="31"/>
      <c r="Z372" s="31"/>
      <c r="AA372" s="31"/>
      <c r="AB372" s="31"/>
      <c r="AC372" s="31"/>
      <c r="AD372" s="31"/>
    </row>
    <row r="373" spans="1:30" ht="15">
      <c r="A373" s="62" t="s">
        <v>243</v>
      </c>
      <c r="B373" s="62" t="s">
        <v>208</v>
      </c>
      <c r="C373" s="63"/>
      <c r="D373" s="64">
        <v>1</v>
      </c>
      <c r="E373" s="65" t="s">
        <v>131</v>
      </c>
      <c r="F373" s="66"/>
      <c r="G373" s="63"/>
      <c r="H373" s="67"/>
      <c r="I373" s="68"/>
      <c r="J373" s="68"/>
      <c r="K373" s="31" t="s">
        <v>66</v>
      </c>
      <c r="L373" s="76">
        <v>373</v>
      </c>
      <c r="M373" s="76" t="b">
        <f t="shared" si="5"/>
        <v>1</v>
      </c>
      <c r="N373" s="70"/>
      <c r="O373" s="78" t="s">
        <v>275</v>
      </c>
      <c r="P373" s="78">
        <v>1</v>
      </c>
      <c r="Q373" s="78" t="s">
        <v>276</v>
      </c>
      <c r="R373" s="78"/>
      <c r="S373" s="78"/>
      <c r="T373" s="77" t="str">
        <f>REPLACE(INDEX(GroupVertices[Group],MATCH(Edges[[#This Row],[Vertex 1]],GroupVertices[Vertex],0)),1,1,"")</f>
        <v>4</v>
      </c>
      <c r="U373" s="77" t="str">
        <f>REPLACE(INDEX(GroupVertices[Group],MATCH(Edges[[#This Row],[Vertex 2]],GroupVertices[Vertex],0)),1,1,"")</f>
        <v>4</v>
      </c>
      <c r="V373" s="31"/>
      <c r="W373" s="31"/>
      <c r="X373" s="31"/>
      <c r="Y373" s="31"/>
      <c r="Z373" s="31"/>
      <c r="AA373" s="31"/>
      <c r="AB373" s="31"/>
      <c r="AC373" s="31"/>
      <c r="AD373" s="31"/>
    </row>
    <row r="374" spans="1:30" ht="15">
      <c r="A374" s="62" t="s">
        <v>243</v>
      </c>
      <c r="B374" s="62" t="s">
        <v>256</v>
      </c>
      <c r="C374" s="63"/>
      <c r="D374" s="64">
        <v>1</v>
      </c>
      <c r="E374" s="65" t="s">
        <v>131</v>
      </c>
      <c r="F374" s="66"/>
      <c r="G374" s="63"/>
      <c r="H374" s="67"/>
      <c r="I374" s="68"/>
      <c r="J374" s="68"/>
      <c r="K374" s="31" t="s">
        <v>65</v>
      </c>
      <c r="L374" s="76">
        <v>374</v>
      </c>
      <c r="M374" s="76" t="b">
        <f t="shared" si="5"/>
        <v>1</v>
      </c>
      <c r="N374" s="70"/>
      <c r="O374" s="78" t="s">
        <v>275</v>
      </c>
      <c r="P374" s="78">
        <v>1</v>
      </c>
      <c r="Q374" s="78" t="s">
        <v>276</v>
      </c>
      <c r="R374" s="78"/>
      <c r="S374" s="78"/>
      <c r="T374" s="77" t="str">
        <f>REPLACE(INDEX(GroupVertices[Group],MATCH(Edges[[#This Row],[Vertex 1]],GroupVertices[Vertex],0)),1,1,"")</f>
        <v>4</v>
      </c>
      <c r="U374" s="77" t="str">
        <f>REPLACE(INDEX(GroupVertices[Group],MATCH(Edges[[#This Row],[Vertex 2]],GroupVertices[Vertex],0)),1,1,"")</f>
        <v>2</v>
      </c>
      <c r="V374" s="31"/>
      <c r="W374" s="31"/>
      <c r="X374" s="31"/>
      <c r="Y374" s="31"/>
      <c r="Z374" s="31"/>
      <c r="AA374" s="31"/>
      <c r="AB374" s="31"/>
      <c r="AC374" s="31"/>
      <c r="AD374" s="31"/>
    </row>
    <row r="375" spans="1:30" ht="15">
      <c r="A375" s="62" t="s">
        <v>181</v>
      </c>
      <c r="B375" s="62" t="s">
        <v>243</v>
      </c>
      <c r="C375" s="63"/>
      <c r="D375" s="64">
        <v>1</v>
      </c>
      <c r="E375" s="65" t="s">
        <v>131</v>
      </c>
      <c r="F375" s="66"/>
      <c r="G375" s="63"/>
      <c r="H375" s="67"/>
      <c r="I375" s="68"/>
      <c r="J375" s="68"/>
      <c r="K375" s="31" t="s">
        <v>65</v>
      </c>
      <c r="L375" s="76">
        <v>375</v>
      </c>
      <c r="M375" s="76" t="b">
        <f t="shared" si="5"/>
        <v>1</v>
      </c>
      <c r="N375" s="70"/>
      <c r="O375" s="78" t="s">
        <v>275</v>
      </c>
      <c r="P375" s="78">
        <v>1</v>
      </c>
      <c r="Q375" s="78" t="s">
        <v>276</v>
      </c>
      <c r="R375" s="78"/>
      <c r="S375" s="78"/>
      <c r="T375" s="77" t="str">
        <f>REPLACE(INDEX(GroupVertices[Group],MATCH(Edges[[#This Row],[Vertex 1]],GroupVertices[Vertex],0)),1,1,"")</f>
        <v>2</v>
      </c>
      <c r="U375" s="77" t="str">
        <f>REPLACE(INDEX(GroupVertices[Group],MATCH(Edges[[#This Row],[Vertex 2]],GroupVertices[Vertex],0)),1,1,"")</f>
        <v>4</v>
      </c>
      <c r="V375" s="31"/>
      <c r="W375" s="31"/>
      <c r="X375" s="31"/>
      <c r="Y375" s="31"/>
      <c r="Z375" s="31"/>
      <c r="AA375" s="31"/>
      <c r="AB375" s="31"/>
      <c r="AC375" s="31"/>
      <c r="AD375" s="31"/>
    </row>
    <row r="376" spans="1:30" ht="15">
      <c r="A376" s="62" t="s">
        <v>204</v>
      </c>
      <c r="B376" s="62" t="s">
        <v>243</v>
      </c>
      <c r="C376" s="63"/>
      <c r="D376" s="64">
        <v>1</v>
      </c>
      <c r="E376" s="65" t="s">
        <v>131</v>
      </c>
      <c r="F376" s="66"/>
      <c r="G376" s="63"/>
      <c r="H376" s="67"/>
      <c r="I376" s="68"/>
      <c r="J376" s="68"/>
      <c r="K376" s="31" t="s">
        <v>65</v>
      </c>
      <c r="L376" s="76">
        <v>376</v>
      </c>
      <c r="M376" s="76" t="b">
        <f t="shared" si="5"/>
        <v>1</v>
      </c>
      <c r="N376" s="70"/>
      <c r="O376" s="78" t="s">
        <v>275</v>
      </c>
      <c r="P376" s="78">
        <v>1</v>
      </c>
      <c r="Q376" s="78" t="s">
        <v>276</v>
      </c>
      <c r="R376" s="78"/>
      <c r="S376" s="78"/>
      <c r="T376" s="77" t="str">
        <f>REPLACE(INDEX(GroupVertices[Group],MATCH(Edges[[#This Row],[Vertex 1]],GroupVertices[Vertex],0)),1,1,"")</f>
        <v>1</v>
      </c>
      <c r="U376" s="77" t="str">
        <f>REPLACE(INDEX(GroupVertices[Group],MATCH(Edges[[#This Row],[Vertex 2]],GroupVertices[Vertex],0)),1,1,"")</f>
        <v>4</v>
      </c>
      <c r="V376" s="31"/>
      <c r="W376" s="31"/>
      <c r="X376" s="31"/>
      <c r="Y376" s="31"/>
      <c r="Z376" s="31"/>
      <c r="AA376" s="31"/>
      <c r="AB376" s="31"/>
      <c r="AC376" s="31"/>
      <c r="AD376" s="31"/>
    </row>
    <row r="377" spans="1:30" ht="15">
      <c r="A377" s="62" t="s">
        <v>241</v>
      </c>
      <c r="B377" s="62" t="s">
        <v>243</v>
      </c>
      <c r="C377" s="63"/>
      <c r="D377" s="64">
        <v>1</v>
      </c>
      <c r="E377" s="65" t="s">
        <v>131</v>
      </c>
      <c r="F377" s="66"/>
      <c r="G377" s="63"/>
      <c r="H377" s="67"/>
      <c r="I377" s="68"/>
      <c r="J377" s="68"/>
      <c r="K377" s="31" t="s">
        <v>65</v>
      </c>
      <c r="L377" s="76">
        <v>377</v>
      </c>
      <c r="M377" s="76" t="b">
        <f t="shared" si="5"/>
        <v>1</v>
      </c>
      <c r="N377" s="70"/>
      <c r="O377" s="78" t="s">
        <v>275</v>
      </c>
      <c r="P377" s="78">
        <v>1</v>
      </c>
      <c r="Q377" s="78" t="s">
        <v>276</v>
      </c>
      <c r="R377" s="78"/>
      <c r="S377" s="78"/>
      <c r="T377" s="77" t="str">
        <f>REPLACE(INDEX(GroupVertices[Group],MATCH(Edges[[#This Row],[Vertex 1]],GroupVertices[Vertex],0)),1,1,"")</f>
        <v>3</v>
      </c>
      <c r="U377" s="77" t="str">
        <f>REPLACE(INDEX(GroupVertices[Group],MATCH(Edges[[#This Row],[Vertex 2]],GroupVertices[Vertex],0)),1,1,"")</f>
        <v>4</v>
      </c>
      <c r="V377" s="31"/>
      <c r="W377" s="31"/>
      <c r="X377" s="31"/>
      <c r="Y377" s="31"/>
      <c r="Z377" s="31"/>
      <c r="AA377" s="31"/>
      <c r="AB377" s="31"/>
      <c r="AC377" s="31"/>
      <c r="AD377" s="31"/>
    </row>
    <row r="378" spans="1:30" ht="15">
      <c r="A378" s="62" t="s">
        <v>208</v>
      </c>
      <c r="B378" s="62" t="s">
        <v>243</v>
      </c>
      <c r="C378" s="63"/>
      <c r="D378" s="64">
        <v>1</v>
      </c>
      <c r="E378" s="65" t="s">
        <v>131</v>
      </c>
      <c r="F378" s="66"/>
      <c r="G378" s="63"/>
      <c r="H378" s="67"/>
      <c r="I378" s="68"/>
      <c r="J378" s="68"/>
      <c r="K378" s="31" t="s">
        <v>66</v>
      </c>
      <c r="L378" s="76">
        <v>378</v>
      </c>
      <c r="M378" s="76" t="b">
        <f t="shared" si="5"/>
        <v>1</v>
      </c>
      <c r="N378" s="70"/>
      <c r="O378" s="78" t="s">
        <v>275</v>
      </c>
      <c r="P378" s="78">
        <v>1</v>
      </c>
      <c r="Q378" s="78" t="s">
        <v>276</v>
      </c>
      <c r="R378" s="78"/>
      <c r="S378" s="78"/>
      <c r="T378" s="77" t="str">
        <f>REPLACE(INDEX(GroupVertices[Group],MATCH(Edges[[#This Row],[Vertex 1]],GroupVertices[Vertex],0)),1,1,"")</f>
        <v>4</v>
      </c>
      <c r="U378" s="77" t="str">
        <f>REPLACE(INDEX(GroupVertices[Group],MATCH(Edges[[#This Row],[Vertex 2]],GroupVertices[Vertex],0)),1,1,"")</f>
        <v>4</v>
      </c>
      <c r="V378" s="31"/>
      <c r="W378" s="31"/>
      <c r="X378" s="31"/>
      <c r="Y378" s="31"/>
      <c r="Z378" s="31"/>
      <c r="AA378" s="31"/>
      <c r="AB378" s="31"/>
      <c r="AC378" s="31"/>
      <c r="AD378" s="31"/>
    </row>
    <row r="379" spans="1:30" ht="15">
      <c r="A379" s="62" t="s">
        <v>229</v>
      </c>
      <c r="B379" s="62" t="s">
        <v>243</v>
      </c>
      <c r="C379" s="63"/>
      <c r="D379" s="64">
        <v>1</v>
      </c>
      <c r="E379" s="65" t="s">
        <v>131</v>
      </c>
      <c r="F379" s="66"/>
      <c r="G379" s="63"/>
      <c r="H379" s="67"/>
      <c r="I379" s="68"/>
      <c r="J379" s="68"/>
      <c r="K379" s="31" t="s">
        <v>65</v>
      </c>
      <c r="L379" s="76">
        <v>379</v>
      </c>
      <c r="M379" s="76" t="b">
        <f t="shared" si="5"/>
        <v>1</v>
      </c>
      <c r="N379" s="70"/>
      <c r="O379" s="78" t="s">
        <v>275</v>
      </c>
      <c r="P379" s="78">
        <v>1</v>
      </c>
      <c r="Q379" s="78" t="s">
        <v>276</v>
      </c>
      <c r="R379" s="78"/>
      <c r="S379" s="78"/>
      <c r="T379" s="77" t="str">
        <f>REPLACE(INDEX(GroupVertices[Group],MATCH(Edges[[#This Row],[Vertex 1]],GroupVertices[Vertex],0)),1,1,"")</f>
        <v>1</v>
      </c>
      <c r="U379" s="77" t="str">
        <f>REPLACE(INDEX(GroupVertices[Group],MATCH(Edges[[#This Row],[Vertex 2]],GroupVertices[Vertex],0)),1,1,"")</f>
        <v>4</v>
      </c>
      <c r="V379" s="31"/>
      <c r="W379" s="31"/>
      <c r="X379" s="31"/>
      <c r="Y379" s="31"/>
      <c r="Z379" s="31"/>
      <c r="AA379" s="31"/>
      <c r="AB379" s="31"/>
      <c r="AC379" s="31"/>
      <c r="AD379" s="31"/>
    </row>
    <row r="380" spans="1:30" ht="15">
      <c r="A380" s="62" t="s">
        <v>244</v>
      </c>
      <c r="B380" s="62" t="s">
        <v>243</v>
      </c>
      <c r="C380" s="63"/>
      <c r="D380" s="64">
        <v>1</v>
      </c>
      <c r="E380" s="65" t="s">
        <v>131</v>
      </c>
      <c r="F380" s="66"/>
      <c r="G380" s="63"/>
      <c r="H380" s="67"/>
      <c r="I380" s="68"/>
      <c r="J380" s="68"/>
      <c r="K380" s="31" t="s">
        <v>65</v>
      </c>
      <c r="L380" s="76">
        <v>380</v>
      </c>
      <c r="M380" s="76" t="b">
        <f t="shared" si="5"/>
        <v>1</v>
      </c>
      <c r="N380" s="70"/>
      <c r="O380" s="78" t="s">
        <v>275</v>
      </c>
      <c r="P380" s="78">
        <v>1</v>
      </c>
      <c r="Q380" s="78" t="s">
        <v>276</v>
      </c>
      <c r="R380" s="78"/>
      <c r="S380" s="78"/>
      <c r="T380" s="77" t="str">
        <f>REPLACE(INDEX(GroupVertices[Group],MATCH(Edges[[#This Row],[Vertex 1]],GroupVertices[Vertex],0)),1,1,"")</f>
        <v>1</v>
      </c>
      <c r="U380" s="77" t="str">
        <f>REPLACE(INDEX(GroupVertices[Group],MATCH(Edges[[#This Row],[Vertex 2]],GroupVertices[Vertex],0)),1,1,"")</f>
        <v>4</v>
      </c>
      <c r="V380" s="31"/>
      <c r="W380" s="31"/>
      <c r="X380" s="31"/>
      <c r="Y380" s="31"/>
      <c r="Z380" s="31"/>
      <c r="AA380" s="31"/>
      <c r="AB380" s="31"/>
      <c r="AC380" s="31"/>
      <c r="AD380" s="31"/>
    </row>
    <row r="381" spans="1:30" ht="15">
      <c r="A381" s="62" t="s">
        <v>245</v>
      </c>
      <c r="B381" s="62" t="s">
        <v>243</v>
      </c>
      <c r="C381" s="63"/>
      <c r="D381" s="64">
        <v>1</v>
      </c>
      <c r="E381" s="65" t="s">
        <v>131</v>
      </c>
      <c r="F381" s="66"/>
      <c r="G381" s="63"/>
      <c r="H381" s="67"/>
      <c r="I381" s="68"/>
      <c r="J381" s="68"/>
      <c r="K381" s="31" t="s">
        <v>65</v>
      </c>
      <c r="L381" s="76">
        <v>381</v>
      </c>
      <c r="M381" s="76" t="b">
        <f t="shared" si="5"/>
        <v>1</v>
      </c>
      <c r="N381" s="70"/>
      <c r="O381" s="78" t="s">
        <v>275</v>
      </c>
      <c r="P381" s="78">
        <v>1</v>
      </c>
      <c r="Q381" s="78" t="s">
        <v>276</v>
      </c>
      <c r="R381" s="78"/>
      <c r="S381" s="78"/>
      <c r="T381" s="77" t="str">
        <f>REPLACE(INDEX(GroupVertices[Group],MATCH(Edges[[#This Row],[Vertex 1]],GroupVertices[Vertex],0)),1,1,"")</f>
        <v>3</v>
      </c>
      <c r="U381" s="77" t="str">
        <f>REPLACE(INDEX(GroupVertices[Group],MATCH(Edges[[#This Row],[Vertex 2]],GroupVertices[Vertex],0)),1,1,"")</f>
        <v>4</v>
      </c>
      <c r="V381" s="31"/>
      <c r="W381" s="31"/>
      <c r="X381" s="31"/>
      <c r="Y381" s="31"/>
      <c r="Z381" s="31"/>
      <c r="AA381" s="31"/>
      <c r="AB381" s="31"/>
      <c r="AC381" s="31"/>
      <c r="AD381" s="31"/>
    </row>
    <row r="382" spans="1:30" ht="15">
      <c r="A382" s="62" t="s">
        <v>214</v>
      </c>
      <c r="B382" s="62" t="s">
        <v>243</v>
      </c>
      <c r="C382" s="63"/>
      <c r="D382" s="64">
        <v>1</v>
      </c>
      <c r="E382" s="65" t="s">
        <v>131</v>
      </c>
      <c r="F382" s="66"/>
      <c r="G382" s="63"/>
      <c r="H382" s="67"/>
      <c r="I382" s="68"/>
      <c r="J382" s="68"/>
      <c r="K382" s="31" t="s">
        <v>65</v>
      </c>
      <c r="L382" s="76">
        <v>382</v>
      </c>
      <c r="M382" s="76" t="b">
        <f t="shared" si="5"/>
        <v>1</v>
      </c>
      <c r="N382" s="70"/>
      <c r="O382" s="78" t="s">
        <v>275</v>
      </c>
      <c r="P382" s="78">
        <v>1</v>
      </c>
      <c r="Q382" s="78" t="s">
        <v>276</v>
      </c>
      <c r="R382" s="78"/>
      <c r="S382" s="78"/>
      <c r="T382" s="77" t="str">
        <f>REPLACE(INDEX(GroupVertices[Group],MATCH(Edges[[#This Row],[Vertex 1]],GroupVertices[Vertex],0)),1,1,"")</f>
        <v>3</v>
      </c>
      <c r="U382" s="77" t="str">
        <f>REPLACE(INDEX(GroupVertices[Group],MATCH(Edges[[#This Row],[Vertex 2]],GroupVertices[Vertex],0)),1,1,"")</f>
        <v>4</v>
      </c>
      <c r="V382" s="31"/>
      <c r="W382" s="31"/>
      <c r="X382" s="31"/>
      <c r="Y382" s="31"/>
      <c r="Z382" s="31"/>
      <c r="AA382" s="31"/>
      <c r="AB382" s="31"/>
      <c r="AC382" s="31"/>
      <c r="AD382" s="31"/>
    </row>
    <row r="383" spans="1:30" ht="15">
      <c r="A383" s="62" t="s">
        <v>230</v>
      </c>
      <c r="B383" s="62" t="s">
        <v>243</v>
      </c>
      <c r="C383" s="63"/>
      <c r="D383" s="64">
        <v>1</v>
      </c>
      <c r="E383" s="65" t="s">
        <v>131</v>
      </c>
      <c r="F383" s="66"/>
      <c r="G383" s="63"/>
      <c r="H383" s="67"/>
      <c r="I383" s="68"/>
      <c r="J383" s="68"/>
      <c r="K383" s="31" t="s">
        <v>65</v>
      </c>
      <c r="L383" s="76">
        <v>383</v>
      </c>
      <c r="M383" s="76" t="b">
        <f t="shared" si="5"/>
        <v>1</v>
      </c>
      <c r="N383" s="70"/>
      <c r="O383" s="78" t="s">
        <v>275</v>
      </c>
      <c r="P383" s="78">
        <v>1</v>
      </c>
      <c r="Q383" s="78" t="s">
        <v>276</v>
      </c>
      <c r="R383" s="78"/>
      <c r="S383" s="78"/>
      <c r="T383" s="77" t="str">
        <f>REPLACE(INDEX(GroupVertices[Group],MATCH(Edges[[#This Row],[Vertex 1]],GroupVertices[Vertex],0)),1,1,"")</f>
        <v>1</v>
      </c>
      <c r="U383" s="77" t="str">
        <f>REPLACE(INDEX(GroupVertices[Group],MATCH(Edges[[#This Row],[Vertex 2]],GroupVertices[Vertex],0)),1,1,"")</f>
        <v>4</v>
      </c>
      <c r="V383" s="31"/>
      <c r="W383" s="31"/>
      <c r="X383" s="31"/>
      <c r="Y383" s="31"/>
      <c r="Z383" s="31"/>
      <c r="AA383" s="31"/>
      <c r="AB383" s="31"/>
      <c r="AC383" s="31"/>
      <c r="AD383" s="31"/>
    </row>
    <row r="384" spans="1:30" ht="15">
      <c r="A384" s="62" t="s">
        <v>232</v>
      </c>
      <c r="B384" s="62" t="s">
        <v>243</v>
      </c>
      <c r="C384" s="63"/>
      <c r="D384" s="64">
        <v>1</v>
      </c>
      <c r="E384" s="65" t="s">
        <v>131</v>
      </c>
      <c r="F384" s="66"/>
      <c r="G384" s="63"/>
      <c r="H384" s="67"/>
      <c r="I384" s="68"/>
      <c r="J384" s="68"/>
      <c r="K384" s="31" t="s">
        <v>65</v>
      </c>
      <c r="L384" s="76">
        <v>384</v>
      </c>
      <c r="M384" s="76" t="b">
        <f t="shared" si="5"/>
        <v>1</v>
      </c>
      <c r="N384" s="70"/>
      <c r="O384" s="78" t="s">
        <v>275</v>
      </c>
      <c r="P384" s="78">
        <v>1</v>
      </c>
      <c r="Q384" s="78" t="s">
        <v>276</v>
      </c>
      <c r="R384" s="78"/>
      <c r="S384" s="78"/>
      <c r="T384" s="77" t="str">
        <f>REPLACE(INDEX(GroupVertices[Group],MATCH(Edges[[#This Row],[Vertex 1]],GroupVertices[Vertex],0)),1,1,"")</f>
        <v>1</v>
      </c>
      <c r="U384" s="77" t="str">
        <f>REPLACE(INDEX(GroupVertices[Group],MATCH(Edges[[#This Row],[Vertex 2]],GroupVertices[Vertex],0)),1,1,"")</f>
        <v>4</v>
      </c>
      <c r="V384" s="31"/>
      <c r="W384" s="31"/>
      <c r="X384" s="31"/>
      <c r="Y384" s="31"/>
      <c r="Z384" s="31"/>
      <c r="AA384" s="31"/>
      <c r="AB384" s="31"/>
      <c r="AC384" s="31"/>
      <c r="AD384" s="31"/>
    </row>
    <row r="385" spans="1:30" ht="15">
      <c r="A385" s="62" t="s">
        <v>238</v>
      </c>
      <c r="B385" s="62" t="s">
        <v>243</v>
      </c>
      <c r="C385" s="63"/>
      <c r="D385" s="64">
        <v>1</v>
      </c>
      <c r="E385" s="65" t="s">
        <v>131</v>
      </c>
      <c r="F385" s="66"/>
      <c r="G385" s="63"/>
      <c r="H385" s="67"/>
      <c r="I385" s="68"/>
      <c r="J385" s="68"/>
      <c r="K385" s="31" t="s">
        <v>65</v>
      </c>
      <c r="L385" s="76">
        <v>385</v>
      </c>
      <c r="M385" s="76" t="b">
        <f t="shared" si="5"/>
        <v>1</v>
      </c>
      <c r="N385" s="70"/>
      <c r="O385" s="78" t="s">
        <v>275</v>
      </c>
      <c r="P385" s="78">
        <v>1</v>
      </c>
      <c r="Q385" s="78" t="s">
        <v>276</v>
      </c>
      <c r="R385" s="78"/>
      <c r="S385" s="78"/>
      <c r="T385" s="77" t="str">
        <f>REPLACE(INDEX(GroupVertices[Group],MATCH(Edges[[#This Row],[Vertex 1]],GroupVertices[Vertex],0)),1,1,"")</f>
        <v>3</v>
      </c>
      <c r="U385" s="77" t="str">
        <f>REPLACE(INDEX(GroupVertices[Group],MATCH(Edges[[#This Row],[Vertex 2]],GroupVertices[Vertex],0)),1,1,"")</f>
        <v>4</v>
      </c>
      <c r="V385" s="31"/>
      <c r="W385" s="31"/>
      <c r="X385" s="31"/>
      <c r="Y385" s="31"/>
      <c r="Z385" s="31"/>
      <c r="AA385" s="31"/>
      <c r="AB385" s="31"/>
      <c r="AC385" s="31"/>
      <c r="AD385" s="31"/>
    </row>
    <row r="386" spans="1:30" ht="15">
      <c r="A386" s="62" t="s">
        <v>246</v>
      </c>
      <c r="B386" s="62" t="s">
        <v>243</v>
      </c>
      <c r="C386" s="63"/>
      <c r="D386" s="64">
        <v>1</v>
      </c>
      <c r="E386" s="65" t="s">
        <v>131</v>
      </c>
      <c r="F386" s="66"/>
      <c r="G386" s="63"/>
      <c r="H386" s="67"/>
      <c r="I386" s="68"/>
      <c r="J386" s="68"/>
      <c r="K386" s="31" t="s">
        <v>65</v>
      </c>
      <c r="L386" s="76">
        <v>386</v>
      </c>
      <c r="M386" s="76" t="b">
        <f t="shared" si="5"/>
        <v>1</v>
      </c>
      <c r="N386" s="70"/>
      <c r="O386" s="78" t="s">
        <v>275</v>
      </c>
      <c r="P386" s="78">
        <v>1</v>
      </c>
      <c r="Q386" s="78" t="s">
        <v>276</v>
      </c>
      <c r="R386" s="78"/>
      <c r="S386" s="78"/>
      <c r="T386" s="77" t="str">
        <f>REPLACE(INDEX(GroupVertices[Group],MATCH(Edges[[#This Row],[Vertex 1]],GroupVertices[Vertex],0)),1,1,"")</f>
        <v>1</v>
      </c>
      <c r="U386" s="77" t="str">
        <f>REPLACE(INDEX(GroupVertices[Group],MATCH(Edges[[#This Row],[Vertex 2]],GroupVertices[Vertex],0)),1,1,"")</f>
        <v>4</v>
      </c>
      <c r="V386" s="31"/>
      <c r="W386" s="31"/>
      <c r="X386" s="31"/>
      <c r="Y386" s="31"/>
      <c r="Z386" s="31"/>
      <c r="AA386" s="31"/>
      <c r="AB386" s="31"/>
      <c r="AC386" s="31"/>
      <c r="AD386" s="31"/>
    </row>
    <row r="387" spans="1:30" ht="15">
      <c r="A387" s="62" t="s">
        <v>247</v>
      </c>
      <c r="B387" s="62" t="s">
        <v>248</v>
      </c>
      <c r="C387" s="63"/>
      <c r="D387" s="64">
        <v>1</v>
      </c>
      <c r="E387" s="65" t="s">
        <v>131</v>
      </c>
      <c r="F387" s="66"/>
      <c r="G387" s="63"/>
      <c r="H387" s="67"/>
      <c r="I387" s="68"/>
      <c r="J387" s="68"/>
      <c r="K387" s="31" t="s">
        <v>66</v>
      </c>
      <c r="L387" s="76">
        <v>387</v>
      </c>
      <c r="M387" s="76" t="b">
        <f aca="true" t="shared" si="6" ref="M387:M450">IF(AND(TRUE),TRUE,FALSE)</f>
        <v>1</v>
      </c>
      <c r="N387" s="70"/>
      <c r="O387" s="78" t="s">
        <v>275</v>
      </c>
      <c r="P387" s="78">
        <v>1</v>
      </c>
      <c r="Q387" s="78" t="s">
        <v>276</v>
      </c>
      <c r="R387" s="78"/>
      <c r="S387" s="78"/>
      <c r="T387" s="77" t="str">
        <f>REPLACE(INDEX(GroupVertices[Group],MATCH(Edges[[#This Row],[Vertex 1]],GroupVertices[Vertex],0)),1,1,"")</f>
        <v>1</v>
      </c>
      <c r="U387" s="77" t="str">
        <f>REPLACE(INDEX(GroupVertices[Group],MATCH(Edges[[#This Row],[Vertex 2]],GroupVertices[Vertex],0)),1,1,"")</f>
        <v>1</v>
      </c>
      <c r="V387" s="31"/>
      <c r="W387" s="31"/>
      <c r="X387" s="31"/>
      <c r="Y387" s="31"/>
      <c r="Z387" s="31"/>
      <c r="AA387" s="31"/>
      <c r="AB387" s="31"/>
      <c r="AC387" s="31"/>
      <c r="AD387" s="31"/>
    </row>
    <row r="388" spans="1:30" ht="15">
      <c r="A388" s="62" t="s">
        <v>247</v>
      </c>
      <c r="B388" s="62" t="s">
        <v>204</v>
      </c>
      <c r="C388" s="63"/>
      <c r="D388" s="64">
        <v>1</v>
      </c>
      <c r="E388" s="65" t="s">
        <v>131</v>
      </c>
      <c r="F388" s="66"/>
      <c r="G388" s="63"/>
      <c r="H388" s="67"/>
      <c r="I388" s="68"/>
      <c r="J388" s="68"/>
      <c r="K388" s="31" t="s">
        <v>65</v>
      </c>
      <c r="L388" s="76">
        <v>388</v>
      </c>
      <c r="M388" s="76" t="b">
        <f t="shared" si="6"/>
        <v>1</v>
      </c>
      <c r="N388" s="70"/>
      <c r="O388" s="78" t="s">
        <v>275</v>
      </c>
      <c r="P388" s="78">
        <v>1</v>
      </c>
      <c r="Q388" s="78" t="s">
        <v>276</v>
      </c>
      <c r="R388" s="78"/>
      <c r="S388" s="78"/>
      <c r="T388" s="77" t="str">
        <f>REPLACE(INDEX(GroupVertices[Group],MATCH(Edges[[#This Row],[Vertex 1]],GroupVertices[Vertex],0)),1,1,"")</f>
        <v>1</v>
      </c>
      <c r="U388" s="77" t="str">
        <f>REPLACE(INDEX(GroupVertices[Group],MATCH(Edges[[#This Row],[Vertex 2]],GroupVertices[Vertex],0)),1,1,"")</f>
        <v>1</v>
      </c>
      <c r="V388" s="31"/>
      <c r="W388" s="31"/>
      <c r="X388" s="31"/>
      <c r="Y388" s="31"/>
      <c r="Z388" s="31"/>
      <c r="AA388" s="31"/>
      <c r="AB388" s="31"/>
      <c r="AC388" s="31"/>
      <c r="AD388" s="31"/>
    </row>
    <row r="389" spans="1:30" ht="15">
      <c r="A389" s="62" t="s">
        <v>247</v>
      </c>
      <c r="B389" s="62" t="s">
        <v>229</v>
      </c>
      <c r="C389" s="63"/>
      <c r="D389" s="64">
        <v>1</v>
      </c>
      <c r="E389" s="65" t="s">
        <v>131</v>
      </c>
      <c r="F389" s="66"/>
      <c r="G389" s="63"/>
      <c r="H389" s="67"/>
      <c r="I389" s="68"/>
      <c r="J389" s="68"/>
      <c r="K389" s="31" t="s">
        <v>66</v>
      </c>
      <c r="L389" s="76">
        <v>389</v>
      </c>
      <c r="M389" s="76" t="b">
        <f t="shared" si="6"/>
        <v>1</v>
      </c>
      <c r="N389" s="70"/>
      <c r="O389" s="78" t="s">
        <v>275</v>
      </c>
      <c r="P389" s="78">
        <v>1</v>
      </c>
      <c r="Q389" s="78" t="s">
        <v>276</v>
      </c>
      <c r="R389" s="78"/>
      <c r="S389" s="78"/>
      <c r="T389" s="77" t="str">
        <f>REPLACE(INDEX(GroupVertices[Group],MATCH(Edges[[#This Row],[Vertex 1]],GroupVertices[Vertex],0)),1,1,"")</f>
        <v>1</v>
      </c>
      <c r="U389" s="77" t="str">
        <f>REPLACE(INDEX(GroupVertices[Group],MATCH(Edges[[#This Row],[Vertex 2]],GroupVertices[Vertex],0)),1,1,"")</f>
        <v>1</v>
      </c>
      <c r="V389" s="31"/>
      <c r="W389" s="31"/>
      <c r="X389" s="31"/>
      <c r="Y389" s="31"/>
      <c r="Z389" s="31"/>
      <c r="AA389" s="31"/>
      <c r="AB389" s="31"/>
      <c r="AC389" s="31"/>
      <c r="AD389" s="31"/>
    </row>
    <row r="390" spans="1:30" ht="15">
      <c r="A390" s="62" t="s">
        <v>247</v>
      </c>
      <c r="B390" s="62" t="s">
        <v>246</v>
      </c>
      <c r="C390" s="63"/>
      <c r="D390" s="64">
        <v>1</v>
      </c>
      <c r="E390" s="65" t="s">
        <v>131</v>
      </c>
      <c r="F390" s="66"/>
      <c r="G390" s="63"/>
      <c r="H390" s="67"/>
      <c r="I390" s="68"/>
      <c r="J390" s="68"/>
      <c r="K390" s="31" t="s">
        <v>66</v>
      </c>
      <c r="L390" s="76">
        <v>390</v>
      </c>
      <c r="M390" s="76" t="b">
        <f t="shared" si="6"/>
        <v>1</v>
      </c>
      <c r="N390" s="70"/>
      <c r="O390" s="78" t="s">
        <v>275</v>
      </c>
      <c r="P390" s="78">
        <v>1</v>
      </c>
      <c r="Q390" s="78" t="s">
        <v>276</v>
      </c>
      <c r="R390" s="78"/>
      <c r="S390" s="78"/>
      <c r="T390" s="77" t="str">
        <f>REPLACE(INDEX(GroupVertices[Group],MATCH(Edges[[#This Row],[Vertex 1]],GroupVertices[Vertex],0)),1,1,"")</f>
        <v>1</v>
      </c>
      <c r="U390" s="77" t="str">
        <f>REPLACE(INDEX(GroupVertices[Group],MATCH(Edges[[#This Row],[Vertex 2]],GroupVertices[Vertex],0)),1,1,"")</f>
        <v>1</v>
      </c>
      <c r="V390" s="31"/>
      <c r="W390" s="31"/>
      <c r="X390" s="31"/>
      <c r="Y390" s="31"/>
      <c r="Z390" s="31"/>
      <c r="AA390" s="31"/>
      <c r="AB390" s="31"/>
      <c r="AC390" s="31"/>
      <c r="AD390" s="31"/>
    </row>
    <row r="391" spans="1:30" ht="15">
      <c r="A391" s="62" t="s">
        <v>181</v>
      </c>
      <c r="B391" s="62" t="s">
        <v>247</v>
      </c>
      <c r="C391" s="63"/>
      <c r="D391" s="64">
        <v>1</v>
      </c>
      <c r="E391" s="65" t="s">
        <v>131</v>
      </c>
      <c r="F391" s="66"/>
      <c r="G391" s="63"/>
      <c r="H391" s="67"/>
      <c r="I391" s="68"/>
      <c r="J391" s="68"/>
      <c r="K391" s="31" t="s">
        <v>65</v>
      </c>
      <c r="L391" s="76">
        <v>391</v>
      </c>
      <c r="M391" s="76" t="b">
        <f t="shared" si="6"/>
        <v>1</v>
      </c>
      <c r="N391" s="70"/>
      <c r="O391" s="78" t="s">
        <v>275</v>
      </c>
      <c r="P391" s="78">
        <v>1</v>
      </c>
      <c r="Q391" s="78" t="s">
        <v>276</v>
      </c>
      <c r="R391" s="78"/>
      <c r="S391" s="78"/>
      <c r="T391" s="77" t="str">
        <f>REPLACE(INDEX(GroupVertices[Group],MATCH(Edges[[#This Row],[Vertex 1]],GroupVertices[Vertex],0)),1,1,"")</f>
        <v>2</v>
      </c>
      <c r="U391" s="77" t="str">
        <f>REPLACE(INDEX(GroupVertices[Group],MATCH(Edges[[#This Row],[Vertex 2]],GroupVertices[Vertex],0)),1,1,"")</f>
        <v>1</v>
      </c>
      <c r="V391" s="31"/>
      <c r="W391" s="31"/>
      <c r="X391" s="31"/>
      <c r="Y391" s="31"/>
      <c r="Z391" s="31"/>
      <c r="AA391" s="31"/>
      <c r="AB391" s="31"/>
      <c r="AC391" s="31"/>
      <c r="AD391" s="31"/>
    </row>
    <row r="392" spans="1:30" ht="15">
      <c r="A392" s="62" t="s">
        <v>248</v>
      </c>
      <c r="B392" s="62" t="s">
        <v>247</v>
      </c>
      <c r="C392" s="63"/>
      <c r="D392" s="64">
        <v>1</v>
      </c>
      <c r="E392" s="65" t="s">
        <v>131</v>
      </c>
      <c r="F392" s="66"/>
      <c r="G392" s="63"/>
      <c r="H392" s="67"/>
      <c r="I392" s="68"/>
      <c r="J392" s="68"/>
      <c r="K392" s="31" t="s">
        <v>66</v>
      </c>
      <c r="L392" s="76">
        <v>392</v>
      </c>
      <c r="M392" s="76" t="b">
        <f t="shared" si="6"/>
        <v>1</v>
      </c>
      <c r="N392" s="70"/>
      <c r="O392" s="78" t="s">
        <v>275</v>
      </c>
      <c r="P392" s="78">
        <v>1</v>
      </c>
      <c r="Q392" s="78" t="s">
        <v>276</v>
      </c>
      <c r="R392" s="78"/>
      <c r="S392" s="78"/>
      <c r="T392" s="77" t="str">
        <f>REPLACE(INDEX(GroupVertices[Group],MATCH(Edges[[#This Row],[Vertex 1]],GroupVertices[Vertex],0)),1,1,"")</f>
        <v>1</v>
      </c>
      <c r="U392" s="77" t="str">
        <f>REPLACE(INDEX(GroupVertices[Group],MATCH(Edges[[#This Row],[Vertex 2]],GroupVertices[Vertex],0)),1,1,"")</f>
        <v>1</v>
      </c>
      <c r="V392" s="31"/>
      <c r="W392" s="31"/>
      <c r="X392" s="31"/>
      <c r="Y392" s="31"/>
      <c r="Z392" s="31"/>
      <c r="AA392" s="31"/>
      <c r="AB392" s="31"/>
      <c r="AC392" s="31"/>
      <c r="AD392" s="31"/>
    </row>
    <row r="393" spans="1:30" ht="15">
      <c r="A393" s="62" t="s">
        <v>229</v>
      </c>
      <c r="B393" s="62" t="s">
        <v>247</v>
      </c>
      <c r="C393" s="63"/>
      <c r="D393" s="64">
        <v>1</v>
      </c>
      <c r="E393" s="65" t="s">
        <v>131</v>
      </c>
      <c r="F393" s="66"/>
      <c r="G393" s="63"/>
      <c r="H393" s="67"/>
      <c r="I393" s="68"/>
      <c r="J393" s="68"/>
      <c r="K393" s="31" t="s">
        <v>66</v>
      </c>
      <c r="L393" s="76">
        <v>393</v>
      </c>
      <c r="M393" s="76" t="b">
        <f t="shared" si="6"/>
        <v>1</v>
      </c>
      <c r="N393" s="70"/>
      <c r="O393" s="78" t="s">
        <v>275</v>
      </c>
      <c r="P393" s="78">
        <v>1</v>
      </c>
      <c r="Q393" s="78" t="s">
        <v>276</v>
      </c>
      <c r="R393" s="78"/>
      <c r="S393" s="78"/>
      <c r="T393" s="77" t="str">
        <f>REPLACE(INDEX(GroupVertices[Group],MATCH(Edges[[#This Row],[Vertex 1]],GroupVertices[Vertex],0)),1,1,"")</f>
        <v>1</v>
      </c>
      <c r="U393" s="77" t="str">
        <f>REPLACE(INDEX(GroupVertices[Group],MATCH(Edges[[#This Row],[Vertex 2]],GroupVertices[Vertex],0)),1,1,"")</f>
        <v>1</v>
      </c>
      <c r="V393" s="31"/>
      <c r="W393" s="31"/>
      <c r="X393" s="31"/>
      <c r="Y393" s="31"/>
      <c r="Z393" s="31"/>
      <c r="AA393" s="31"/>
      <c r="AB393" s="31"/>
      <c r="AC393" s="31"/>
      <c r="AD393" s="31"/>
    </row>
    <row r="394" spans="1:30" ht="15">
      <c r="A394" s="62" t="s">
        <v>244</v>
      </c>
      <c r="B394" s="62" t="s">
        <v>247</v>
      </c>
      <c r="C394" s="63"/>
      <c r="D394" s="64">
        <v>1</v>
      </c>
      <c r="E394" s="65" t="s">
        <v>131</v>
      </c>
      <c r="F394" s="66"/>
      <c r="G394" s="63"/>
      <c r="H394" s="67"/>
      <c r="I394" s="68"/>
      <c r="J394" s="68"/>
      <c r="K394" s="31" t="s">
        <v>65</v>
      </c>
      <c r="L394" s="76">
        <v>394</v>
      </c>
      <c r="M394" s="76" t="b">
        <f t="shared" si="6"/>
        <v>1</v>
      </c>
      <c r="N394" s="70"/>
      <c r="O394" s="78" t="s">
        <v>275</v>
      </c>
      <c r="P394" s="78">
        <v>1</v>
      </c>
      <c r="Q394" s="78" t="s">
        <v>276</v>
      </c>
      <c r="R394" s="78"/>
      <c r="S394" s="78"/>
      <c r="T394" s="77" t="str">
        <f>REPLACE(INDEX(GroupVertices[Group],MATCH(Edges[[#This Row],[Vertex 1]],GroupVertices[Vertex],0)),1,1,"")</f>
        <v>1</v>
      </c>
      <c r="U394" s="77" t="str">
        <f>REPLACE(INDEX(GroupVertices[Group],MATCH(Edges[[#This Row],[Vertex 2]],GroupVertices[Vertex],0)),1,1,"")</f>
        <v>1</v>
      </c>
      <c r="V394" s="31"/>
      <c r="W394" s="31"/>
      <c r="X394" s="31"/>
      <c r="Y394" s="31"/>
      <c r="Z394" s="31"/>
      <c r="AA394" s="31"/>
      <c r="AB394" s="31"/>
      <c r="AC394" s="31"/>
      <c r="AD394" s="31"/>
    </row>
    <row r="395" spans="1:30" ht="15">
      <c r="A395" s="62" t="s">
        <v>230</v>
      </c>
      <c r="B395" s="62" t="s">
        <v>247</v>
      </c>
      <c r="C395" s="63"/>
      <c r="D395" s="64">
        <v>1</v>
      </c>
      <c r="E395" s="65" t="s">
        <v>131</v>
      </c>
      <c r="F395" s="66"/>
      <c r="G395" s="63"/>
      <c r="H395" s="67"/>
      <c r="I395" s="68"/>
      <c r="J395" s="68"/>
      <c r="K395" s="31" t="s">
        <v>65</v>
      </c>
      <c r="L395" s="76">
        <v>395</v>
      </c>
      <c r="M395" s="76" t="b">
        <f t="shared" si="6"/>
        <v>1</v>
      </c>
      <c r="N395" s="70"/>
      <c r="O395" s="78" t="s">
        <v>275</v>
      </c>
      <c r="P395" s="78">
        <v>1</v>
      </c>
      <c r="Q395" s="78" t="s">
        <v>276</v>
      </c>
      <c r="R395" s="78"/>
      <c r="S395" s="78"/>
      <c r="T395" s="77" t="str">
        <f>REPLACE(INDEX(GroupVertices[Group],MATCH(Edges[[#This Row],[Vertex 1]],GroupVertices[Vertex],0)),1,1,"")</f>
        <v>1</v>
      </c>
      <c r="U395" s="77" t="str">
        <f>REPLACE(INDEX(GroupVertices[Group],MATCH(Edges[[#This Row],[Vertex 2]],GroupVertices[Vertex],0)),1,1,"")</f>
        <v>1</v>
      </c>
      <c r="V395" s="31"/>
      <c r="W395" s="31"/>
      <c r="X395" s="31"/>
      <c r="Y395" s="31"/>
      <c r="Z395" s="31"/>
      <c r="AA395" s="31"/>
      <c r="AB395" s="31"/>
      <c r="AC395" s="31"/>
      <c r="AD395" s="31"/>
    </row>
    <row r="396" spans="1:30" ht="15">
      <c r="A396" s="62" t="s">
        <v>246</v>
      </c>
      <c r="B396" s="62" t="s">
        <v>247</v>
      </c>
      <c r="C396" s="63"/>
      <c r="D396" s="64">
        <v>1</v>
      </c>
      <c r="E396" s="65" t="s">
        <v>131</v>
      </c>
      <c r="F396" s="66"/>
      <c r="G396" s="63"/>
      <c r="H396" s="67"/>
      <c r="I396" s="68"/>
      <c r="J396" s="68"/>
      <c r="K396" s="31" t="s">
        <v>66</v>
      </c>
      <c r="L396" s="76">
        <v>396</v>
      </c>
      <c r="M396" s="76" t="b">
        <f t="shared" si="6"/>
        <v>1</v>
      </c>
      <c r="N396" s="70"/>
      <c r="O396" s="78" t="s">
        <v>275</v>
      </c>
      <c r="P396" s="78">
        <v>1</v>
      </c>
      <c r="Q396" s="78" t="s">
        <v>276</v>
      </c>
      <c r="R396" s="78"/>
      <c r="S396" s="78"/>
      <c r="T396" s="77" t="str">
        <f>REPLACE(INDEX(GroupVertices[Group],MATCH(Edges[[#This Row],[Vertex 1]],GroupVertices[Vertex],0)),1,1,"")</f>
        <v>1</v>
      </c>
      <c r="U396" s="77" t="str">
        <f>REPLACE(INDEX(GroupVertices[Group],MATCH(Edges[[#This Row],[Vertex 2]],GroupVertices[Vertex],0)),1,1,"")</f>
        <v>1</v>
      </c>
      <c r="V396" s="31"/>
      <c r="W396" s="31"/>
      <c r="X396" s="31"/>
      <c r="Y396" s="31"/>
      <c r="Z396" s="31"/>
      <c r="AA396" s="31"/>
      <c r="AB396" s="31"/>
      <c r="AC396" s="31"/>
      <c r="AD396" s="31"/>
    </row>
    <row r="397" spans="1:30" ht="15">
      <c r="A397" s="62" t="s">
        <v>248</v>
      </c>
      <c r="B397" s="62" t="s">
        <v>204</v>
      </c>
      <c r="C397" s="63"/>
      <c r="D397" s="64">
        <v>1</v>
      </c>
      <c r="E397" s="65" t="s">
        <v>131</v>
      </c>
      <c r="F397" s="66"/>
      <c r="G397" s="63"/>
      <c r="H397" s="67"/>
      <c r="I397" s="68"/>
      <c r="J397" s="68"/>
      <c r="K397" s="31" t="s">
        <v>65</v>
      </c>
      <c r="L397" s="76">
        <v>397</v>
      </c>
      <c r="M397" s="76" t="b">
        <f t="shared" si="6"/>
        <v>1</v>
      </c>
      <c r="N397" s="70"/>
      <c r="O397" s="78" t="s">
        <v>275</v>
      </c>
      <c r="P397" s="78">
        <v>1</v>
      </c>
      <c r="Q397" s="78" t="s">
        <v>276</v>
      </c>
      <c r="R397" s="78"/>
      <c r="S397" s="78"/>
      <c r="T397" s="77" t="str">
        <f>REPLACE(INDEX(GroupVertices[Group],MATCH(Edges[[#This Row],[Vertex 1]],GroupVertices[Vertex],0)),1,1,"")</f>
        <v>1</v>
      </c>
      <c r="U397" s="77" t="str">
        <f>REPLACE(INDEX(GroupVertices[Group],MATCH(Edges[[#This Row],[Vertex 2]],GroupVertices[Vertex],0)),1,1,"")</f>
        <v>1</v>
      </c>
      <c r="V397" s="31"/>
      <c r="W397" s="31"/>
      <c r="X397" s="31"/>
      <c r="Y397" s="31"/>
      <c r="Z397" s="31"/>
      <c r="AA397" s="31"/>
      <c r="AB397" s="31"/>
      <c r="AC397" s="31"/>
      <c r="AD397" s="31"/>
    </row>
    <row r="398" spans="1:30" ht="15">
      <c r="A398" s="62" t="s">
        <v>248</v>
      </c>
      <c r="B398" s="62" t="s">
        <v>244</v>
      </c>
      <c r="C398" s="63"/>
      <c r="D398" s="64">
        <v>1</v>
      </c>
      <c r="E398" s="65" t="s">
        <v>131</v>
      </c>
      <c r="F398" s="66"/>
      <c r="G398" s="63"/>
      <c r="H398" s="67"/>
      <c r="I398" s="68"/>
      <c r="J398" s="68"/>
      <c r="K398" s="31" t="s">
        <v>66</v>
      </c>
      <c r="L398" s="76">
        <v>398</v>
      </c>
      <c r="M398" s="76" t="b">
        <f t="shared" si="6"/>
        <v>1</v>
      </c>
      <c r="N398" s="70"/>
      <c r="O398" s="78" t="s">
        <v>275</v>
      </c>
      <c r="P398" s="78">
        <v>1</v>
      </c>
      <c r="Q398" s="78" t="s">
        <v>276</v>
      </c>
      <c r="R398" s="78"/>
      <c r="S398" s="78"/>
      <c r="T398" s="77" t="str">
        <f>REPLACE(INDEX(GroupVertices[Group],MATCH(Edges[[#This Row],[Vertex 1]],GroupVertices[Vertex],0)),1,1,"")</f>
        <v>1</v>
      </c>
      <c r="U398" s="77" t="str">
        <f>REPLACE(INDEX(GroupVertices[Group],MATCH(Edges[[#This Row],[Vertex 2]],GroupVertices[Vertex],0)),1,1,"")</f>
        <v>1</v>
      </c>
      <c r="V398" s="31"/>
      <c r="W398" s="31"/>
      <c r="X398" s="31"/>
      <c r="Y398" s="31"/>
      <c r="Z398" s="31"/>
      <c r="AA398" s="31"/>
      <c r="AB398" s="31"/>
      <c r="AC398" s="31"/>
      <c r="AD398" s="31"/>
    </row>
    <row r="399" spans="1:30" ht="15">
      <c r="A399" s="62" t="s">
        <v>248</v>
      </c>
      <c r="B399" s="62" t="s">
        <v>232</v>
      </c>
      <c r="C399" s="63"/>
      <c r="D399" s="64">
        <v>1</v>
      </c>
      <c r="E399" s="65" t="s">
        <v>131</v>
      </c>
      <c r="F399" s="66"/>
      <c r="G399" s="63"/>
      <c r="H399" s="67"/>
      <c r="I399" s="68"/>
      <c r="J399" s="68"/>
      <c r="K399" s="31" t="s">
        <v>66</v>
      </c>
      <c r="L399" s="76">
        <v>399</v>
      </c>
      <c r="M399" s="76" t="b">
        <f t="shared" si="6"/>
        <v>1</v>
      </c>
      <c r="N399" s="70"/>
      <c r="O399" s="78" t="s">
        <v>275</v>
      </c>
      <c r="P399" s="78">
        <v>1</v>
      </c>
      <c r="Q399" s="78" t="s">
        <v>276</v>
      </c>
      <c r="R399" s="78"/>
      <c r="S399" s="78"/>
      <c r="T399" s="77" t="str">
        <f>REPLACE(INDEX(GroupVertices[Group],MATCH(Edges[[#This Row],[Vertex 1]],GroupVertices[Vertex],0)),1,1,"")</f>
        <v>1</v>
      </c>
      <c r="U399" s="77" t="str">
        <f>REPLACE(INDEX(GroupVertices[Group],MATCH(Edges[[#This Row],[Vertex 2]],GroupVertices[Vertex],0)),1,1,"")</f>
        <v>1</v>
      </c>
      <c r="V399" s="31"/>
      <c r="W399" s="31"/>
      <c r="X399" s="31"/>
      <c r="Y399" s="31"/>
      <c r="Z399" s="31"/>
      <c r="AA399" s="31"/>
      <c r="AB399" s="31"/>
      <c r="AC399" s="31"/>
      <c r="AD399" s="31"/>
    </row>
    <row r="400" spans="1:30" ht="15">
      <c r="A400" s="62" t="s">
        <v>181</v>
      </c>
      <c r="B400" s="62" t="s">
        <v>248</v>
      </c>
      <c r="C400" s="63"/>
      <c r="D400" s="64">
        <v>1</v>
      </c>
      <c r="E400" s="65" t="s">
        <v>131</v>
      </c>
      <c r="F400" s="66"/>
      <c r="G400" s="63"/>
      <c r="H400" s="67"/>
      <c r="I400" s="68"/>
      <c r="J400" s="68"/>
      <c r="K400" s="31" t="s">
        <v>65</v>
      </c>
      <c r="L400" s="76">
        <v>400</v>
      </c>
      <c r="M400" s="76" t="b">
        <f t="shared" si="6"/>
        <v>1</v>
      </c>
      <c r="N400" s="70"/>
      <c r="O400" s="78" t="s">
        <v>275</v>
      </c>
      <c r="P400" s="78">
        <v>1</v>
      </c>
      <c r="Q400" s="78" t="s">
        <v>276</v>
      </c>
      <c r="R400" s="78"/>
      <c r="S400" s="78"/>
      <c r="T400" s="77" t="str">
        <f>REPLACE(INDEX(GroupVertices[Group],MATCH(Edges[[#This Row],[Vertex 1]],GroupVertices[Vertex],0)),1,1,"")</f>
        <v>2</v>
      </c>
      <c r="U400" s="77" t="str">
        <f>REPLACE(INDEX(GroupVertices[Group],MATCH(Edges[[#This Row],[Vertex 2]],GroupVertices[Vertex],0)),1,1,"")</f>
        <v>1</v>
      </c>
      <c r="V400" s="31"/>
      <c r="W400" s="31"/>
      <c r="X400" s="31"/>
      <c r="Y400" s="31"/>
      <c r="Z400" s="31"/>
      <c r="AA400" s="31"/>
      <c r="AB400" s="31"/>
      <c r="AC400" s="31"/>
      <c r="AD400" s="31"/>
    </row>
    <row r="401" spans="1:30" ht="15">
      <c r="A401" s="62" t="s">
        <v>198</v>
      </c>
      <c r="B401" s="62" t="s">
        <v>248</v>
      </c>
      <c r="C401" s="63"/>
      <c r="D401" s="64">
        <v>1</v>
      </c>
      <c r="E401" s="65" t="s">
        <v>131</v>
      </c>
      <c r="F401" s="66"/>
      <c r="G401" s="63"/>
      <c r="H401" s="67"/>
      <c r="I401" s="68"/>
      <c r="J401" s="68"/>
      <c r="K401" s="31" t="s">
        <v>65</v>
      </c>
      <c r="L401" s="76">
        <v>401</v>
      </c>
      <c r="M401" s="76" t="b">
        <f t="shared" si="6"/>
        <v>1</v>
      </c>
      <c r="N401" s="70"/>
      <c r="O401" s="78" t="s">
        <v>275</v>
      </c>
      <c r="P401" s="78">
        <v>1</v>
      </c>
      <c r="Q401" s="78" t="s">
        <v>276</v>
      </c>
      <c r="R401" s="78"/>
      <c r="S401" s="78"/>
      <c r="T401" s="77" t="str">
        <f>REPLACE(INDEX(GroupVertices[Group],MATCH(Edges[[#This Row],[Vertex 1]],GroupVertices[Vertex],0)),1,1,"")</f>
        <v>1</v>
      </c>
      <c r="U401" s="77" t="str">
        <f>REPLACE(INDEX(GroupVertices[Group],MATCH(Edges[[#This Row],[Vertex 2]],GroupVertices[Vertex],0)),1,1,"")</f>
        <v>1</v>
      </c>
      <c r="V401" s="31"/>
      <c r="W401" s="31"/>
      <c r="X401" s="31"/>
      <c r="Y401" s="31"/>
      <c r="Z401" s="31"/>
      <c r="AA401" s="31"/>
      <c r="AB401" s="31"/>
      <c r="AC401" s="31"/>
      <c r="AD401" s="31"/>
    </row>
    <row r="402" spans="1:30" ht="15">
      <c r="A402" s="62" t="s">
        <v>244</v>
      </c>
      <c r="B402" s="62" t="s">
        <v>248</v>
      </c>
      <c r="C402" s="63"/>
      <c r="D402" s="64">
        <v>1</v>
      </c>
      <c r="E402" s="65" t="s">
        <v>131</v>
      </c>
      <c r="F402" s="66"/>
      <c r="G402" s="63"/>
      <c r="H402" s="67"/>
      <c r="I402" s="68"/>
      <c r="J402" s="68"/>
      <c r="K402" s="31" t="s">
        <v>66</v>
      </c>
      <c r="L402" s="76">
        <v>402</v>
      </c>
      <c r="M402" s="76" t="b">
        <f t="shared" si="6"/>
        <v>1</v>
      </c>
      <c r="N402" s="70"/>
      <c r="O402" s="78" t="s">
        <v>275</v>
      </c>
      <c r="P402" s="78">
        <v>1</v>
      </c>
      <c r="Q402" s="78" t="s">
        <v>276</v>
      </c>
      <c r="R402" s="78"/>
      <c r="S402" s="78"/>
      <c r="T402" s="77" t="str">
        <f>REPLACE(INDEX(GroupVertices[Group],MATCH(Edges[[#This Row],[Vertex 1]],GroupVertices[Vertex],0)),1,1,"")</f>
        <v>1</v>
      </c>
      <c r="U402" s="77" t="str">
        <f>REPLACE(INDEX(GroupVertices[Group],MATCH(Edges[[#This Row],[Vertex 2]],GroupVertices[Vertex],0)),1,1,"")</f>
        <v>1</v>
      </c>
      <c r="V402" s="31"/>
      <c r="W402" s="31"/>
      <c r="X402" s="31"/>
      <c r="Y402" s="31"/>
      <c r="Z402" s="31"/>
      <c r="AA402" s="31"/>
      <c r="AB402" s="31"/>
      <c r="AC402" s="31"/>
      <c r="AD402" s="31"/>
    </row>
    <row r="403" spans="1:30" ht="15">
      <c r="A403" s="62" t="s">
        <v>234</v>
      </c>
      <c r="B403" s="62" t="s">
        <v>248</v>
      </c>
      <c r="C403" s="63"/>
      <c r="D403" s="64">
        <v>1</v>
      </c>
      <c r="E403" s="65" t="s">
        <v>131</v>
      </c>
      <c r="F403" s="66"/>
      <c r="G403" s="63"/>
      <c r="H403" s="67"/>
      <c r="I403" s="68"/>
      <c r="J403" s="68"/>
      <c r="K403" s="31" t="s">
        <v>65</v>
      </c>
      <c r="L403" s="76">
        <v>403</v>
      </c>
      <c r="M403" s="76" t="b">
        <f t="shared" si="6"/>
        <v>1</v>
      </c>
      <c r="N403" s="70"/>
      <c r="O403" s="78" t="s">
        <v>275</v>
      </c>
      <c r="P403" s="78">
        <v>1</v>
      </c>
      <c r="Q403" s="78" t="s">
        <v>276</v>
      </c>
      <c r="R403" s="78"/>
      <c r="S403" s="78"/>
      <c r="T403" s="77" t="str">
        <f>REPLACE(INDEX(GroupVertices[Group],MATCH(Edges[[#This Row],[Vertex 1]],GroupVertices[Vertex],0)),1,1,"")</f>
        <v>1</v>
      </c>
      <c r="U403" s="77" t="str">
        <f>REPLACE(INDEX(GroupVertices[Group],MATCH(Edges[[#This Row],[Vertex 2]],GroupVertices[Vertex],0)),1,1,"")</f>
        <v>1</v>
      </c>
      <c r="V403" s="31"/>
      <c r="W403" s="31"/>
      <c r="X403" s="31"/>
      <c r="Y403" s="31"/>
      <c r="Z403" s="31"/>
      <c r="AA403" s="31"/>
      <c r="AB403" s="31"/>
      <c r="AC403" s="31"/>
      <c r="AD403" s="31"/>
    </row>
    <row r="404" spans="1:30" ht="15">
      <c r="A404" s="62" t="s">
        <v>232</v>
      </c>
      <c r="B404" s="62" t="s">
        <v>248</v>
      </c>
      <c r="C404" s="63"/>
      <c r="D404" s="64">
        <v>1</v>
      </c>
      <c r="E404" s="65" t="s">
        <v>131</v>
      </c>
      <c r="F404" s="66"/>
      <c r="G404" s="63"/>
      <c r="H404" s="67"/>
      <c r="I404" s="68"/>
      <c r="J404" s="68"/>
      <c r="K404" s="31" t="s">
        <v>66</v>
      </c>
      <c r="L404" s="76">
        <v>404</v>
      </c>
      <c r="M404" s="76" t="b">
        <f t="shared" si="6"/>
        <v>1</v>
      </c>
      <c r="N404" s="70"/>
      <c r="O404" s="78" t="s">
        <v>275</v>
      </c>
      <c r="P404" s="78">
        <v>1</v>
      </c>
      <c r="Q404" s="78" t="s">
        <v>276</v>
      </c>
      <c r="R404" s="78"/>
      <c r="S404" s="78"/>
      <c r="T404" s="77" t="str">
        <f>REPLACE(INDEX(GroupVertices[Group],MATCH(Edges[[#This Row],[Vertex 1]],GroupVertices[Vertex],0)),1,1,"")</f>
        <v>1</v>
      </c>
      <c r="U404" s="77" t="str">
        <f>REPLACE(INDEX(GroupVertices[Group],MATCH(Edges[[#This Row],[Vertex 2]],GroupVertices[Vertex],0)),1,1,"")</f>
        <v>1</v>
      </c>
      <c r="V404" s="31"/>
      <c r="W404" s="31"/>
      <c r="X404" s="31"/>
      <c r="Y404" s="31"/>
      <c r="Z404" s="31"/>
      <c r="AA404" s="31"/>
      <c r="AB404" s="31"/>
      <c r="AC404" s="31"/>
      <c r="AD404" s="31"/>
    </row>
    <row r="405" spans="1:30" ht="15">
      <c r="A405" s="62" t="s">
        <v>246</v>
      </c>
      <c r="B405" s="62" t="s">
        <v>248</v>
      </c>
      <c r="C405" s="63"/>
      <c r="D405" s="64">
        <v>1</v>
      </c>
      <c r="E405" s="65" t="s">
        <v>131</v>
      </c>
      <c r="F405" s="66"/>
      <c r="G405" s="63"/>
      <c r="H405" s="67"/>
      <c r="I405" s="68"/>
      <c r="J405" s="68"/>
      <c r="K405" s="31" t="s">
        <v>65</v>
      </c>
      <c r="L405" s="76">
        <v>405</v>
      </c>
      <c r="M405" s="76" t="b">
        <f t="shared" si="6"/>
        <v>1</v>
      </c>
      <c r="N405" s="70"/>
      <c r="O405" s="78" t="s">
        <v>275</v>
      </c>
      <c r="P405" s="78">
        <v>1</v>
      </c>
      <c r="Q405" s="78" t="s">
        <v>276</v>
      </c>
      <c r="R405" s="78"/>
      <c r="S405" s="78"/>
      <c r="T405" s="77" t="str">
        <f>REPLACE(INDEX(GroupVertices[Group],MATCH(Edges[[#This Row],[Vertex 1]],GroupVertices[Vertex],0)),1,1,"")</f>
        <v>1</v>
      </c>
      <c r="U405" s="77" t="str">
        <f>REPLACE(INDEX(GroupVertices[Group],MATCH(Edges[[#This Row],[Vertex 2]],GroupVertices[Vertex],0)),1,1,"")</f>
        <v>1</v>
      </c>
      <c r="V405" s="31"/>
      <c r="W405" s="31"/>
      <c r="X405" s="31"/>
      <c r="Y405" s="31"/>
      <c r="Z405" s="31"/>
      <c r="AA405" s="31"/>
      <c r="AB405" s="31"/>
      <c r="AC405" s="31"/>
      <c r="AD405" s="31"/>
    </row>
    <row r="406" spans="1:30" ht="15">
      <c r="A406" s="62" t="s">
        <v>204</v>
      </c>
      <c r="B406" s="62" t="s">
        <v>249</v>
      </c>
      <c r="C406" s="63"/>
      <c r="D406" s="64">
        <v>1</v>
      </c>
      <c r="E406" s="65" t="s">
        <v>131</v>
      </c>
      <c r="F406" s="66"/>
      <c r="G406" s="63"/>
      <c r="H406" s="67"/>
      <c r="I406" s="68"/>
      <c r="J406" s="68"/>
      <c r="K406" s="31" t="s">
        <v>65</v>
      </c>
      <c r="L406" s="76">
        <v>406</v>
      </c>
      <c r="M406" s="76" t="b">
        <f t="shared" si="6"/>
        <v>1</v>
      </c>
      <c r="N406" s="70"/>
      <c r="O406" s="78" t="s">
        <v>275</v>
      </c>
      <c r="P406" s="78">
        <v>1</v>
      </c>
      <c r="Q406" s="78" t="s">
        <v>276</v>
      </c>
      <c r="R406" s="78"/>
      <c r="S406" s="78"/>
      <c r="T406" s="77" t="str">
        <f>REPLACE(INDEX(GroupVertices[Group],MATCH(Edges[[#This Row],[Vertex 1]],GroupVertices[Vertex],0)),1,1,"")</f>
        <v>1</v>
      </c>
      <c r="U406" s="77" t="str">
        <f>REPLACE(INDEX(GroupVertices[Group],MATCH(Edges[[#This Row],[Vertex 2]],GroupVertices[Vertex],0)),1,1,"")</f>
        <v>1</v>
      </c>
      <c r="V406" s="31"/>
      <c r="W406" s="31"/>
      <c r="X406" s="31"/>
      <c r="Y406" s="31"/>
      <c r="Z406" s="31"/>
      <c r="AA406" s="31"/>
      <c r="AB406" s="31"/>
      <c r="AC406" s="31"/>
      <c r="AD406" s="31"/>
    </row>
    <row r="407" spans="1:30" ht="15">
      <c r="A407" s="62" t="s">
        <v>249</v>
      </c>
      <c r="B407" s="62" t="s">
        <v>254</v>
      </c>
      <c r="C407" s="63"/>
      <c r="D407" s="64">
        <v>1</v>
      </c>
      <c r="E407" s="65" t="s">
        <v>131</v>
      </c>
      <c r="F407" s="66"/>
      <c r="G407" s="63"/>
      <c r="H407" s="67"/>
      <c r="I407" s="68"/>
      <c r="J407" s="68"/>
      <c r="K407" s="31" t="s">
        <v>65</v>
      </c>
      <c r="L407" s="76">
        <v>407</v>
      </c>
      <c r="M407" s="76" t="b">
        <f t="shared" si="6"/>
        <v>1</v>
      </c>
      <c r="N407" s="70"/>
      <c r="O407" s="78" t="s">
        <v>275</v>
      </c>
      <c r="P407" s="78">
        <v>1</v>
      </c>
      <c r="Q407" s="78" t="s">
        <v>276</v>
      </c>
      <c r="R407" s="78"/>
      <c r="S407" s="78"/>
      <c r="T407" s="77" t="str">
        <f>REPLACE(INDEX(GroupVertices[Group],MATCH(Edges[[#This Row],[Vertex 1]],GroupVertices[Vertex],0)),1,1,"")</f>
        <v>1</v>
      </c>
      <c r="U407" s="77" t="str">
        <f>REPLACE(INDEX(GroupVertices[Group],MATCH(Edges[[#This Row],[Vertex 2]],GroupVertices[Vertex],0)),1,1,"")</f>
        <v>1</v>
      </c>
      <c r="V407" s="31"/>
      <c r="W407" s="31"/>
      <c r="X407" s="31"/>
      <c r="Y407" s="31"/>
      <c r="Z407" s="31"/>
      <c r="AA407" s="31"/>
      <c r="AB407" s="31"/>
      <c r="AC407" s="31"/>
      <c r="AD407" s="31"/>
    </row>
    <row r="408" spans="1:30" ht="15">
      <c r="A408" s="62" t="s">
        <v>181</v>
      </c>
      <c r="B408" s="62" t="s">
        <v>249</v>
      </c>
      <c r="C408" s="63"/>
      <c r="D408" s="64">
        <v>1</v>
      </c>
      <c r="E408" s="65" t="s">
        <v>131</v>
      </c>
      <c r="F408" s="66"/>
      <c r="G408" s="63"/>
      <c r="H408" s="67"/>
      <c r="I408" s="68"/>
      <c r="J408" s="68"/>
      <c r="K408" s="31" t="s">
        <v>65</v>
      </c>
      <c r="L408" s="76">
        <v>408</v>
      </c>
      <c r="M408" s="76" t="b">
        <f t="shared" si="6"/>
        <v>1</v>
      </c>
      <c r="N408" s="70"/>
      <c r="O408" s="78" t="s">
        <v>275</v>
      </c>
      <c r="P408" s="78">
        <v>1</v>
      </c>
      <c r="Q408" s="78" t="s">
        <v>276</v>
      </c>
      <c r="R408" s="78"/>
      <c r="S408" s="78"/>
      <c r="T408" s="77" t="str">
        <f>REPLACE(INDEX(GroupVertices[Group],MATCH(Edges[[#This Row],[Vertex 1]],GroupVertices[Vertex],0)),1,1,"")</f>
        <v>2</v>
      </c>
      <c r="U408" s="77" t="str">
        <f>REPLACE(INDEX(GroupVertices[Group],MATCH(Edges[[#This Row],[Vertex 2]],GroupVertices[Vertex],0)),1,1,"")</f>
        <v>1</v>
      </c>
      <c r="V408" s="31"/>
      <c r="W408" s="31"/>
      <c r="X408" s="31"/>
      <c r="Y408" s="31"/>
      <c r="Z408" s="31"/>
      <c r="AA408" s="31"/>
      <c r="AB408" s="31"/>
      <c r="AC408" s="31"/>
      <c r="AD408" s="31"/>
    </row>
    <row r="409" spans="1:30" ht="15">
      <c r="A409" s="62" t="s">
        <v>244</v>
      </c>
      <c r="B409" s="62" t="s">
        <v>249</v>
      </c>
      <c r="C409" s="63"/>
      <c r="D409" s="64">
        <v>1</v>
      </c>
      <c r="E409" s="65" t="s">
        <v>131</v>
      </c>
      <c r="F409" s="66"/>
      <c r="G409" s="63"/>
      <c r="H409" s="67"/>
      <c r="I409" s="68"/>
      <c r="J409" s="68"/>
      <c r="K409" s="31" t="s">
        <v>65</v>
      </c>
      <c r="L409" s="76">
        <v>409</v>
      </c>
      <c r="M409" s="76" t="b">
        <f t="shared" si="6"/>
        <v>1</v>
      </c>
      <c r="N409" s="70"/>
      <c r="O409" s="78" t="s">
        <v>275</v>
      </c>
      <c r="P409" s="78">
        <v>1</v>
      </c>
      <c r="Q409" s="78" t="s">
        <v>276</v>
      </c>
      <c r="R409" s="78"/>
      <c r="S409" s="78"/>
      <c r="T409" s="77" t="str">
        <f>REPLACE(INDEX(GroupVertices[Group],MATCH(Edges[[#This Row],[Vertex 1]],GroupVertices[Vertex],0)),1,1,"")</f>
        <v>1</v>
      </c>
      <c r="U409" s="77" t="str">
        <f>REPLACE(INDEX(GroupVertices[Group],MATCH(Edges[[#This Row],[Vertex 2]],GroupVertices[Vertex],0)),1,1,"")</f>
        <v>1</v>
      </c>
      <c r="V409" s="31"/>
      <c r="W409" s="31"/>
      <c r="X409" s="31"/>
      <c r="Y409" s="31"/>
      <c r="Z409" s="31"/>
      <c r="AA409" s="31"/>
      <c r="AB409" s="31"/>
      <c r="AC409" s="31"/>
      <c r="AD409" s="31"/>
    </row>
    <row r="410" spans="1:30" ht="15">
      <c r="A410" s="62" t="s">
        <v>246</v>
      </c>
      <c r="B410" s="62" t="s">
        <v>249</v>
      </c>
      <c r="C410" s="63"/>
      <c r="D410" s="64">
        <v>1</v>
      </c>
      <c r="E410" s="65" t="s">
        <v>131</v>
      </c>
      <c r="F410" s="66"/>
      <c r="G410" s="63"/>
      <c r="H410" s="67"/>
      <c r="I410" s="68"/>
      <c r="J410" s="68"/>
      <c r="K410" s="31" t="s">
        <v>65</v>
      </c>
      <c r="L410" s="76">
        <v>410</v>
      </c>
      <c r="M410" s="76" t="b">
        <f t="shared" si="6"/>
        <v>1</v>
      </c>
      <c r="N410" s="70"/>
      <c r="O410" s="78" t="s">
        <v>275</v>
      </c>
      <c r="P410" s="78">
        <v>1</v>
      </c>
      <c r="Q410" s="78" t="s">
        <v>276</v>
      </c>
      <c r="R410" s="78"/>
      <c r="S410" s="78"/>
      <c r="T410" s="77" t="str">
        <f>REPLACE(INDEX(GroupVertices[Group],MATCH(Edges[[#This Row],[Vertex 1]],GroupVertices[Vertex],0)),1,1,"")</f>
        <v>1</v>
      </c>
      <c r="U410" s="77" t="str">
        <f>REPLACE(INDEX(GroupVertices[Group],MATCH(Edges[[#This Row],[Vertex 2]],GroupVertices[Vertex],0)),1,1,"")</f>
        <v>1</v>
      </c>
      <c r="V410" s="31"/>
      <c r="W410" s="31"/>
      <c r="X410" s="31"/>
      <c r="Y410" s="31"/>
      <c r="Z410" s="31"/>
      <c r="AA410" s="31"/>
      <c r="AB410" s="31"/>
      <c r="AC410" s="31"/>
      <c r="AD410" s="31"/>
    </row>
    <row r="411" spans="1:30" ht="15">
      <c r="A411" s="62" t="s">
        <v>198</v>
      </c>
      <c r="B411" s="62" t="s">
        <v>191</v>
      </c>
      <c r="C411" s="63"/>
      <c r="D411" s="64">
        <v>1</v>
      </c>
      <c r="E411" s="65" t="s">
        <v>131</v>
      </c>
      <c r="F411" s="66"/>
      <c r="G411" s="63"/>
      <c r="H411" s="67"/>
      <c r="I411" s="68"/>
      <c r="J411" s="68"/>
      <c r="K411" s="31" t="s">
        <v>65</v>
      </c>
      <c r="L411" s="76">
        <v>411</v>
      </c>
      <c r="M411" s="76" t="b">
        <f t="shared" si="6"/>
        <v>1</v>
      </c>
      <c r="N411" s="70"/>
      <c r="O411" s="78" t="s">
        <v>275</v>
      </c>
      <c r="P411" s="78">
        <v>1</v>
      </c>
      <c r="Q411" s="78" t="s">
        <v>276</v>
      </c>
      <c r="R411" s="78"/>
      <c r="S411" s="78"/>
      <c r="T411" s="77" t="str">
        <f>REPLACE(INDEX(GroupVertices[Group],MATCH(Edges[[#This Row],[Vertex 1]],GroupVertices[Vertex],0)),1,1,"")</f>
        <v>1</v>
      </c>
      <c r="U411" s="77" t="str">
        <f>REPLACE(INDEX(GroupVertices[Group],MATCH(Edges[[#This Row],[Vertex 2]],GroupVertices[Vertex],0)),1,1,"")</f>
        <v>3</v>
      </c>
      <c r="V411" s="31"/>
      <c r="W411" s="31"/>
      <c r="X411" s="31"/>
      <c r="Y411" s="31"/>
      <c r="Z411" s="31"/>
      <c r="AA411" s="31"/>
      <c r="AB411" s="31"/>
      <c r="AC411" s="31"/>
      <c r="AD411" s="31"/>
    </row>
    <row r="412" spans="1:30" ht="15">
      <c r="A412" s="62" t="s">
        <v>198</v>
      </c>
      <c r="B412" s="62" t="s">
        <v>204</v>
      </c>
      <c r="C412" s="63"/>
      <c r="D412" s="64">
        <v>1</v>
      </c>
      <c r="E412" s="65" t="s">
        <v>131</v>
      </c>
      <c r="F412" s="66"/>
      <c r="G412" s="63"/>
      <c r="H412" s="67"/>
      <c r="I412" s="68"/>
      <c r="J412" s="68"/>
      <c r="K412" s="31" t="s">
        <v>65</v>
      </c>
      <c r="L412" s="76">
        <v>412</v>
      </c>
      <c r="M412" s="76" t="b">
        <f t="shared" si="6"/>
        <v>1</v>
      </c>
      <c r="N412" s="70"/>
      <c r="O412" s="78" t="s">
        <v>275</v>
      </c>
      <c r="P412" s="78">
        <v>1</v>
      </c>
      <c r="Q412" s="78" t="s">
        <v>276</v>
      </c>
      <c r="R412" s="78"/>
      <c r="S412" s="78"/>
      <c r="T412" s="77" t="str">
        <f>REPLACE(INDEX(GroupVertices[Group],MATCH(Edges[[#This Row],[Vertex 1]],GroupVertices[Vertex],0)),1,1,"")</f>
        <v>1</v>
      </c>
      <c r="U412" s="77" t="str">
        <f>REPLACE(INDEX(GroupVertices[Group],MATCH(Edges[[#This Row],[Vertex 2]],GroupVertices[Vertex],0)),1,1,"")</f>
        <v>1</v>
      </c>
      <c r="V412" s="31"/>
      <c r="W412" s="31"/>
      <c r="X412" s="31"/>
      <c r="Y412" s="31"/>
      <c r="Z412" s="31"/>
      <c r="AA412" s="31"/>
      <c r="AB412" s="31"/>
      <c r="AC412" s="31"/>
      <c r="AD412" s="31"/>
    </row>
    <row r="413" spans="1:30" ht="15">
      <c r="A413" s="62" t="s">
        <v>198</v>
      </c>
      <c r="B413" s="62" t="s">
        <v>244</v>
      </c>
      <c r="C413" s="63"/>
      <c r="D413" s="64">
        <v>1</v>
      </c>
      <c r="E413" s="65" t="s">
        <v>131</v>
      </c>
      <c r="F413" s="66"/>
      <c r="G413" s="63"/>
      <c r="H413" s="67"/>
      <c r="I413" s="68"/>
      <c r="J413" s="68"/>
      <c r="K413" s="31" t="s">
        <v>66</v>
      </c>
      <c r="L413" s="76">
        <v>413</v>
      </c>
      <c r="M413" s="76" t="b">
        <f t="shared" si="6"/>
        <v>1</v>
      </c>
      <c r="N413" s="70"/>
      <c r="O413" s="78" t="s">
        <v>275</v>
      </c>
      <c r="P413" s="78">
        <v>1</v>
      </c>
      <c r="Q413" s="78" t="s">
        <v>276</v>
      </c>
      <c r="R413" s="78"/>
      <c r="S413" s="78"/>
      <c r="T413" s="77" t="str">
        <f>REPLACE(INDEX(GroupVertices[Group],MATCH(Edges[[#This Row],[Vertex 1]],GroupVertices[Vertex],0)),1,1,"")</f>
        <v>1</v>
      </c>
      <c r="U413" s="77" t="str">
        <f>REPLACE(INDEX(GroupVertices[Group],MATCH(Edges[[#This Row],[Vertex 2]],GroupVertices[Vertex],0)),1,1,"")</f>
        <v>1</v>
      </c>
      <c r="V413" s="31"/>
      <c r="W413" s="31"/>
      <c r="X413" s="31"/>
      <c r="Y413" s="31"/>
      <c r="Z413" s="31"/>
      <c r="AA413" s="31"/>
      <c r="AB413" s="31"/>
      <c r="AC413" s="31"/>
      <c r="AD413" s="31"/>
    </row>
    <row r="414" spans="1:30" ht="15">
      <c r="A414" s="62" t="s">
        <v>198</v>
      </c>
      <c r="B414" s="62" t="s">
        <v>200</v>
      </c>
      <c r="C414" s="63"/>
      <c r="D414" s="64">
        <v>1</v>
      </c>
      <c r="E414" s="65" t="s">
        <v>131</v>
      </c>
      <c r="F414" s="66"/>
      <c r="G414" s="63"/>
      <c r="H414" s="67"/>
      <c r="I414" s="68"/>
      <c r="J414" s="68"/>
      <c r="K414" s="31" t="s">
        <v>65</v>
      </c>
      <c r="L414" s="76">
        <v>414</v>
      </c>
      <c r="M414" s="76" t="b">
        <f t="shared" si="6"/>
        <v>1</v>
      </c>
      <c r="N414" s="70"/>
      <c r="O414" s="78" t="s">
        <v>275</v>
      </c>
      <c r="P414" s="78">
        <v>1</v>
      </c>
      <c r="Q414" s="78" t="s">
        <v>276</v>
      </c>
      <c r="R414" s="78"/>
      <c r="S414" s="78"/>
      <c r="T414" s="77" t="str">
        <f>REPLACE(INDEX(GroupVertices[Group],MATCH(Edges[[#This Row],[Vertex 1]],GroupVertices[Vertex],0)),1,1,"")</f>
        <v>1</v>
      </c>
      <c r="U414" s="77" t="str">
        <f>REPLACE(INDEX(GroupVertices[Group],MATCH(Edges[[#This Row],[Vertex 2]],GroupVertices[Vertex],0)),1,1,"")</f>
        <v>1</v>
      </c>
      <c r="V414" s="31"/>
      <c r="W414" s="31"/>
      <c r="X414" s="31"/>
      <c r="Y414" s="31"/>
      <c r="Z414" s="31"/>
      <c r="AA414" s="31"/>
      <c r="AB414" s="31"/>
      <c r="AC414" s="31"/>
      <c r="AD414" s="31"/>
    </row>
    <row r="415" spans="1:30" ht="15">
      <c r="A415" s="62" t="s">
        <v>198</v>
      </c>
      <c r="B415" s="62" t="s">
        <v>232</v>
      </c>
      <c r="C415" s="63"/>
      <c r="D415" s="64">
        <v>1</v>
      </c>
      <c r="E415" s="65" t="s">
        <v>131</v>
      </c>
      <c r="F415" s="66"/>
      <c r="G415" s="63"/>
      <c r="H415" s="67"/>
      <c r="I415" s="68"/>
      <c r="J415" s="68"/>
      <c r="K415" s="31" t="s">
        <v>66</v>
      </c>
      <c r="L415" s="76">
        <v>415</v>
      </c>
      <c r="M415" s="76" t="b">
        <f t="shared" si="6"/>
        <v>1</v>
      </c>
      <c r="N415" s="70"/>
      <c r="O415" s="78" t="s">
        <v>275</v>
      </c>
      <c r="P415" s="78">
        <v>1</v>
      </c>
      <c r="Q415" s="78" t="s">
        <v>276</v>
      </c>
      <c r="R415" s="78"/>
      <c r="S415" s="78"/>
      <c r="T415" s="77" t="str">
        <f>REPLACE(INDEX(GroupVertices[Group],MATCH(Edges[[#This Row],[Vertex 1]],GroupVertices[Vertex],0)),1,1,"")</f>
        <v>1</v>
      </c>
      <c r="U415" s="77" t="str">
        <f>REPLACE(INDEX(GroupVertices[Group],MATCH(Edges[[#This Row],[Vertex 2]],GroupVertices[Vertex],0)),1,1,"")</f>
        <v>1</v>
      </c>
      <c r="V415" s="31"/>
      <c r="W415" s="31"/>
      <c r="X415" s="31"/>
      <c r="Y415" s="31"/>
      <c r="Z415" s="31"/>
      <c r="AA415" s="31"/>
      <c r="AB415" s="31"/>
      <c r="AC415" s="31"/>
      <c r="AD415" s="31"/>
    </row>
    <row r="416" spans="1:30" ht="15">
      <c r="A416" s="62" t="s">
        <v>181</v>
      </c>
      <c r="B416" s="62" t="s">
        <v>198</v>
      </c>
      <c r="C416" s="63"/>
      <c r="D416" s="64">
        <v>1</v>
      </c>
      <c r="E416" s="65" t="s">
        <v>131</v>
      </c>
      <c r="F416" s="66"/>
      <c r="G416" s="63"/>
      <c r="H416" s="67"/>
      <c r="I416" s="68"/>
      <c r="J416" s="68"/>
      <c r="K416" s="31" t="s">
        <v>65</v>
      </c>
      <c r="L416" s="76">
        <v>416</v>
      </c>
      <c r="M416" s="76" t="b">
        <f t="shared" si="6"/>
        <v>1</v>
      </c>
      <c r="N416" s="70"/>
      <c r="O416" s="78" t="s">
        <v>275</v>
      </c>
      <c r="P416" s="78">
        <v>1</v>
      </c>
      <c r="Q416" s="78" t="s">
        <v>276</v>
      </c>
      <c r="R416" s="78"/>
      <c r="S416" s="78"/>
      <c r="T416" s="77" t="str">
        <f>REPLACE(INDEX(GroupVertices[Group],MATCH(Edges[[#This Row],[Vertex 1]],GroupVertices[Vertex],0)),1,1,"")</f>
        <v>2</v>
      </c>
      <c r="U416" s="77" t="str">
        <f>REPLACE(INDEX(GroupVertices[Group],MATCH(Edges[[#This Row],[Vertex 2]],GroupVertices[Vertex],0)),1,1,"")</f>
        <v>1</v>
      </c>
      <c r="V416" s="31"/>
      <c r="W416" s="31"/>
      <c r="X416" s="31"/>
      <c r="Y416" s="31"/>
      <c r="Z416" s="31"/>
      <c r="AA416" s="31"/>
      <c r="AB416" s="31"/>
      <c r="AC416" s="31"/>
      <c r="AD416" s="31"/>
    </row>
    <row r="417" spans="1:30" ht="15">
      <c r="A417" s="62" t="s">
        <v>244</v>
      </c>
      <c r="B417" s="62" t="s">
        <v>198</v>
      </c>
      <c r="C417" s="63"/>
      <c r="D417" s="64">
        <v>1</v>
      </c>
      <c r="E417" s="65" t="s">
        <v>131</v>
      </c>
      <c r="F417" s="66"/>
      <c r="G417" s="63"/>
      <c r="H417" s="67"/>
      <c r="I417" s="68"/>
      <c r="J417" s="68"/>
      <c r="K417" s="31" t="s">
        <v>66</v>
      </c>
      <c r="L417" s="76">
        <v>417</v>
      </c>
      <c r="M417" s="76" t="b">
        <f t="shared" si="6"/>
        <v>1</v>
      </c>
      <c r="N417" s="70"/>
      <c r="O417" s="78" t="s">
        <v>275</v>
      </c>
      <c r="P417" s="78">
        <v>1</v>
      </c>
      <c r="Q417" s="78" t="s">
        <v>276</v>
      </c>
      <c r="R417" s="78"/>
      <c r="S417" s="78"/>
      <c r="T417" s="77" t="str">
        <f>REPLACE(INDEX(GroupVertices[Group],MATCH(Edges[[#This Row],[Vertex 1]],GroupVertices[Vertex],0)),1,1,"")</f>
        <v>1</v>
      </c>
      <c r="U417" s="77" t="str">
        <f>REPLACE(INDEX(GroupVertices[Group],MATCH(Edges[[#This Row],[Vertex 2]],GroupVertices[Vertex],0)),1,1,"")</f>
        <v>1</v>
      </c>
      <c r="V417" s="31"/>
      <c r="W417" s="31"/>
      <c r="X417" s="31"/>
      <c r="Y417" s="31"/>
      <c r="Z417" s="31"/>
      <c r="AA417" s="31"/>
      <c r="AB417" s="31"/>
      <c r="AC417" s="31"/>
      <c r="AD417" s="31"/>
    </row>
    <row r="418" spans="1:30" ht="15">
      <c r="A418" s="62" t="s">
        <v>250</v>
      </c>
      <c r="B418" s="62" t="s">
        <v>198</v>
      </c>
      <c r="C418" s="63"/>
      <c r="D418" s="64">
        <v>1</v>
      </c>
      <c r="E418" s="65" t="s">
        <v>131</v>
      </c>
      <c r="F418" s="66"/>
      <c r="G418" s="63"/>
      <c r="H418" s="67"/>
      <c r="I418" s="68"/>
      <c r="J418" s="68"/>
      <c r="K418" s="31" t="s">
        <v>65</v>
      </c>
      <c r="L418" s="76">
        <v>418</v>
      </c>
      <c r="M418" s="76" t="b">
        <f t="shared" si="6"/>
        <v>1</v>
      </c>
      <c r="N418" s="70"/>
      <c r="O418" s="78" t="s">
        <v>275</v>
      </c>
      <c r="P418" s="78">
        <v>1</v>
      </c>
      <c r="Q418" s="78" t="s">
        <v>276</v>
      </c>
      <c r="R418" s="78"/>
      <c r="S418" s="78"/>
      <c r="T418" s="77" t="str">
        <f>REPLACE(INDEX(GroupVertices[Group],MATCH(Edges[[#This Row],[Vertex 1]],GroupVertices[Vertex],0)),1,1,"")</f>
        <v>3</v>
      </c>
      <c r="U418" s="77" t="str">
        <f>REPLACE(INDEX(GroupVertices[Group],MATCH(Edges[[#This Row],[Vertex 2]],GroupVertices[Vertex],0)),1,1,"")</f>
        <v>1</v>
      </c>
      <c r="V418" s="31"/>
      <c r="W418" s="31"/>
      <c r="X418" s="31"/>
      <c r="Y418" s="31"/>
      <c r="Z418" s="31"/>
      <c r="AA418" s="31"/>
      <c r="AB418" s="31"/>
      <c r="AC418" s="31"/>
      <c r="AD418" s="31"/>
    </row>
    <row r="419" spans="1:30" ht="15">
      <c r="A419" s="62" t="s">
        <v>232</v>
      </c>
      <c r="B419" s="62" t="s">
        <v>198</v>
      </c>
      <c r="C419" s="63"/>
      <c r="D419" s="64">
        <v>1</v>
      </c>
      <c r="E419" s="65" t="s">
        <v>131</v>
      </c>
      <c r="F419" s="66"/>
      <c r="G419" s="63"/>
      <c r="H419" s="67"/>
      <c r="I419" s="68"/>
      <c r="J419" s="68"/>
      <c r="K419" s="31" t="s">
        <v>66</v>
      </c>
      <c r="L419" s="76">
        <v>419</v>
      </c>
      <c r="M419" s="76" t="b">
        <f t="shared" si="6"/>
        <v>1</v>
      </c>
      <c r="N419" s="70"/>
      <c r="O419" s="78" t="s">
        <v>275</v>
      </c>
      <c r="P419" s="78">
        <v>1</v>
      </c>
      <c r="Q419" s="78" t="s">
        <v>276</v>
      </c>
      <c r="R419" s="78"/>
      <c r="S419" s="78"/>
      <c r="T419" s="77" t="str">
        <f>REPLACE(INDEX(GroupVertices[Group],MATCH(Edges[[#This Row],[Vertex 1]],GroupVertices[Vertex],0)),1,1,"")</f>
        <v>1</v>
      </c>
      <c r="U419" s="77" t="str">
        <f>REPLACE(INDEX(GroupVertices[Group],MATCH(Edges[[#This Row],[Vertex 2]],GroupVertices[Vertex],0)),1,1,"")</f>
        <v>1</v>
      </c>
      <c r="V419" s="31"/>
      <c r="W419" s="31"/>
      <c r="X419" s="31"/>
      <c r="Y419" s="31"/>
      <c r="Z419" s="31"/>
      <c r="AA419" s="31"/>
      <c r="AB419" s="31"/>
      <c r="AC419" s="31"/>
      <c r="AD419" s="31"/>
    </row>
    <row r="420" spans="1:30" ht="15">
      <c r="A420" s="62" t="s">
        <v>246</v>
      </c>
      <c r="B420" s="62" t="s">
        <v>198</v>
      </c>
      <c r="C420" s="63"/>
      <c r="D420" s="64">
        <v>1</v>
      </c>
      <c r="E420" s="65" t="s">
        <v>131</v>
      </c>
      <c r="F420" s="66"/>
      <c r="G420" s="63"/>
      <c r="H420" s="67"/>
      <c r="I420" s="68"/>
      <c r="J420" s="68"/>
      <c r="K420" s="31" t="s">
        <v>65</v>
      </c>
      <c r="L420" s="76">
        <v>420</v>
      </c>
      <c r="M420" s="76" t="b">
        <f t="shared" si="6"/>
        <v>1</v>
      </c>
      <c r="N420" s="70"/>
      <c r="O420" s="78" t="s">
        <v>275</v>
      </c>
      <c r="P420" s="78">
        <v>1</v>
      </c>
      <c r="Q420" s="78" t="s">
        <v>276</v>
      </c>
      <c r="R420" s="78"/>
      <c r="S420" s="78"/>
      <c r="T420" s="77" t="str">
        <f>REPLACE(INDEX(GroupVertices[Group],MATCH(Edges[[#This Row],[Vertex 1]],GroupVertices[Vertex],0)),1,1,"")</f>
        <v>1</v>
      </c>
      <c r="U420" s="77" t="str">
        <f>REPLACE(INDEX(GroupVertices[Group],MATCH(Edges[[#This Row],[Vertex 2]],GroupVertices[Vertex],0)),1,1,"")</f>
        <v>1</v>
      </c>
      <c r="V420" s="31"/>
      <c r="W420" s="31"/>
      <c r="X420" s="31"/>
      <c r="Y420" s="31"/>
      <c r="Z420" s="31"/>
      <c r="AA420" s="31"/>
      <c r="AB420" s="31"/>
      <c r="AC420" s="31"/>
      <c r="AD420" s="31"/>
    </row>
    <row r="421" spans="1:30" ht="15">
      <c r="A421" s="62" t="s">
        <v>204</v>
      </c>
      <c r="B421" s="62" t="s">
        <v>229</v>
      </c>
      <c r="C421" s="63"/>
      <c r="D421" s="64">
        <v>1</v>
      </c>
      <c r="E421" s="65" t="s">
        <v>131</v>
      </c>
      <c r="F421" s="66"/>
      <c r="G421" s="63"/>
      <c r="H421" s="67"/>
      <c r="I421" s="68"/>
      <c r="J421" s="68"/>
      <c r="K421" s="31" t="s">
        <v>66</v>
      </c>
      <c r="L421" s="76">
        <v>421</v>
      </c>
      <c r="M421" s="76" t="b">
        <f t="shared" si="6"/>
        <v>1</v>
      </c>
      <c r="N421" s="70"/>
      <c r="O421" s="78" t="s">
        <v>275</v>
      </c>
      <c r="P421" s="78">
        <v>1</v>
      </c>
      <c r="Q421" s="78" t="s">
        <v>276</v>
      </c>
      <c r="R421" s="78"/>
      <c r="S421" s="78"/>
      <c r="T421" s="77" t="str">
        <f>REPLACE(INDEX(GroupVertices[Group],MATCH(Edges[[#This Row],[Vertex 1]],GroupVertices[Vertex],0)),1,1,"")</f>
        <v>1</v>
      </c>
      <c r="U421" s="77" t="str">
        <f>REPLACE(INDEX(GroupVertices[Group],MATCH(Edges[[#This Row],[Vertex 2]],GroupVertices[Vertex],0)),1,1,"")</f>
        <v>1</v>
      </c>
      <c r="V421" s="31"/>
      <c r="W421" s="31"/>
      <c r="X421" s="31"/>
      <c r="Y421" s="31"/>
      <c r="Z421" s="31"/>
      <c r="AA421" s="31"/>
      <c r="AB421" s="31"/>
      <c r="AC421" s="31"/>
      <c r="AD421" s="31"/>
    </row>
    <row r="422" spans="1:30" ht="15">
      <c r="A422" s="62" t="s">
        <v>229</v>
      </c>
      <c r="B422" s="62" t="s">
        <v>191</v>
      </c>
      <c r="C422" s="63"/>
      <c r="D422" s="64">
        <v>1</v>
      </c>
      <c r="E422" s="65" t="s">
        <v>131</v>
      </c>
      <c r="F422" s="66"/>
      <c r="G422" s="63"/>
      <c r="H422" s="67"/>
      <c r="I422" s="68"/>
      <c r="J422" s="68"/>
      <c r="K422" s="31" t="s">
        <v>65</v>
      </c>
      <c r="L422" s="76">
        <v>422</v>
      </c>
      <c r="M422" s="76" t="b">
        <f t="shared" si="6"/>
        <v>1</v>
      </c>
      <c r="N422" s="70"/>
      <c r="O422" s="78" t="s">
        <v>275</v>
      </c>
      <c r="P422" s="78">
        <v>1</v>
      </c>
      <c r="Q422" s="78" t="s">
        <v>276</v>
      </c>
      <c r="R422" s="78"/>
      <c r="S422" s="78"/>
      <c r="T422" s="77" t="str">
        <f>REPLACE(INDEX(GroupVertices[Group],MATCH(Edges[[#This Row],[Vertex 1]],GroupVertices[Vertex],0)),1,1,"")</f>
        <v>1</v>
      </c>
      <c r="U422" s="77" t="str">
        <f>REPLACE(INDEX(GroupVertices[Group],MATCH(Edges[[#This Row],[Vertex 2]],GroupVertices[Vertex],0)),1,1,"")</f>
        <v>3</v>
      </c>
      <c r="V422" s="31"/>
      <c r="W422" s="31"/>
      <c r="X422" s="31"/>
      <c r="Y422" s="31"/>
      <c r="Z422" s="31"/>
      <c r="AA422" s="31"/>
      <c r="AB422" s="31"/>
      <c r="AC422" s="31"/>
      <c r="AD422" s="31"/>
    </row>
    <row r="423" spans="1:30" ht="15">
      <c r="A423" s="62" t="s">
        <v>229</v>
      </c>
      <c r="B423" s="62" t="s">
        <v>204</v>
      </c>
      <c r="C423" s="63"/>
      <c r="D423" s="64">
        <v>1</v>
      </c>
      <c r="E423" s="65" t="s">
        <v>131</v>
      </c>
      <c r="F423" s="66"/>
      <c r="G423" s="63"/>
      <c r="H423" s="67"/>
      <c r="I423" s="68"/>
      <c r="J423" s="68"/>
      <c r="K423" s="31" t="s">
        <v>66</v>
      </c>
      <c r="L423" s="76">
        <v>423</v>
      </c>
      <c r="M423" s="76" t="b">
        <f t="shared" si="6"/>
        <v>1</v>
      </c>
      <c r="N423" s="70"/>
      <c r="O423" s="78" t="s">
        <v>275</v>
      </c>
      <c r="P423" s="78">
        <v>1</v>
      </c>
      <c r="Q423" s="78" t="s">
        <v>276</v>
      </c>
      <c r="R423" s="78"/>
      <c r="S423" s="78"/>
      <c r="T423" s="77" t="str">
        <f>REPLACE(INDEX(GroupVertices[Group],MATCH(Edges[[#This Row],[Vertex 1]],GroupVertices[Vertex],0)),1,1,"")</f>
        <v>1</v>
      </c>
      <c r="U423" s="77" t="str">
        <f>REPLACE(INDEX(GroupVertices[Group],MATCH(Edges[[#This Row],[Vertex 2]],GroupVertices[Vertex],0)),1,1,"")</f>
        <v>1</v>
      </c>
      <c r="V423" s="31"/>
      <c r="W423" s="31"/>
      <c r="X423" s="31"/>
      <c r="Y423" s="31"/>
      <c r="Z423" s="31"/>
      <c r="AA423" s="31"/>
      <c r="AB423" s="31"/>
      <c r="AC423" s="31"/>
      <c r="AD423" s="31"/>
    </row>
    <row r="424" spans="1:30" ht="15">
      <c r="A424" s="62" t="s">
        <v>229</v>
      </c>
      <c r="B424" s="62" t="s">
        <v>241</v>
      </c>
      <c r="C424" s="63"/>
      <c r="D424" s="64">
        <v>1</v>
      </c>
      <c r="E424" s="65" t="s">
        <v>131</v>
      </c>
      <c r="F424" s="66"/>
      <c r="G424" s="63"/>
      <c r="H424" s="67"/>
      <c r="I424" s="68"/>
      <c r="J424" s="68"/>
      <c r="K424" s="31" t="s">
        <v>65</v>
      </c>
      <c r="L424" s="76">
        <v>424</v>
      </c>
      <c r="M424" s="76" t="b">
        <f t="shared" si="6"/>
        <v>1</v>
      </c>
      <c r="N424" s="70"/>
      <c r="O424" s="78" t="s">
        <v>275</v>
      </c>
      <c r="P424" s="78">
        <v>1</v>
      </c>
      <c r="Q424" s="78" t="s">
        <v>276</v>
      </c>
      <c r="R424" s="78"/>
      <c r="S424" s="78"/>
      <c r="T424" s="77" t="str">
        <f>REPLACE(INDEX(GroupVertices[Group],MATCH(Edges[[#This Row],[Vertex 1]],GroupVertices[Vertex],0)),1,1,"")</f>
        <v>1</v>
      </c>
      <c r="U424" s="77" t="str">
        <f>REPLACE(INDEX(GroupVertices[Group],MATCH(Edges[[#This Row],[Vertex 2]],GroupVertices[Vertex],0)),1,1,"")</f>
        <v>3</v>
      </c>
      <c r="V424" s="31"/>
      <c r="W424" s="31"/>
      <c r="X424" s="31"/>
      <c r="Y424" s="31"/>
      <c r="Z424" s="31"/>
      <c r="AA424" s="31"/>
      <c r="AB424" s="31"/>
      <c r="AC424" s="31"/>
      <c r="AD424" s="31"/>
    </row>
    <row r="425" spans="1:30" ht="15">
      <c r="A425" s="62" t="s">
        <v>229</v>
      </c>
      <c r="B425" s="62" t="s">
        <v>208</v>
      </c>
      <c r="C425" s="63"/>
      <c r="D425" s="64">
        <v>1</v>
      </c>
      <c r="E425" s="65" t="s">
        <v>131</v>
      </c>
      <c r="F425" s="66"/>
      <c r="G425" s="63"/>
      <c r="H425" s="67"/>
      <c r="I425" s="68"/>
      <c r="J425" s="68"/>
      <c r="K425" s="31" t="s">
        <v>65</v>
      </c>
      <c r="L425" s="76">
        <v>425</v>
      </c>
      <c r="M425" s="76" t="b">
        <f t="shared" si="6"/>
        <v>1</v>
      </c>
      <c r="N425" s="70"/>
      <c r="O425" s="78" t="s">
        <v>275</v>
      </c>
      <c r="P425" s="78">
        <v>1</v>
      </c>
      <c r="Q425" s="78" t="s">
        <v>276</v>
      </c>
      <c r="R425" s="78"/>
      <c r="S425" s="78"/>
      <c r="T425" s="77" t="str">
        <f>REPLACE(INDEX(GroupVertices[Group],MATCH(Edges[[#This Row],[Vertex 1]],GroupVertices[Vertex],0)),1,1,"")</f>
        <v>1</v>
      </c>
      <c r="U425" s="77" t="str">
        <f>REPLACE(INDEX(GroupVertices[Group],MATCH(Edges[[#This Row],[Vertex 2]],GroupVertices[Vertex],0)),1,1,"")</f>
        <v>4</v>
      </c>
      <c r="V425" s="31"/>
      <c r="W425" s="31"/>
      <c r="X425" s="31"/>
      <c r="Y425" s="31"/>
      <c r="Z425" s="31"/>
      <c r="AA425" s="31"/>
      <c r="AB425" s="31"/>
      <c r="AC425" s="31"/>
      <c r="AD425" s="31"/>
    </row>
    <row r="426" spans="1:30" ht="15">
      <c r="A426" s="62" t="s">
        <v>229</v>
      </c>
      <c r="B426" s="62" t="s">
        <v>244</v>
      </c>
      <c r="C426" s="63"/>
      <c r="D426" s="64">
        <v>1</v>
      </c>
      <c r="E426" s="65" t="s">
        <v>131</v>
      </c>
      <c r="F426" s="66"/>
      <c r="G426" s="63"/>
      <c r="H426" s="67"/>
      <c r="I426" s="68"/>
      <c r="J426" s="68"/>
      <c r="K426" s="31" t="s">
        <v>66</v>
      </c>
      <c r="L426" s="76">
        <v>426</v>
      </c>
      <c r="M426" s="76" t="b">
        <f t="shared" si="6"/>
        <v>1</v>
      </c>
      <c r="N426" s="70"/>
      <c r="O426" s="78" t="s">
        <v>275</v>
      </c>
      <c r="P426" s="78">
        <v>1</v>
      </c>
      <c r="Q426" s="78" t="s">
        <v>276</v>
      </c>
      <c r="R426" s="78"/>
      <c r="S426" s="78"/>
      <c r="T426" s="77" t="str">
        <f>REPLACE(INDEX(GroupVertices[Group],MATCH(Edges[[#This Row],[Vertex 1]],GroupVertices[Vertex],0)),1,1,"")</f>
        <v>1</v>
      </c>
      <c r="U426" s="77" t="str">
        <f>REPLACE(INDEX(GroupVertices[Group],MATCH(Edges[[#This Row],[Vertex 2]],GroupVertices[Vertex],0)),1,1,"")</f>
        <v>1</v>
      </c>
      <c r="V426" s="31"/>
      <c r="W426" s="31"/>
      <c r="X426" s="31"/>
      <c r="Y426" s="31"/>
      <c r="Z426" s="31"/>
      <c r="AA426" s="31"/>
      <c r="AB426" s="31"/>
      <c r="AC426" s="31"/>
      <c r="AD426" s="31"/>
    </row>
    <row r="427" spans="1:30" ht="15">
      <c r="A427" s="62" t="s">
        <v>229</v>
      </c>
      <c r="B427" s="62" t="s">
        <v>200</v>
      </c>
      <c r="C427" s="63"/>
      <c r="D427" s="64">
        <v>1</v>
      </c>
      <c r="E427" s="65" t="s">
        <v>131</v>
      </c>
      <c r="F427" s="66"/>
      <c r="G427" s="63"/>
      <c r="H427" s="67"/>
      <c r="I427" s="68"/>
      <c r="J427" s="68"/>
      <c r="K427" s="31" t="s">
        <v>65</v>
      </c>
      <c r="L427" s="76">
        <v>427</v>
      </c>
      <c r="M427" s="76" t="b">
        <f t="shared" si="6"/>
        <v>1</v>
      </c>
      <c r="N427" s="70"/>
      <c r="O427" s="78" t="s">
        <v>275</v>
      </c>
      <c r="P427" s="78">
        <v>1</v>
      </c>
      <c r="Q427" s="78" t="s">
        <v>276</v>
      </c>
      <c r="R427" s="78"/>
      <c r="S427" s="78"/>
      <c r="T427" s="77" t="str">
        <f>REPLACE(INDEX(GroupVertices[Group],MATCH(Edges[[#This Row],[Vertex 1]],GroupVertices[Vertex],0)),1,1,"")</f>
        <v>1</v>
      </c>
      <c r="U427" s="77" t="str">
        <f>REPLACE(INDEX(GroupVertices[Group],MATCH(Edges[[#This Row],[Vertex 2]],GroupVertices[Vertex],0)),1,1,"")</f>
        <v>1</v>
      </c>
      <c r="V427" s="31"/>
      <c r="W427" s="31"/>
      <c r="X427" s="31"/>
      <c r="Y427" s="31"/>
      <c r="Z427" s="31"/>
      <c r="AA427" s="31"/>
      <c r="AB427" s="31"/>
      <c r="AC427" s="31"/>
      <c r="AD427" s="31"/>
    </row>
    <row r="428" spans="1:30" ht="15">
      <c r="A428" s="62" t="s">
        <v>229</v>
      </c>
      <c r="B428" s="62" t="s">
        <v>234</v>
      </c>
      <c r="C428" s="63"/>
      <c r="D428" s="64">
        <v>1</v>
      </c>
      <c r="E428" s="65" t="s">
        <v>131</v>
      </c>
      <c r="F428" s="66"/>
      <c r="G428" s="63"/>
      <c r="H428" s="67"/>
      <c r="I428" s="68"/>
      <c r="J428" s="68"/>
      <c r="K428" s="31" t="s">
        <v>65</v>
      </c>
      <c r="L428" s="76">
        <v>428</v>
      </c>
      <c r="M428" s="76" t="b">
        <f t="shared" si="6"/>
        <v>1</v>
      </c>
      <c r="N428" s="70"/>
      <c r="O428" s="78" t="s">
        <v>275</v>
      </c>
      <c r="P428" s="78">
        <v>1</v>
      </c>
      <c r="Q428" s="78" t="s">
        <v>276</v>
      </c>
      <c r="R428" s="78"/>
      <c r="S428" s="78"/>
      <c r="T428" s="77" t="str">
        <f>REPLACE(INDEX(GroupVertices[Group],MATCH(Edges[[#This Row],[Vertex 1]],GroupVertices[Vertex],0)),1,1,"")</f>
        <v>1</v>
      </c>
      <c r="U428" s="77" t="str">
        <f>REPLACE(INDEX(GroupVertices[Group],MATCH(Edges[[#This Row],[Vertex 2]],GroupVertices[Vertex],0)),1,1,"")</f>
        <v>1</v>
      </c>
      <c r="V428" s="31"/>
      <c r="W428" s="31"/>
      <c r="X428" s="31"/>
      <c r="Y428" s="31"/>
      <c r="Z428" s="31"/>
      <c r="AA428" s="31"/>
      <c r="AB428" s="31"/>
      <c r="AC428" s="31"/>
      <c r="AD428" s="31"/>
    </row>
    <row r="429" spans="1:30" ht="15">
      <c r="A429" s="62" t="s">
        <v>229</v>
      </c>
      <c r="B429" s="62" t="s">
        <v>232</v>
      </c>
      <c r="C429" s="63"/>
      <c r="D429" s="64">
        <v>1</v>
      </c>
      <c r="E429" s="65" t="s">
        <v>131</v>
      </c>
      <c r="F429" s="66"/>
      <c r="G429" s="63"/>
      <c r="H429" s="67"/>
      <c r="I429" s="68"/>
      <c r="J429" s="68"/>
      <c r="K429" s="31" t="s">
        <v>65</v>
      </c>
      <c r="L429" s="76">
        <v>429</v>
      </c>
      <c r="M429" s="76" t="b">
        <f t="shared" si="6"/>
        <v>1</v>
      </c>
      <c r="N429" s="70"/>
      <c r="O429" s="78" t="s">
        <v>275</v>
      </c>
      <c r="P429" s="78">
        <v>1</v>
      </c>
      <c r="Q429" s="78" t="s">
        <v>276</v>
      </c>
      <c r="R429" s="78"/>
      <c r="S429" s="78"/>
      <c r="T429" s="77" t="str">
        <f>REPLACE(INDEX(GroupVertices[Group],MATCH(Edges[[#This Row],[Vertex 1]],GroupVertices[Vertex],0)),1,1,"")</f>
        <v>1</v>
      </c>
      <c r="U429" s="77" t="str">
        <f>REPLACE(INDEX(GroupVertices[Group],MATCH(Edges[[#This Row],[Vertex 2]],GroupVertices[Vertex],0)),1,1,"")</f>
        <v>1</v>
      </c>
      <c r="V429" s="31"/>
      <c r="W429" s="31"/>
      <c r="X429" s="31"/>
      <c r="Y429" s="31"/>
      <c r="Z429" s="31"/>
      <c r="AA429" s="31"/>
      <c r="AB429" s="31"/>
      <c r="AC429" s="31"/>
      <c r="AD429" s="31"/>
    </row>
    <row r="430" spans="1:30" ht="15">
      <c r="A430" s="62" t="s">
        <v>181</v>
      </c>
      <c r="B430" s="62" t="s">
        <v>229</v>
      </c>
      <c r="C430" s="63"/>
      <c r="D430" s="64">
        <v>1</v>
      </c>
      <c r="E430" s="65" t="s">
        <v>131</v>
      </c>
      <c r="F430" s="66"/>
      <c r="G430" s="63"/>
      <c r="H430" s="67"/>
      <c r="I430" s="68"/>
      <c r="J430" s="68"/>
      <c r="K430" s="31" t="s">
        <v>65</v>
      </c>
      <c r="L430" s="76">
        <v>430</v>
      </c>
      <c r="M430" s="76" t="b">
        <f t="shared" si="6"/>
        <v>1</v>
      </c>
      <c r="N430" s="70"/>
      <c r="O430" s="78" t="s">
        <v>275</v>
      </c>
      <c r="P430" s="78">
        <v>1</v>
      </c>
      <c r="Q430" s="78" t="s">
        <v>276</v>
      </c>
      <c r="R430" s="78"/>
      <c r="S430" s="78"/>
      <c r="T430" s="77" t="str">
        <f>REPLACE(INDEX(GroupVertices[Group],MATCH(Edges[[#This Row],[Vertex 1]],GroupVertices[Vertex],0)),1,1,"")</f>
        <v>2</v>
      </c>
      <c r="U430" s="77" t="str">
        <f>REPLACE(INDEX(GroupVertices[Group],MATCH(Edges[[#This Row],[Vertex 2]],GroupVertices[Vertex],0)),1,1,"")</f>
        <v>1</v>
      </c>
      <c r="V430" s="31"/>
      <c r="W430" s="31"/>
      <c r="X430" s="31"/>
      <c r="Y430" s="31"/>
      <c r="Z430" s="31"/>
      <c r="AA430" s="31"/>
      <c r="AB430" s="31"/>
      <c r="AC430" s="31"/>
      <c r="AD430" s="31"/>
    </row>
    <row r="431" spans="1:30" ht="15">
      <c r="A431" s="62" t="s">
        <v>244</v>
      </c>
      <c r="B431" s="62" t="s">
        <v>229</v>
      </c>
      <c r="C431" s="63"/>
      <c r="D431" s="64">
        <v>1</v>
      </c>
      <c r="E431" s="65" t="s">
        <v>131</v>
      </c>
      <c r="F431" s="66"/>
      <c r="G431" s="63"/>
      <c r="H431" s="67"/>
      <c r="I431" s="68"/>
      <c r="J431" s="68"/>
      <c r="K431" s="31" t="s">
        <v>66</v>
      </c>
      <c r="L431" s="76">
        <v>431</v>
      </c>
      <c r="M431" s="76" t="b">
        <f t="shared" si="6"/>
        <v>1</v>
      </c>
      <c r="N431" s="70"/>
      <c r="O431" s="78" t="s">
        <v>275</v>
      </c>
      <c r="P431" s="78">
        <v>1</v>
      </c>
      <c r="Q431" s="78" t="s">
        <v>276</v>
      </c>
      <c r="R431" s="78"/>
      <c r="S431" s="78"/>
      <c r="T431" s="77" t="str">
        <f>REPLACE(INDEX(GroupVertices[Group],MATCH(Edges[[#This Row],[Vertex 1]],GroupVertices[Vertex],0)),1,1,"")</f>
        <v>1</v>
      </c>
      <c r="U431" s="77" t="str">
        <f>REPLACE(INDEX(GroupVertices[Group],MATCH(Edges[[#This Row],[Vertex 2]],GroupVertices[Vertex],0)),1,1,"")</f>
        <v>1</v>
      </c>
      <c r="V431" s="31"/>
      <c r="W431" s="31"/>
      <c r="X431" s="31"/>
      <c r="Y431" s="31"/>
      <c r="Z431" s="31"/>
      <c r="AA431" s="31"/>
      <c r="AB431" s="31"/>
      <c r="AC431" s="31"/>
      <c r="AD431" s="31"/>
    </row>
    <row r="432" spans="1:30" ht="15">
      <c r="A432" s="62" t="s">
        <v>246</v>
      </c>
      <c r="B432" s="62" t="s">
        <v>229</v>
      </c>
      <c r="C432" s="63"/>
      <c r="D432" s="64">
        <v>1</v>
      </c>
      <c r="E432" s="65" t="s">
        <v>131</v>
      </c>
      <c r="F432" s="66"/>
      <c r="G432" s="63"/>
      <c r="H432" s="67"/>
      <c r="I432" s="68"/>
      <c r="J432" s="68"/>
      <c r="K432" s="31" t="s">
        <v>65</v>
      </c>
      <c r="L432" s="76">
        <v>432</v>
      </c>
      <c r="M432" s="76" t="b">
        <f t="shared" si="6"/>
        <v>1</v>
      </c>
      <c r="N432" s="70"/>
      <c r="O432" s="78" t="s">
        <v>275</v>
      </c>
      <c r="P432" s="78">
        <v>1</v>
      </c>
      <c r="Q432" s="78" t="s">
        <v>276</v>
      </c>
      <c r="R432" s="78"/>
      <c r="S432" s="78"/>
      <c r="T432" s="77" t="str">
        <f>REPLACE(INDEX(GroupVertices[Group],MATCH(Edges[[#This Row],[Vertex 1]],GroupVertices[Vertex],0)),1,1,"")</f>
        <v>1</v>
      </c>
      <c r="U432" s="77" t="str">
        <f>REPLACE(INDEX(GroupVertices[Group],MATCH(Edges[[#This Row],[Vertex 2]],GroupVertices[Vertex],0)),1,1,"")</f>
        <v>1</v>
      </c>
      <c r="V432" s="31"/>
      <c r="W432" s="31"/>
      <c r="X432" s="31"/>
      <c r="Y432" s="31"/>
      <c r="Z432" s="31"/>
      <c r="AA432" s="31"/>
      <c r="AB432" s="31"/>
      <c r="AC432" s="31"/>
      <c r="AD432" s="31"/>
    </row>
    <row r="433" spans="1:30" ht="15">
      <c r="A433" s="62" t="s">
        <v>204</v>
      </c>
      <c r="B433" s="62" t="s">
        <v>200</v>
      </c>
      <c r="C433" s="63"/>
      <c r="D433" s="64">
        <v>1</v>
      </c>
      <c r="E433" s="65" t="s">
        <v>131</v>
      </c>
      <c r="F433" s="66"/>
      <c r="G433" s="63"/>
      <c r="H433" s="67"/>
      <c r="I433" s="68"/>
      <c r="J433" s="68"/>
      <c r="K433" s="31" t="s">
        <v>65</v>
      </c>
      <c r="L433" s="76">
        <v>433</v>
      </c>
      <c r="M433" s="76" t="b">
        <f t="shared" si="6"/>
        <v>1</v>
      </c>
      <c r="N433" s="70"/>
      <c r="O433" s="78" t="s">
        <v>275</v>
      </c>
      <c r="P433" s="78">
        <v>1</v>
      </c>
      <c r="Q433" s="78" t="s">
        <v>276</v>
      </c>
      <c r="R433" s="78"/>
      <c r="S433" s="78"/>
      <c r="T433" s="77" t="str">
        <f>REPLACE(INDEX(GroupVertices[Group],MATCH(Edges[[#This Row],[Vertex 1]],GroupVertices[Vertex],0)),1,1,"")</f>
        <v>1</v>
      </c>
      <c r="U433" s="77" t="str">
        <f>REPLACE(INDEX(GroupVertices[Group],MATCH(Edges[[#This Row],[Vertex 2]],GroupVertices[Vertex],0)),1,1,"")</f>
        <v>1</v>
      </c>
      <c r="V433" s="31"/>
      <c r="W433" s="31"/>
      <c r="X433" s="31"/>
      <c r="Y433" s="31"/>
      <c r="Z433" s="31"/>
      <c r="AA433" s="31"/>
      <c r="AB433" s="31"/>
      <c r="AC433" s="31"/>
      <c r="AD433" s="31"/>
    </row>
    <row r="434" spans="1:30" ht="15">
      <c r="A434" s="62" t="s">
        <v>241</v>
      </c>
      <c r="B434" s="62" t="s">
        <v>200</v>
      </c>
      <c r="C434" s="63"/>
      <c r="D434" s="64">
        <v>1</v>
      </c>
      <c r="E434" s="65" t="s">
        <v>131</v>
      </c>
      <c r="F434" s="66"/>
      <c r="G434" s="63"/>
      <c r="H434" s="67"/>
      <c r="I434" s="68"/>
      <c r="J434" s="68"/>
      <c r="K434" s="31" t="s">
        <v>65</v>
      </c>
      <c r="L434" s="76">
        <v>434</v>
      </c>
      <c r="M434" s="76" t="b">
        <f t="shared" si="6"/>
        <v>1</v>
      </c>
      <c r="N434" s="70"/>
      <c r="O434" s="78" t="s">
        <v>275</v>
      </c>
      <c r="P434" s="78">
        <v>1</v>
      </c>
      <c r="Q434" s="78" t="s">
        <v>276</v>
      </c>
      <c r="R434" s="78"/>
      <c r="S434" s="78"/>
      <c r="T434" s="77" t="str">
        <f>REPLACE(INDEX(GroupVertices[Group],MATCH(Edges[[#This Row],[Vertex 1]],GroupVertices[Vertex],0)),1,1,"")</f>
        <v>3</v>
      </c>
      <c r="U434" s="77" t="str">
        <f>REPLACE(INDEX(GroupVertices[Group],MATCH(Edges[[#This Row],[Vertex 2]],GroupVertices[Vertex],0)),1,1,"")</f>
        <v>1</v>
      </c>
      <c r="V434" s="31"/>
      <c r="W434" s="31"/>
      <c r="X434" s="31"/>
      <c r="Y434" s="31"/>
      <c r="Z434" s="31"/>
      <c r="AA434" s="31"/>
      <c r="AB434" s="31"/>
      <c r="AC434" s="31"/>
      <c r="AD434" s="31"/>
    </row>
    <row r="435" spans="1:30" ht="15">
      <c r="A435" s="62" t="s">
        <v>244</v>
      </c>
      <c r="B435" s="62" t="s">
        <v>200</v>
      </c>
      <c r="C435" s="63"/>
      <c r="D435" s="64">
        <v>1</v>
      </c>
      <c r="E435" s="65" t="s">
        <v>131</v>
      </c>
      <c r="F435" s="66"/>
      <c r="G435" s="63"/>
      <c r="H435" s="67"/>
      <c r="I435" s="68"/>
      <c r="J435" s="68"/>
      <c r="K435" s="31" t="s">
        <v>65</v>
      </c>
      <c r="L435" s="76">
        <v>435</v>
      </c>
      <c r="M435" s="76" t="b">
        <f t="shared" si="6"/>
        <v>1</v>
      </c>
      <c r="N435" s="70"/>
      <c r="O435" s="78" t="s">
        <v>275</v>
      </c>
      <c r="P435" s="78">
        <v>1</v>
      </c>
      <c r="Q435" s="78" t="s">
        <v>276</v>
      </c>
      <c r="R435" s="78"/>
      <c r="S435" s="78"/>
      <c r="T435" s="77" t="str">
        <f>REPLACE(INDEX(GroupVertices[Group],MATCH(Edges[[#This Row],[Vertex 1]],GroupVertices[Vertex],0)),1,1,"")</f>
        <v>1</v>
      </c>
      <c r="U435" s="77" t="str">
        <f>REPLACE(INDEX(GroupVertices[Group],MATCH(Edges[[#This Row],[Vertex 2]],GroupVertices[Vertex],0)),1,1,"")</f>
        <v>1</v>
      </c>
      <c r="V435" s="31"/>
      <c r="W435" s="31"/>
      <c r="X435" s="31"/>
      <c r="Y435" s="31"/>
      <c r="Z435" s="31"/>
      <c r="AA435" s="31"/>
      <c r="AB435" s="31"/>
      <c r="AC435" s="31"/>
      <c r="AD435" s="31"/>
    </row>
    <row r="436" spans="1:30" ht="15">
      <c r="A436" s="62" t="s">
        <v>200</v>
      </c>
      <c r="B436" s="62" t="s">
        <v>208</v>
      </c>
      <c r="C436" s="63"/>
      <c r="D436" s="64">
        <v>1</v>
      </c>
      <c r="E436" s="65" t="s">
        <v>131</v>
      </c>
      <c r="F436" s="66"/>
      <c r="G436" s="63"/>
      <c r="H436" s="67"/>
      <c r="I436" s="68"/>
      <c r="J436" s="68"/>
      <c r="K436" s="31" t="s">
        <v>65</v>
      </c>
      <c r="L436" s="76">
        <v>436</v>
      </c>
      <c r="M436" s="76" t="b">
        <f t="shared" si="6"/>
        <v>1</v>
      </c>
      <c r="N436" s="70"/>
      <c r="O436" s="78" t="s">
        <v>275</v>
      </c>
      <c r="P436" s="78">
        <v>1</v>
      </c>
      <c r="Q436" s="78" t="s">
        <v>276</v>
      </c>
      <c r="R436" s="78"/>
      <c r="S436" s="78"/>
      <c r="T436" s="77" t="str">
        <f>REPLACE(INDEX(GroupVertices[Group],MATCH(Edges[[#This Row],[Vertex 1]],GroupVertices[Vertex],0)),1,1,"")</f>
        <v>1</v>
      </c>
      <c r="U436" s="77" t="str">
        <f>REPLACE(INDEX(GroupVertices[Group],MATCH(Edges[[#This Row],[Vertex 2]],GroupVertices[Vertex],0)),1,1,"")</f>
        <v>4</v>
      </c>
      <c r="V436" s="31"/>
      <c r="W436" s="31"/>
      <c r="X436" s="31"/>
      <c r="Y436" s="31"/>
      <c r="Z436" s="31"/>
      <c r="AA436" s="31"/>
      <c r="AB436" s="31"/>
      <c r="AC436" s="31"/>
      <c r="AD436" s="31"/>
    </row>
    <row r="437" spans="1:30" ht="15">
      <c r="A437" s="62" t="s">
        <v>181</v>
      </c>
      <c r="B437" s="62" t="s">
        <v>200</v>
      </c>
      <c r="C437" s="63"/>
      <c r="D437" s="64">
        <v>1</v>
      </c>
      <c r="E437" s="65" t="s">
        <v>131</v>
      </c>
      <c r="F437" s="66"/>
      <c r="G437" s="63"/>
      <c r="H437" s="67"/>
      <c r="I437" s="68"/>
      <c r="J437" s="68"/>
      <c r="K437" s="31" t="s">
        <v>65</v>
      </c>
      <c r="L437" s="76">
        <v>437</v>
      </c>
      <c r="M437" s="76" t="b">
        <f t="shared" si="6"/>
        <v>1</v>
      </c>
      <c r="N437" s="70"/>
      <c r="O437" s="78" t="s">
        <v>275</v>
      </c>
      <c r="P437" s="78">
        <v>1</v>
      </c>
      <c r="Q437" s="78" t="s">
        <v>276</v>
      </c>
      <c r="R437" s="78"/>
      <c r="S437" s="78"/>
      <c r="T437" s="77" t="str">
        <f>REPLACE(INDEX(GroupVertices[Group],MATCH(Edges[[#This Row],[Vertex 1]],GroupVertices[Vertex],0)),1,1,"")</f>
        <v>2</v>
      </c>
      <c r="U437" s="77" t="str">
        <f>REPLACE(INDEX(GroupVertices[Group],MATCH(Edges[[#This Row],[Vertex 2]],GroupVertices[Vertex],0)),1,1,"")</f>
        <v>1</v>
      </c>
      <c r="V437" s="31"/>
      <c r="W437" s="31"/>
      <c r="X437" s="31"/>
      <c r="Y437" s="31"/>
      <c r="Z437" s="31"/>
      <c r="AA437" s="31"/>
      <c r="AB437" s="31"/>
      <c r="AC437" s="31"/>
      <c r="AD437" s="31"/>
    </row>
    <row r="438" spans="1:30" ht="15">
      <c r="A438" s="62" t="s">
        <v>230</v>
      </c>
      <c r="B438" s="62" t="s">
        <v>200</v>
      </c>
      <c r="C438" s="63"/>
      <c r="D438" s="64">
        <v>1</v>
      </c>
      <c r="E438" s="65" t="s">
        <v>131</v>
      </c>
      <c r="F438" s="66"/>
      <c r="G438" s="63"/>
      <c r="H438" s="67"/>
      <c r="I438" s="68"/>
      <c r="J438" s="68"/>
      <c r="K438" s="31" t="s">
        <v>65</v>
      </c>
      <c r="L438" s="76">
        <v>438</v>
      </c>
      <c r="M438" s="76" t="b">
        <f t="shared" si="6"/>
        <v>1</v>
      </c>
      <c r="N438" s="70"/>
      <c r="O438" s="78" t="s">
        <v>275</v>
      </c>
      <c r="P438" s="78">
        <v>1</v>
      </c>
      <c r="Q438" s="78" t="s">
        <v>276</v>
      </c>
      <c r="R438" s="78"/>
      <c r="S438" s="78"/>
      <c r="T438" s="77" t="str">
        <f>REPLACE(INDEX(GroupVertices[Group],MATCH(Edges[[#This Row],[Vertex 1]],GroupVertices[Vertex],0)),1,1,"")</f>
        <v>1</v>
      </c>
      <c r="U438" s="77" t="str">
        <f>REPLACE(INDEX(GroupVertices[Group],MATCH(Edges[[#This Row],[Vertex 2]],GroupVertices[Vertex],0)),1,1,"")</f>
        <v>1</v>
      </c>
      <c r="V438" s="31"/>
      <c r="W438" s="31"/>
      <c r="X438" s="31"/>
      <c r="Y438" s="31"/>
      <c r="Z438" s="31"/>
      <c r="AA438" s="31"/>
      <c r="AB438" s="31"/>
      <c r="AC438" s="31"/>
      <c r="AD438" s="31"/>
    </row>
    <row r="439" spans="1:30" ht="15">
      <c r="A439" s="62" t="s">
        <v>232</v>
      </c>
      <c r="B439" s="62" t="s">
        <v>200</v>
      </c>
      <c r="C439" s="63"/>
      <c r="D439" s="64">
        <v>1</v>
      </c>
      <c r="E439" s="65" t="s">
        <v>131</v>
      </c>
      <c r="F439" s="66"/>
      <c r="G439" s="63"/>
      <c r="H439" s="67"/>
      <c r="I439" s="68"/>
      <c r="J439" s="68"/>
      <c r="K439" s="31" t="s">
        <v>65</v>
      </c>
      <c r="L439" s="76">
        <v>439</v>
      </c>
      <c r="M439" s="76" t="b">
        <f t="shared" si="6"/>
        <v>1</v>
      </c>
      <c r="N439" s="70"/>
      <c r="O439" s="78" t="s">
        <v>275</v>
      </c>
      <c r="P439" s="78">
        <v>1</v>
      </c>
      <c r="Q439" s="78" t="s">
        <v>276</v>
      </c>
      <c r="R439" s="78"/>
      <c r="S439" s="78"/>
      <c r="T439" s="77" t="str">
        <f>REPLACE(INDEX(GroupVertices[Group],MATCH(Edges[[#This Row],[Vertex 1]],GroupVertices[Vertex],0)),1,1,"")</f>
        <v>1</v>
      </c>
      <c r="U439" s="77" t="str">
        <f>REPLACE(INDEX(GroupVertices[Group],MATCH(Edges[[#This Row],[Vertex 2]],GroupVertices[Vertex],0)),1,1,"")</f>
        <v>1</v>
      </c>
      <c r="V439" s="31"/>
      <c r="W439" s="31"/>
      <c r="X439" s="31"/>
      <c r="Y439" s="31"/>
      <c r="Z439" s="31"/>
      <c r="AA439" s="31"/>
      <c r="AB439" s="31"/>
      <c r="AC439" s="31"/>
      <c r="AD439" s="31"/>
    </row>
    <row r="440" spans="1:30" ht="15">
      <c r="A440" s="62" t="s">
        <v>246</v>
      </c>
      <c r="B440" s="62" t="s">
        <v>200</v>
      </c>
      <c r="C440" s="63"/>
      <c r="D440" s="64">
        <v>1</v>
      </c>
      <c r="E440" s="65" t="s">
        <v>131</v>
      </c>
      <c r="F440" s="66"/>
      <c r="G440" s="63"/>
      <c r="H440" s="67"/>
      <c r="I440" s="68"/>
      <c r="J440" s="68"/>
      <c r="K440" s="31" t="s">
        <v>65</v>
      </c>
      <c r="L440" s="76">
        <v>440</v>
      </c>
      <c r="M440" s="76" t="b">
        <f t="shared" si="6"/>
        <v>1</v>
      </c>
      <c r="N440" s="70"/>
      <c r="O440" s="78" t="s">
        <v>275</v>
      </c>
      <c r="P440" s="78">
        <v>1</v>
      </c>
      <c r="Q440" s="78" t="s">
        <v>276</v>
      </c>
      <c r="R440" s="78"/>
      <c r="S440" s="78"/>
      <c r="T440" s="77" t="str">
        <f>REPLACE(INDEX(GroupVertices[Group],MATCH(Edges[[#This Row],[Vertex 1]],GroupVertices[Vertex],0)),1,1,"")</f>
        <v>1</v>
      </c>
      <c r="U440" s="77" t="str">
        <f>REPLACE(INDEX(GroupVertices[Group],MATCH(Edges[[#This Row],[Vertex 2]],GroupVertices[Vertex],0)),1,1,"")</f>
        <v>1</v>
      </c>
      <c r="V440" s="31"/>
      <c r="W440" s="31"/>
      <c r="X440" s="31"/>
      <c r="Y440" s="31"/>
      <c r="Z440" s="31"/>
      <c r="AA440" s="31"/>
      <c r="AB440" s="31"/>
      <c r="AC440" s="31"/>
      <c r="AD440" s="31"/>
    </row>
    <row r="441" spans="1:30" ht="15">
      <c r="A441" s="62" t="s">
        <v>244</v>
      </c>
      <c r="B441" s="62" t="s">
        <v>234</v>
      </c>
      <c r="C441" s="63"/>
      <c r="D441" s="64">
        <v>1</v>
      </c>
      <c r="E441" s="65" t="s">
        <v>131</v>
      </c>
      <c r="F441" s="66"/>
      <c r="G441" s="63"/>
      <c r="H441" s="67"/>
      <c r="I441" s="68"/>
      <c r="J441" s="68"/>
      <c r="K441" s="31" t="s">
        <v>66</v>
      </c>
      <c r="L441" s="76">
        <v>441</v>
      </c>
      <c r="M441" s="76" t="b">
        <f t="shared" si="6"/>
        <v>1</v>
      </c>
      <c r="N441" s="70"/>
      <c r="O441" s="78" t="s">
        <v>275</v>
      </c>
      <c r="P441" s="78">
        <v>1</v>
      </c>
      <c r="Q441" s="78" t="s">
        <v>276</v>
      </c>
      <c r="R441" s="78"/>
      <c r="S441" s="78"/>
      <c r="T441" s="77" t="str">
        <f>REPLACE(INDEX(GroupVertices[Group],MATCH(Edges[[#This Row],[Vertex 1]],GroupVertices[Vertex],0)),1,1,"")</f>
        <v>1</v>
      </c>
      <c r="U441" s="77" t="str">
        <f>REPLACE(INDEX(GroupVertices[Group],MATCH(Edges[[#This Row],[Vertex 2]],GroupVertices[Vertex],0)),1,1,"")</f>
        <v>1</v>
      </c>
      <c r="V441" s="31"/>
      <c r="W441" s="31"/>
      <c r="X441" s="31"/>
      <c r="Y441" s="31"/>
      <c r="Z441" s="31"/>
      <c r="AA441" s="31"/>
      <c r="AB441" s="31"/>
      <c r="AC441" s="31"/>
      <c r="AD441" s="31"/>
    </row>
    <row r="442" spans="1:30" ht="15">
      <c r="A442" s="62" t="s">
        <v>234</v>
      </c>
      <c r="B442" s="62" t="s">
        <v>204</v>
      </c>
      <c r="C442" s="63"/>
      <c r="D442" s="64">
        <v>1</v>
      </c>
      <c r="E442" s="65" t="s">
        <v>131</v>
      </c>
      <c r="F442" s="66"/>
      <c r="G442" s="63"/>
      <c r="H442" s="67"/>
      <c r="I442" s="68"/>
      <c r="J442" s="68"/>
      <c r="K442" s="31" t="s">
        <v>65</v>
      </c>
      <c r="L442" s="76">
        <v>442</v>
      </c>
      <c r="M442" s="76" t="b">
        <f t="shared" si="6"/>
        <v>1</v>
      </c>
      <c r="N442" s="70"/>
      <c r="O442" s="78" t="s">
        <v>275</v>
      </c>
      <c r="P442" s="78">
        <v>1</v>
      </c>
      <c r="Q442" s="78" t="s">
        <v>276</v>
      </c>
      <c r="R442" s="78"/>
      <c r="S442" s="78"/>
      <c r="T442" s="77" t="str">
        <f>REPLACE(INDEX(GroupVertices[Group],MATCH(Edges[[#This Row],[Vertex 1]],GroupVertices[Vertex],0)),1,1,"")</f>
        <v>1</v>
      </c>
      <c r="U442" s="77" t="str">
        <f>REPLACE(INDEX(GroupVertices[Group],MATCH(Edges[[#This Row],[Vertex 2]],GroupVertices[Vertex],0)),1,1,"")</f>
        <v>1</v>
      </c>
      <c r="V442" s="31"/>
      <c r="W442" s="31"/>
      <c r="X442" s="31"/>
      <c r="Y442" s="31"/>
      <c r="Z442" s="31"/>
      <c r="AA442" s="31"/>
      <c r="AB442" s="31"/>
      <c r="AC442" s="31"/>
      <c r="AD442" s="31"/>
    </row>
    <row r="443" spans="1:30" ht="15">
      <c r="A443" s="62" t="s">
        <v>234</v>
      </c>
      <c r="B443" s="62" t="s">
        <v>244</v>
      </c>
      <c r="C443" s="63"/>
      <c r="D443" s="64">
        <v>1</v>
      </c>
      <c r="E443" s="65" t="s">
        <v>131</v>
      </c>
      <c r="F443" s="66"/>
      <c r="G443" s="63"/>
      <c r="H443" s="67"/>
      <c r="I443" s="68"/>
      <c r="J443" s="68"/>
      <c r="K443" s="31" t="s">
        <v>66</v>
      </c>
      <c r="L443" s="76">
        <v>443</v>
      </c>
      <c r="M443" s="76" t="b">
        <f t="shared" si="6"/>
        <v>1</v>
      </c>
      <c r="N443" s="70"/>
      <c r="O443" s="78" t="s">
        <v>275</v>
      </c>
      <c r="P443" s="78">
        <v>1</v>
      </c>
      <c r="Q443" s="78" t="s">
        <v>276</v>
      </c>
      <c r="R443" s="78"/>
      <c r="S443" s="78"/>
      <c r="T443" s="77" t="str">
        <f>REPLACE(INDEX(GroupVertices[Group],MATCH(Edges[[#This Row],[Vertex 1]],GroupVertices[Vertex],0)),1,1,"")</f>
        <v>1</v>
      </c>
      <c r="U443" s="77" t="str">
        <f>REPLACE(INDEX(GroupVertices[Group],MATCH(Edges[[#This Row],[Vertex 2]],GroupVertices[Vertex],0)),1,1,"")</f>
        <v>1</v>
      </c>
      <c r="V443" s="31"/>
      <c r="W443" s="31"/>
      <c r="X443" s="31"/>
      <c r="Y443" s="31"/>
      <c r="Z443" s="31"/>
      <c r="AA443" s="31"/>
      <c r="AB443" s="31"/>
      <c r="AC443" s="31"/>
      <c r="AD443" s="31"/>
    </row>
    <row r="444" spans="1:30" ht="15">
      <c r="A444" s="62" t="s">
        <v>234</v>
      </c>
      <c r="B444" s="62" t="s">
        <v>230</v>
      </c>
      <c r="C444" s="63"/>
      <c r="D444" s="64">
        <v>1</v>
      </c>
      <c r="E444" s="65" t="s">
        <v>131</v>
      </c>
      <c r="F444" s="66"/>
      <c r="G444" s="63"/>
      <c r="H444" s="67"/>
      <c r="I444" s="68"/>
      <c r="J444" s="68"/>
      <c r="K444" s="31" t="s">
        <v>66</v>
      </c>
      <c r="L444" s="76">
        <v>444</v>
      </c>
      <c r="M444" s="76" t="b">
        <f t="shared" si="6"/>
        <v>1</v>
      </c>
      <c r="N444" s="70"/>
      <c r="O444" s="78" t="s">
        <v>275</v>
      </c>
      <c r="P444" s="78">
        <v>1</v>
      </c>
      <c r="Q444" s="78" t="s">
        <v>276</v>
      </c>
      <c r="R444" s="78"/>
      <c r="S444" s="78"/>
      <c r="T444" s="77" t="str">
        <f>REPLACE(INDEX(GroupVertices[Group],MATCH(Edges[[#This Row],[Vertex 1]],GroupVertices[Vertex],0)),1,1,"")</f>
        <v>1</v>
      </c>
      <c r="U444" s="77" t="str">
        <f>REPLACE(INDEX(GroupVertices[Group],MATCH(Edges[[#This Row],[Vertex 2]],GroupVertices[Vertex],0)),1,1,"")</f>
        <v>1</v>
      </c>
      <c r="V444" s="31"/>
      <c r="W444" s="31"/>
      <c r="X444" s="31"/>
      <c r="Y444" s="31"/>
      <c r="Z444" s="31"/>
      <c r="AA444" s="31"/>
      <c r="AB444" s="31"/>
      <c r="AC444" s="31"/>
      <c r="AD444" s="31"/>
    </row>
    <row r="445" spans="1:30" ht="15">
      <c r="A445" s="62" t="s">
        <v>234</v>
      </c>
      <c r="B445" s="62" t="s">
        <v>232</v>
      </c>
      <c r="C445" s="63"/>
      <c r="D445" s="64">
        <v>1</v>
      </c>
      <c r="E445" s="65" t="s">
        <v>131</v>
      </c>
      <c r="F445" s="66"/>
      <c r="G445" s="63"/>
      <c r="H445" s="67"/>
      <c r="I445" s="68"/>
      <c r="J445" s="68"/>
      <c r="K445" s="31" t="s">
        <v>65</v>
      </c>
      <c r="L445" s="76">
        <v>445</v>
      </c>
      <c r="M445" s="76" t="b">
        <f t="shared" si="6"/>
        <v>1</v>
      </c>
      <c r="N445" s="70"/>
      <c r="O445" s="78" t="s">
        <v>275</v>
      </c>
      <c r="P445" s="78">
        <v>1</v>
      </c>
      <c r="Q445" s="78" t="s">
        <v>276</v>
      </c>
      <c r="R445" s="78"/>
      <c r="S445" s="78"/>
      <c r="T445" s="77" t="str">
        <f>REPLACE(INDEX(GroupVertices[Group],MATCH(Edges[[#This Row],[Vertex 1]],GroupVertices[Vertex],0)),1,1,"")</f>
        <v>1</v>
      </c>
      <c r="U445" s="77" t="str">
        <f>REPLACE(INDEX(GroupVertices[Group],MATCH(Edges[[#This Row],[Vertex 2]],GroupVertices[Vertex],0)),1,1,"")</f>
        <v>1</v>
      </c>
      <c r="V445" s="31"/>
      <c r="W445" s="31"/>
      <c r="X445" s="31"/>
      <c r="Y445" s="31"/>
      <c r="Z445" s="31"/>
      <c r="AA445" s="31"/>
      <c r="AB445" s="31"/>
      <c r="AC445" s="31"/>
      <c r="AD445" s="31"/>
    </row>
    <row r="446" spans="1:30" ht="15">
      <c r="A446" s="62" t="s">
        <v>234</v>
      </c>
      <c r="B446" s="62" t="s">
        <v>246</v>
      </c>
      <c r="C446" s="63"/>
      <c r="D446" s="64">
        <v>1</v>
      </c>
      <c r="E446" s="65" t="s">
        <v>131</v>
      </c>
      <c r="F446" s="66"/>
      <c r="G446" s="63"/>
      <c r="H446" s="67"/>
      <c r="I446" s="68"/>
      <c r="J446" s="68"/>
      <c r="K446" s="31" t="s">
        <v>66</v>
      </c>
      <c r="L446" s="76">
        <v>446</v>
      </c>
      <c r="M446" s="76" t="b">
        <f t="shared" si="6"/>
        <v>1</v>
      </c>
      <c r="N446" s="70"/>
      <c r="O446" s="78" t="s">
        <v>275</v>
      </c>
      <c r="P446" s="78">
        <v>1</v>
      </c>
      <c r="Q446" s="78" t="s">
        <v>276</v>
      </c>
      <c r="R446" s="78"/>
      <c r="S446" s="78"/>
      <c r="T446" s="77" t="str">
        <f>REPLACE(INDEX(GroupVertices[Group],MATCH(Edges[[#This Row],[Vertex 1]],GroupVertices[Vertex],0)),1,1,"")</f>
        <v>1</v>
      </c>
      <c r="U446" s="77" t="str">
        <f>REPLACE(INDEX(GroupVertices[Group],MATCH(Edges[[#This Row],[Vertex 2]],GroupVertices[Vertex],0)),1,1,"")</f>
        <v>1</v>
      </c>
      <c r="V446" s="31"/>
      <c r="W446" s="31"/>
      <c r="X446" s="31"/>
      <c r="Y446" s="31"/>
      <c r="Z446" s="31"/>
      <c r="AA446" s="31"/>
      <c r="AB446" s="31"/>
      <c r="AC446" s="31"/>
      <c r="AD446" s="31"/>
    </row>
    <row r="447" spans="1:30" ht="15">
      <c r="A447" s="62" t="s">
        <v>181</v>
      </c>
      <c r="B447" s="62" t="s">
        <v>234</v>
      </c>
      <c r="C447" s="63"/>
      <c r="D447" s="64">
        <v>1</v>
      </c>
      <c r="E447" s="65" t="s">
        <v>131</v>
      </c>
      <c r="F447" s="66"/>
      <c r="G447" s="63"/>
      <c r="H447" s="67"/>
      <c r="I447" s="68"/>
      <c r="J447" s="68"/>
      <c r="K447" s="31" t="s">
        <v>65</v>
      </c>
      <c r="L447" s="76">
        <v>447</v>
      </c>
      <c r="M447" s="76" t="b">
        <f t="shared" si="6"/>
        <v>1</v>
      </c>
      <c r="N447" s="70"/>
      <c r="O447" s="78" t="s">
        <v>275</v>
      </c>
      <c r="P447" s="78">
        <v>1</v>
      </c>
      <c r="Q447" s="78" t="s">
        <v>276</v>
      </c>
      <c r="R447" s="78"/>
      <c r="S447" s="78"/>
      <c r="T447" s="77" t="str">
        <f>REPLACE(INDEX(GroupVertices[Group],MATCH(Edges[[#This Row],[Vertex 1]],GroupVertices[Vertex],0)),1,1,"")</f>
        <v>2</v>
      </c>
      <c r="U447" s="77" t="str">
        <f>REPLACE(INDEX(GroupVertices[Group],MATCH(Edges[[#This Row],[Vertex 2]],GroupVertices[Vertex],0)),1,1,"")</f>
        <v>1</v>
      </c>
      <c r="V447" s="31"/>
      <c r="W447" s="31"/>
      <c r="X447" s="31"/>
      <c r="Y447" s="31"/>
      <c r="Z447" s="31"/>
      <c r="AA447" s="31"/>
      <c r="AB447" s="31"/>
      <c r="AC447" s="31"/>
      <c r="AD447" s="31"/>
    </row>
    <row r="448" spans="1:30" ht="15">
      <c r="A448" s="62" t="s">
        <v>230</v>
      </c>
      <c r="B448" s="62" t="s">
        <v>234</v>
      </c>
      <c r="C448" s="63"/>
      <c r="D448" s="64">
        <v>1</v>
      </c>
      <c r="E448" s="65" t="s">
        <v>131</v>
      </c>
      <c r="F448" s="66"/>
      <c r="G448" s="63"/>
      <c r="H448" s="67"/>
      <c r="I448" s="68"/>
      <c r="J448" s="68"/>
      <c r="K448" s="31" t="s">
        <v>66</v>
      </c>
      <c r="L448" s="76">
        <v>448</v>
      </c>
      <c r="M448" s="76" t="b">
        <f t="shared" si="6"/>
        <v>1</v>
      </c>
      <c r="N448" s="70"/>
      <c r="O448" s="78" t="s">
        <v>275</v>
      </c>
      <c r="P448" s="78">
        <v>1</v>
      </c>
      <c r="Q448" s="78" t="s">
        <v>276</v>
      </c>
      <c r="R448" s="78"/>
      <c r="S448" s="78"/>
      <c r="T448" s="77" t="str">
        <f>REPLACE(INDEX(GroupVertices[Group],MATCH(Edges[[#This Row],[Vertex 1]],GroupVertices[Vertex],0)),1,1,"")</f>
        <v>1</v>
      </c>
      <c r="U448" s="77" t="str">
        <f>REPLACE(INDEX(GroupVertices[Group],MATCH(Edges[[#This Row],[Vertex 2]],GroupVertices[Vertex],0)),1,1,"")</f>
        <v>1</v>
      </c>
      <c r="V448" s="31"/>
      <c r="W448" s="31"/>
      <c r="X448" s="31"/>
      <c r="Y448" s="31"/>
      <c r="Z448" s="31"/>
      <c r="AA448" s="31"/>
      <c r="AB448" s="31"/>
      <c r="AC448" s="31"/>
      <c r="AD448" s="31"/>
    </row>
    <row r="449" spans="1:30" ht="15">
      <c r="A449" s="62" t="s">
        <v>246</v>
      </c>
      <c r="B449" s="62" t="s">
        <v>234</v>
      </c>
      <c r="C449" s="63"/>
      <c r="D449" s="64">
        <v>1</v>
      </c>
      <c r="E449" s="65" t="s">
        <v>131</v>
      </c>
      <c r="F449" s="66"/>
      <c r="G449" s="63"/>
      <c r="H449" s="67"/>
      <c r="I449" s="68"/>
      <c r="J449" s="68"/>
      <c r="K449" s="31" t="s">
        <v>66</v>
      </c>
      <c r="L449" s="76">
        <v>449</v>
      </c>
      <c r="M449" s="76" t="b">
        <f t="shared" si="6"/>
        <v>1</v>
      </c>
      <c r="N449" s="70"/>
      <c r="O449" s="78" t="s">
        <v>275</v>
      </c>
      <c r="P449" s="78">
        <v>1</v>
      </c>
      <c r="Q449" s="78" t="s">
        <v>276</v>
      </c>
      <c r="R449" s="78"/>
      <c r="S449" s="78"/>
      <c r="T449" s="77" t="str">
        <f>REPLACE(INDEX(GroupVertices[Group],MATCH(Edges[[#This Row],[Vertex 1]],GroupVertices[Vertex],0)),1,1,"")</f>
        <v>1</v>
      </c>
      <c r="U449" s="77" t="str">
        <f>REPLACE(INDEX(GroupVertices[Group],MATCH(Edges[[#This Row],[Vertex 2]],GroupVertices[Vertex],0)),1,1,"")</f>
        <v>1</v>
      </c>
      <c r="V449" s="31"/>
      <c r="W449" s="31"/>
      <c r="X449" s="31"/>
      <c r="Y449" s="31"/>
      <c r="Z449" s="31"/>
      <c r="AA449" s="31"/>
      <c r="AB449" s="31"/>
      <c r="AC449" s="31"/>
      <c r="AD449" s="31"/>
    </row>
    <row r="450" spans="1:30" ht="15">
      <c r="A450" s="62" t="s">
        <v>204</v>
      </c>
      <c r="B450" s="62" t="s">
        <v>232</v>
      </c>
      <c r="C450" s="63"/>
      <c r="D450" s="64">
        <v>1</v>
      </c>
      <c r="E450" s="65" t="s">
        <v>131</v>
      </c>
      <c r="F450" s="66"/>
      <c r="G450" s="63"/>
      <c r="H450" s="67"/>
      <c r="I450" s="68"/>
      <c r="J450" s="68"/>
      <c r="K450" s="31" t="s">
        <v>65</v>
      </c>
      <c r="L450" s="76">
        <v>450</v>
      </c>
      <c r="M450" s="76" t="b">
        <f t="shared" si="6"/>
        <v>1</v>
      </c>
      <c r="N450" s="70"/>
      <c r="O450" s="78" t="s">
        <v>275</v>
      </c>
      <c r="P450" s="78">
        <v>1</v>
      </c>
      <c r="Q450" s="78" t="s">
        <v>276</v>
      </c>
      <c r="R450" s="78"/>
      <c r="S450" s="78"/>
      <c r="T450" s="77" t="str">
        <f>REPLACE(INDEX(GroupVertices[Group],MATCH(Edges[[#This Row],[Vertex 1]],GroupVertices[Vertex],0)),1,1,"")</f>
        <v>1</v>
      </c>
      <c r="U450" s="77" t="str">
        <f>REPLACE(INDEX(GroupVertices[Group],MATCH(Edges[[#This Row],[Vertex 2]],GroupVertices[Vertex],0)),1,1,"")</f>
        <v>1</v>
      </c>
      <c r="V450" s="31"/>
      <c r="W450" s="31"/>
      <c r="X450" s="31"/>
      <c r="Y450" s="31"/>
      <c r="Z450" s="31"/>
      <c r="AA450" s="31"/>
      <c r="AB450" s="31"/>
      <c r="AC450" s="31"/>
      <c r="AD450" s="31"/>
    </row>
    <row r="451" spans="1:30" ht="15">
      <c r="A451" s="62" t="s">
        <v>244</v>
      </c>
      <c r="B451" s="62" t="s">
        <v>232</v>
      </c>
      <c r="C451" s="63"/>
      <c r="D451" s="64">
        <v>1</v>
      </c>
      <c r="E451" s="65" t="s">
        <v>131</v>
      </c>
      <c r="F451" s="66"/>
      <c r="G451" s="63"/>
      <c r="H451" s="67"/>
      <c r="I451" s="68"/>
      <c r="J451" s="68"/>
      <c r="K451" s="31" t="s">
        <v>66</v>
      </c>
      <c r="L451" s="76">
        <v>451</v>
      </c>
      <c r="M451" s="76" t="b">
        <f aca="true" t="shared" si="7" ref="M451:M514">IF(AND(TRUE),TRUE,FALSE)</f>
        <v>1</v>
      </c>
      <c r="N451" s="70"/>
      <c r="O451" s="78" t="s">
        <v>275</v>
      </c>
      <c r="P451" s="78">
        <v>1</v>
      </c>
      <c r="Q451" s="78" t="s">
        <v>276</v>
      </c>
      <c r="R451" s="78"/>
      <c r="S451" s="78"/>
      <c r="T451" s="77" t="str">
        <f>REPLACE(INDEX(GroupVertices[Group],MATCH(Edges[[#This Row],[Vertex 1]],GroupVertices[Vertex],0)),1,1,"")</f>
        <v>1</v>
      </c>
      <c r="U451" s="77" t="str">
        <f>REPLACE(INDEX(GroupVertices[Group],MATCH(Edges[[#This Row],[Vertex 2]],GroupVertices[Vertex],0)),1,1,"")</f>
        <v>1</v>
      </c>
      <c r="V451" s="31"/>
      <c r="W451" s="31"/>
      <c r="X451" s="31"/>
      <c r="Y451" s="31"/>
      <c r="Z451" s="31"/>
      <c r="AA451" s="31"/>
      <c r="AB451" s="31"/>
      <c r="AC451" s="31"/>
      <c r="AD451" s="31"/>
    </row>
    <row r="452" spans="1:30" ht="15">
      <c r="A452" s="62" t="s">
        <v>230</v>
      </c>
      <c r="B452" s="62" t="s">
        <v>232</v>
      </c>
      <c r="C452" s="63"/>
      <c r="D452" s="64">
        <v>1</v>
      </c>
      <c r="E452" s="65" t="s">
        <v>131</v>
      </c>
      <c r="F452" s="66"/>
      <c r="G452" s="63"/>
      <c r="H452" s="67"/>
      <c r="I452" s="68"/>
      <c r="J452" s="68"/>
      <c r="K452" s="31" t="s">
        <v>66</v>
      </c>
      <c r="L452" s="76">
        <v>452</v>
      </c>
      <c r="M452" s="76" t="b">
        <f t="shared" si="7"/>
        <v>1</v>
      </c>
      <c r="N452" s="70"/>
      <c r="O452" s="78" t="s">
        <v>275</v>
      </c>
      <c r="P452" s="78">
        <v>1</v>
      </c>
      <c r="Q452" s="78" t="s">
        <v>276</v>
      </c>
      <c r="R452" s="78"/>
      <c r="S452" s="78"/>
      <c r="T452" s="77" t="str">
        <f>REPLACE(INDEX(GroupVertices[Group],MATCH(Edges[[#This Row],[Vertex 1]],GroupVertices[Vertex],0)),1,1,"")</f>
        <v>1</v>
      </c>
      <c r="U452" s="77" t="str">
        <f>REPLACE(INDEX(GroupVertices[Group],MATCH(Edges[[#This Row],[Vertex 2]],GroupVertices[Vertex],0)),1,1,"")</f>
        <v>1</v>
      </c>
      <c r="V452" s="31"/>
      <c r="W452" s="31"/>
      <c r="X452" s="31"/>
      <c r="Y452" s="31"/>
      <c r="Z452" s="31"/>
      <c r="AA452" s="31"/>
      <c r="AB452" s="31"/>
      <c r="AC452" s="31"/>
      <c r="AD452" s="31"/>
    </row>
    <row r="453" spans="1:30" ht="15">
      <c r="A453" s="62" t="s">
        <v>232</v>
      </c>
      <c r="B453" s="62" t="s">
        <v>213</v>
      </c>
      <c r="C453" s="63"/>
      <c r="D453" s="64">
        <v>1</v>
      </c>
      <c r="E453" s="65" t="s">
        <v>131</v>
      </c>
      <c r="F453" s="66"/>
      <c r="G453" s="63"/>
      <c r="H453" s="67"/>
      <c r="I453" s="68"/>
      <c r="J453" s="68"/>
      <c r="K453" s="31" t="s">
        <v>65</v>
      </c>
      <c r="L453" s="76">
        <v>453</v>
      </c>
      <c r="M453" s="76" t="b">
        <f t="shared" si="7"/>
        <v>1</v>
      </c>
      <c r="N453" s="70"/>
      <c r="O453" s="78" t="s">
        <v>275</v>
      </c>
      <c r="P453" s="78">
        <v>1</v>
      </c>
      <c r="Q453" s="78" t="s">
        <v>276</v>
      </c>
      <c r="R453" s="78"/>
      <c r="S453" s="78"/>
      <c r="T453" s="77" t="str">
        <f>REPLACE(INDEX(GroupVertices[Group],MATCH(Edges[[#This Row],[Vertex 1]],GroupVertices[Vertex],0)),1,1,"")</f>
        <v>1</v>
      </c>
      <c r="U453" s="77" t="str">
        <f>REPLACE(INDEX(GroupVertices[Group],MATCH(Edges[[#This Row],[Vertex 2]],GroupVertices[Vertex],0)),1,1,"")</f>
        <v>4</v>
      </c>
      <c r="V453" s="31"/>
      <c r="W453" s="31"/>
      <c r="X453" s="31"/>
      <c r="Y453" s="31"/>
      <c r="Z453" s="31"/>
      <c r="AA453" s="31"/>
      <c r="AB453" s="31"/>
      <c r="AC453" s="31"/>
      <c r="AD453" s="31"/>
    </row>
    <row r="454" spans="1:30" ht="15">
      <c r="A454" s="62" t="s">
        <v>232</v>
      </c>
      <c r="B454" s="62" t="s">
        <v>208</v>
      </c>
      <c r="C454" s="63"/>
      <c r="D454" s="64">
        <v>1</v>
      </c>
      <c r="E454" s="65" t="s">
        <v>131</v>
      </c>
      <c r="F454" s="66"/>
      <c r="G454" s="63"/>
      <c r="H454" s="67"/>
      <c r="I454" s="68"/>
      <c r="J454" s="68"/>
      <c r="K454" s="31" t="s">
        <v>65</v>
      </c>
      <c r="L454" s="76">
        <v>454</v>
      </c>
      <c r="M454" s="76" t="b">
        <f t="shared" si="7"/>
        <v>1</v>
      </c>
      <c r="N454" s="70"/>
      <c r="O454" s="78" t="s">
        <v>275</v>
      </c>
      <c r="P454" s="78">
        <v>1</v>
      </c>
      <c r="Q454" s="78" t="s">
        <v>276</v>
      </c>
      <c r="R454" s="78"/>
      <c r="S454" s="78"/>
      <c r="T454" s="77" t="str">
        <f>REPLACE(INDEX(GroupVertices[Group],MATCH(Edges[[#This Row],[Vertex 1]],GroupVertices[Vertex],0)),1,1,"")</f>
        <v>1</v>
      </c>
      <c r="U454" s="77" t="str">
        <f>REPLACE(INDEX(GroupVertices[Group],MATCH(Edges[[#This Row],[Vertex 2]],GroupVertices[Vertex],0)),1,1,"")</f>
        <v>4</v>
      </c>
      <c r="V454" s="31"/>
      <c r="W454" s="31"/>
      <c r="X454" s="31"/>
      <c r="Y454" s="31"/>
      <c r="Z454" s="31"/>
      <c r="AA454" s="31"/>
      <c r="AB454" s="31"/>
      <c r="AC454" s="31"/>
      <c r="AD454" s="31"/>
    </row>
    <row r="455" spans="1:30" ht="15">
      <c r="A455" s="62" t="s">
        <v>232</v>
      </c>
      <c r="B455" s="62" t="s">
        <v>244</v>
      </c>
      <c r="C455" s="63"/>
      <c r="D455" s="64">
        <v>1</v>
      </c>
      <c r="E455" s="65" t="s">
        <v>131</v>
      </c>
      <c r="F455" s="66"/>
      <c r="G455" s="63"/>
      <c r="H455" s="67"/>
      <c r="I455" s="68"/>
      <c r="J455" s="68"/>
      <c r="K455" s="31" t="s">
        <v>66</v>
      </c>
      <c r="L455" s="76">
        <v>455</v>
      </c>
      <c r="M455" s="76" t="b">
        <f t="shared" si="7"/>
        <v>1</v>
      </c>
      <c r="N455" s="70"/>
      <c r="O455" s="78" t="s">
        <v>275</v>
      </c>
      <c r="P455" s="78">
        <v>1</v>
      </c>
      <c r="Q455" s="78" t="s">
        <v>276</v>
      </c>
      <c r="R455" s="78"/>
      <c r="S455" s="78"/>
      <c r="T455" s="77" t="str">
        <f>REPLACE(INDEX(GroupVertices[Group],MATCH(Edges[[#This Row],[Vertex 1]],GroupVertices[Vertex],0)),1,1,"")</f>
        <v>1</v>
      </c>
      <c r="U455" s="77" t="str">
        <f>REPLACE(INDEX(GroupVertices[Group],MATCH(Edges[[#This Row],[Vertex 2]],GroupVertices[Vertex],0)),1,1,"")</f>
        <v>1</v>
      </c>
      <c r="V455" s="31"/>
      <c r="W455" s="31"/>
      <c r="X455" s="31"/>
      <c r="Y455" s="31"/>
      <c r="Z455" s="31"/>
      <c r="AA455" s="31"/>
      <c r="AB455" s="31"/>
      <c r="AC455" s="31"/>
      <c r="AD455" s="31"/>
    </row>
    <row r="456" spans="1:30" ht="15">
      <c r="A456" s="62" t="s">
        <v>232</v>
      </c>
      <c r="B456" s="62" t="s">
        <v>230</v>
      </c>
      <c r="C456" s="63"/>
      <c r="D456" s="64">
        <v>1</v>
      </c>
      <c r="E456" s="65" t="s">
        <v>131</v>
      </c>
      <c r="F456" s="66"/>
      <c r="G456" s="63"/>
      <c r="H456" s="67"/>
      <c r="I456" s="68"/>
      <c r="J456" s="68"/>
      <c r="K456" s="31" t="s">
        <v>66</v>
      </c>
      <c r="L456" s="76">
        <v>456</v>
      </c>
      <c r="M456" s="76" t="b">
        <f t="shared" si="7"/>
        <v>1</v>
      </c>
      <c r="N456" s="70"/>
      <c r="O456" s="78" t="s">
        <v>275</v>
      </c>
      <c r="P456" s="78">
        <v>1</v>
      </c>
      <c r="Q456" s="78" t="s">
        <v>276</v>
      </c>
      <c r="R456" s="78"/>
      <c r="S456" s="78"/>
      <c r="T456" s="77" t="str">
        <f>REPLACE(INDEX(GroupVertices[Group],MATCH(Edges[[#This Row],[Vertex 1]],GroupVertices[Vertex],0)),1,1,"")</f>
        <v>1</v>
      </c>
      <c r="U456" s="77" t="str">
        <f>REPLACE(INDEX(GroupVertices[Group],MATCH(Edges[[#This Row],[Vertex 2]],GroupVertices[Vertex],0)),1,1,"")</f>
        <v>1</v>
      </c>
      <c r="V456" s="31"/>
      <c r="W456" s="31"/>
      <c r="X456" s="31"/>
      <c r="Y456" s="31"/>
      <c r="Z456" s="31"/>
      <c r="AA456" s="31"/>
      <c r="AB456" s="31"/>
      <c r="AC456" s="31"/>
      <c r="AD456" s="31"/>
    </row>
    <row r="457" spans="1:30" ht="15">
      <c r="A457" s="62" t="s">
        <v>181</v>
      </c>
      <c r="B457" s="62" t="s">
        <v>232</v>
      </c>
      <c r="C457" s="63"/>
      <c r="D457" s="64">
        <v>1</v>
      </c>
      <c r="E457" s="65" t="s">
        <v>131</v>
      </c>
      <c r="F457" s="66"/>
      <c r="G457" s="63"/>
      <c r="H457" s="67"/>
      <c r="I457" s="68"/>
      <c r="J457" s="68"/>
      <c r="K457" s="31" t="s">
        <v>65</v>
      </c>
      <c r="L457" s="76">
        <v>457</v>
      </c>
      <c r="M457" s="76" t="b">
        <f t="shared" si="7"/>
        <v>1</v>
      </c>
      <c r="N457" s="70"/>
      <c r="O457" s="78" t="s">
        <v>275</v>
      </c>
      <c r="P457" s="78">
        <v>1</v>
      </c>
      <c r="Q457" s="78" t="s">
        <v>276</v>
      </c>
      <c r="R457" s="78"/>
      <c r="S457" s="78"/>
      <c r="T457" s="77" t="str">
        <f>REPLACE(INDEX(GroupVertices[Group],MATCH(Edges[[#This Row],[Vertex 1]],GroupVertices[Vertex],0)),1,1,"")</f>
        <v>2</v>
      </c>
      <c r="U457" s="77" t="str">
        <f>REPLACE(INDEX(GroupVertices[Group],MATCH(Edges[[#This Row],[Vertex 2]],GroupVertices[Vertex],0)),1,1,"")</f>
        <v>1</v>
      </c>
      <c r="V457" s="31"/>
      <c r="W457" s="31"/>
      <c r="X457" s="31"/>
      <c r="Y457" s="31"/>
      <c r="Z457" s="31"/>
      <c r="AA457" s="31"/>
      <c r="AB457" s="31"/>
      <c r="AC457" s="31"/>
      <c r="AD457" s="31"/>
    </row>
    <row r="458" spans="1:30" ht="15">
      <c r="A458" s="62" t="s">
        <v>246</v>
      </c>
      <c r="B458" s="62" t="s">
        <v>232</v>
      </c>
      <c r="C458" s="63"/>
      <c r="D458" s="64">
        <v>1</v>
      </c>
      <c r="E458" s="65" t="s">
        <v>131</v>
      </c>
      <c r="F458" s="66"/>
      <c r="G458" s="63"/>
      <c r="H458" s="67"/>
      <c r="I458" s="68"/>
      <c r="J458" s="68"/>
      <c r="K458" s="31" t="s">
        <v>65</v>
      </c>
      <c r="L458" s="76">
        <v>458</v>
      </c>
      <c r="M458" s="76" t="b">
        <f t="shared" si="7"/>
        <v>1</v>
      </c>
      <c r="N458" s="70"/>
      <c r="O458" s="78" t="s">
        <v>275</v>
      </c>
      <c r="P458" s="78">
        <v>1</v>
      </c>
      <c r="Q458" s="78" t="s">
        <v>276</v>
      </c>
      <c r="R458" s="78"/>
      <c r="S458" s="78"/>
      <c r="T458" s="77" t="str">
        <f>REPLACE(INDEX(GroupVertices[Group],MATCH(Edges[[#This Row],[Vertex 1]],GroupVertices[Vertex],0)),1,1,"")</f>
        <v>1</v>
      </c>
      <c r="U458" s="77" t="str">
        <f>REPLACE(INDEX(GroupVertices[Group],MATCH(Edges[[#This Row],[Vertex 2]],GroupVertices[Vertex],0)),1,1,"")</f>
        <v>1</v>
      </c>
      <c r="V458" s="31"/>
      <c r="W458" s="31"/>
      <c r="X458" s="31"/>
      <c r="Y458" s="31"/>
      <c r="Z458" s="31"/>
      <c r="AA458" s="31"/>
      <c r="AB458" s="31"/>
      <c r="AC458" s="31"/>
      <c r="AD458" s="31"/>
    </row>
    <row r="459" spans="1:30" ht="15">
      <c r="A459" s="62" t="s">
        <v>204</v>
      </c>
      <c r="B459" s="62" t="s">
        <v>246</v>
      </c>
      <c r="C459" s="63"/>
      <c r="D459" s="64">
        <v>1</v>
      </c>
      <c r="E459" s="65" t="s">
        <v>131</v>
      </c>
      <c r="F459" s="66"/>
      <c r="G459" s="63"/>
      <c r="H459" s="67"/>
      <c r="I459" s="68"/>
      <c r="J459" s="68"/>
      <c r="K459" s="31" t="s">
        <v>65</v>
      </c>
      <c r="L459" s="76">
        <v>459</v>
      </c>
      <c r="M459" s="76" t="b">
        <f t="shared" si="7"/>
        <v>1</v>
      </c>
      <c r="N459" s="70"/>
      <c r="O459" s="78" t="s">
        <v>275</v>
      </c>
      <c r="P459" s="78">
        <v>1</v>
      </c>
      <c r="Q459" s="78" t="s">
        <v>276</v>
      </c>
      <c r="R459" s="78"/>
      <c r="S459" s="78"/>
      <c r="T459" s="77" t="str">
        <f>REPLACE(INDEX(GroupVertices[Group],MATCH(Edges[[#This Row],[Vertex 1]],GroupVertices[Vertex],0)),1,1,"")</f>
        <v>1</v>
      </c>
      <c r="U459" s="77" t="str">
        <f>REPLACE(INDEX(GroupVertices[Group],MATCH(Edges[[#This Row],[Vertex 2]],GroupVertices[Vertex],0)),1,1,"")</f>
        <v>1</v>
      </c>
      <c r="V459" s="31"/>
      <c r="W459" s="31"/>
      <c r="X459" s="31"/>
      <c r="Y459" s="31"/>
      <c r="Z459" s="31"/>
      <c r="AA459" s="31"/>
      <c r="AB459" s="31"/>
      <c r="AC459" s="31"/>
      <c r="AD459" s="31"/>
    </row>
    <row r="460" spans="1:30" ht="15">
      <c r="A460" s="62" t="s">
        <v>246</v>
      </c>
      <c r="B460" s="62" t="s">
        <v>208</v>
      </c>
      <c r="C460" s="63"/>
      <c r="D460" s="64">
        <v>1</v>
      </c>
      <c r="E460" s="65" t="s">
        <v>131</v>
      </c>
      <c r="F460" s="66"/>
      <c r="G460" s="63"/>
      <c r="H460" s="67"/>
      <c r="I460" s="68"/>
      <c r="J460" s="68"/>
      <c r="K460" s="31" t="s">
        <v>65</v>
      </c>
      <c r="L460" s="76">
        <v>460</v>
      </c>
      <c r="M460" s="76" t="b">
        <f t="shared" si="7"/>
        <v>1</v>
      </c>
      <c r="N460" s="70"/>
      <c r="O460" s="78" t="s">
        <v>275</v>
      </c>
      <c r="P460" s="78">
        <v>1</v>
      </c>
      <c r="Q460" s="78" t="s">
        <v>276</v>
      </c>
      <c r="R460" s="78"/>
      <c r="S460" s="78"/>
      <c r="T460" s="77" t="str">
        <f>REPLACE(INDEX(GroupVertices[Group],MATCH(Edges[[#This Row],[Vertex 1]],GroupVertices[Vertex],0)),1,1,"")</f>
        <v>1</v>
      </c>
      <c r="U460" s="77" t="str">
        <f>REPLACE(INDEX(GroupVertices[Group],MATCH(Edges[[#This Row],[Vertex 2]],GroupVertices[Vertex],0)),1,1,"")</f>
        <v>4</v>
      </c>
      <c r="V460" s="31"/>
      <c r="W460" s="31"/>
      <c r="X460" s="31"/>
      <c r="Y460" s="31"/>
      <c r="Z460" s="31"/>
      <c r="AA460" s="31"/>
      <c r="AB460" s="31"/>
      <c r="AC460" s="31"/>
      <c r="AD460" s="31"/>
    </row>
    <row r="461" spans="1:30" ht="15">
      <c r="A461" s="62" t="s">
        <v>246</v>
      </c>
      <c r="B461" s="62" t="s">
        <v>253</v>
      </c>
      <c r="C461" s="63"/>
      <c r="D461" s="64">
        <v>1</v>
      </c>
      <c r="E461" s="65" t="s">
        <v>131</v>
      </c>
      <c r="F461" s="66"/>
      <c r="G461" s="63"/>
      <c r="H461" s="67"/>
      <c r="I461" s="68"/>
      <c r="J461" s="68"/>
      <c r="K461" s="31" t="s">
        <v>65</v>
      </c>
      <c r="L461" s="76">
        <v>461</v>
      </c>
      <c r="M461" s="76" t="b">
        <f t="shared" si="7"/>
        <v>1</v>
      </c>
      <c r="N461" s="70"/>
      <c r="O461" s="78" t="s">
        <v>275</v>
      </c>
      <c r="P461" s="78">
        <v>1</v>
      </c>
      <c r="Q461" s="78" t="s">
        <v>276</v>
      </c>
      <c r="R461" s="78"/>
      <c r="S461" s="78"/>
      <c r="T461" s="77" t="str">
        <f>REPLACE(INDEX(GroupVertices[Group],MATCH(Edges[[#This Row],[Vertex 1]],GroupVertices[Vertex],0)),1,1,"")</f>
        <v>1</v>
      </c>
      <c r="U461" s="77" t="str">
        <f>REPLACE(INDEX(GroupVertices[Group],MATCH(Edges[[#This Row],[Vertex 2]],GroupVertices[Vertex],0)),1,1,"")</f>
        <v>3</v>
      </c>
      <c r="V461" s="31"/>
      <c r="W461" s="31"/>
      <c r="X461" s="31"/>
      <c r="Y461" s="31"/>
      <c r="Z461" s="31"/>
      <c r="AA461" s="31"/>
      <c r="AB461" s="31"/>
      <c r="AC461" s="31"/>
      <c r="AD461" s="31"/>
    </row>
    <row r="462" spans="1:30" ht="15">
      <c r="A462" s="62" t="s">
        <v>246</v>
      </c>
      <c r="B462" s="62" t="s">
        <v>254</v>
      </c>
      <c r="C462" s="63"/>
      <c r="D462" s="64">
        <v>1</v>
      </c>
      <c r="E462" s="65" t="s">
        <v>131</v>
      </c>
      <c r="F462" s="66"/>
      <c r="G462" s="63"/>
      <c r="H462" s="67"/>
      <c r="I462" s="68"/>
      <c r="J462" s="68"/>
      <c r="K462" s="31" t="s">
        <v>65</v>
      </c>
      <c r="L462" s="76">
        <v>462</v>
      </c>
      <c r="M462" s="76" t="b">
        <f t="shared" si="7"/>
        <v>1</v>
      </c>
      <c r="N462" s="70"/>
      <c r="O462" s="78" t="s">
        <v>275</v>
      </c>
      <c r="P462" s="78">
        <v>1</v>
      </c>
      <c r="Q462" s="78" t="s">
        <v>276</v>
      </c>
      <c r="R462" s="78"/>
      <c r="S462" s="78"/>
      <c r="T462" s="77" t="str">
        <f>REPLACE(INDEX(GroupVertices[Group],MATCH(Edges[[#This Row],[Vertex 1]],GroupVertices[Vertex],0)),1,1,"")</f>
        <v>1</v>
      </c>
      <c r="U462" s="77" t="str">
        <f>REPLACE(INDEX(GroupVertices[Group],MATCH(Edges[[#This Row],[Vertex 2]],GroupVertices[Vertex],0)),1,1,"")</f>
        <v>1</v>
      </c>
      <c r="V462" s="31"/>
      <c r="W462" s="31"/>
      <c r="X462" s="31"/>
      <c r="Y462" s="31"/>
      <c r="Z462" s="31"/>
      <c r="AA462" s="31"/>
      <c r="AB462" s="31"/>
      <c r="AC462" s="31"/>
      <c r="AD462" s="31"/>
    </row>
    <row r="463" spans="1:30" ht="15">
      <c r="A463" s="62" t="s">
        <v>246</v>
      </c>
      <c r="B463" s="62" t="s">
        <v>230</v>
      </c>
      <c r="C463" s="63"/>
      <c r="D463" s="64">
        <v>1</v>
      </c>
      <c r="E463" s="65" t="s">
        <v>131</v>
      </c>
      <c r="F463" s="66"/>
      <c r="G463" s="63"/>
      <c r="H463" s="67"/>
      <c r="I463" s="68"/>
      <c r="J463" s="68"/>
      <c r="K463" s="31" t="s">
        <v>65</v>
      </c>
      <c r="L463" s="76">
        <v>463</v>
      </c>
      <c r="M463" s="76" t="b">
        <f t="shared" si="7"/>
        <v>1</v>
      </c>
      <c r="N463" s="70"/>
      <c r="O463" s="78" t="s">
        <v>275</v>
      </c>
      <c r="P463" s="78">
        <v>1</v>
      </c>
      <c r="Q463" s="78" t="s">
        <v>276</v>
      </c>
      <c r="R463" s="78"/>
      <c r="S463" s="78"/>
      <c r="T463" s="77" t="str">
        <f>REPLACE(INDEX(GroupVertices[Group],MATCH(Edges[[#This Row],[Vertex 1]],GroupVertices[Vertex],0)),1,1,"")</f>
        <v>1</v>
      </c>
      <c r="U463" s="77" t="str">
        <f>REPLACE(INDEX(GroupVertices[Group],MATCH(Edges[[#This Row],[Vertex 2]],GroupVertices[Vertex],0)),1,1,"")</f>
        <v>1</v>
      </c>
      <c r="V463" s="31"/>
      <c r="W463" s="31"/>
      <c r="X463" s="31"/>
      <c r="Y463" s="31"/>
      <c r="Z463" s="31"/>
      <c r="AA463" s="31"/>
      <c r="AB463" s="31"/>
      <c r="AC463" s="31"/>
      <c r="AD463" s="31"/>
    </row>
    <row r="464" spans="1:30" ht="15">
      <c r="A464" s="62" t="s">
        <v>181</v>
      </c>
      <c r="B464" s="62" t="s">
        <v>246</v>
      </c>
      <c r="C464" s="63"/>
      <c r="D464" s="64">
        <v>1</v>
      </c>
      <c r="E464" s="65" t="s">
        <v>131</v>
      </c>
      <c r="F464" s="66"/>
      <c r="G464" s="63"/>
      <c r="H464" s="67"/>
      <c r="I464" s="68"/>
      <c r="J464" s="68"/>
      <c r="K464" s="31" t="s">
        <v>65</v>
      </c>
      <c r="L464" s="76">
        <v>464</v>
      </c>
      <c r="M464" s="76" t="b">
        <f t="shared" si="7"/>
        <v>1</v>
      </c>
      <c r="N464" s="70"/>
      <c r="O464" s="78" t="s">
        <v>275</v>
      </c>
      <c r="P464" s="78">
        <v>1</v>
      </c>
      <c r="Q464" s="78" t="s">
        <v>276</v>
      </c>
      <c r="R464" s="78"/>
      <c r="S464" s="78"/>
      <c r="T464" s="77" t="str">
        <f>REPLACE(INDEX(GroupVertices[Group],MATCH(Edges[[#This Row],[Vertex 1]],GroupVertices[Vertex],0)),1,1,"")</f>
        <v>2</v>
      </c>
      <c r="U464" s="77" t="str">
        <f>REPLACE(INDEX(GroupVertices[Group],MATCH(Edges[[#This Row],[Vertex 2]],GroupVertices[Vertex],0)),1,1,"")</f>
        <v>1</v>
      </c>
      <c r="V464" s="31"/>
      <c r="W464" s="31"/>
      <c r="X464" s="31"/>
      <c r="Y464" s="31"/>
      <c r="Z464" s="31"/>
      <c r="AA464" s="31"/>
      <c r="AB464" s="31"/>
      <c r="AC464" s="31"/>
      <c r="AD464" s="31"/>
    </row>
    <row r="465" spans="1:30" ht="15">
      <c r="A465" s="62" t="s">
        <v>213</v>
      </c>
      <c r="B465" s="62" t="s">
        <v>208</v>
      </c>
      <c r="C465" s="63"/>
      <c r="D465" s="64">
        <v>1</v>
      </c>
      <c r="E465" s="65" t="s">
        <v>131</v>
      </c>
      <c r="F465" s="66"/>
      <c r="G465" s="63"/>
      <c r="H465" s="67"/>
      <c r="I465" s="68"/>
      <c r="J465" s="68"/>
      <c r="K465" s="31" t="s">
        <v>65</v>
      </c>
      <c r="L465" s="76">
        <v>465</v>
      </c>
      <c r="M465" s="76" t="b">
        <f t="shared" si="7"/>
        <v>1</v>
      </c>
      <c r="N465" s="70"/>
      <c r="O465" s="78" t="s">
        <v>275</v>
      </c>
      <c r="P465" s="78">
        <v>1</v>
      </c>
      <c r="Q465" s="78" t="s">
        <v>276</v>
      </c>
      <c r="R465" s="78"/>
      <c r="S465" s="78"/>
      <c r="T465" s="77" t="str">
        <f>REPLACE(INDEX(GroupVertices[Group],MATCH(Edges[[#This Row],[Vertex 1]],GroupVertices[Vertex],0)),1,1,"")</f>
        <v>4</v>
      </c>
      <c r="U465" s="77" t="str">
        <f>REPLACE(INDEX(GroupVertices[Group],MATCH(Edges[[#This Row],[Vertex 2]],GroupVertices[Vertex],0)),1,1,"")</f>
        <v>4</v>
      </c>
      <c r="V465" s="31"/>
      <c r="W465" s="31"/>
      <c r="X465" s="31"/>
      <c r="Y465" s="31"/>
      <c r="Z465" s="31"/>
      <c r="AA465" s="31"/>
      <c r="AB465" s="31"/>
      <c r="AC465" s="31"/>
      <c r="AD465" s="31"/>
    </row>
    <row r="466" spans="1:30" ht="15">
      <c r="A466" s="62" t="s">
        <v>181</v>
      </c>
      <c r="B466" s="62" t="s">
        <v>213</v>
      </c>
      <c r="C466" s="63"/>
      <c r="D466" s="64">
        <v>1</v>
      </c>
      <c r="E466" s="65" t="s">
        <v>131</v>
      </c>
      <c r="F466" s="66"/>
      <c r="G466" s="63"/>
      <c r="H466" s="67"/>
      <c r="I466" s="68"/>
      <c r="J466" s="68"/>
      <c r="K466" s="31" t="s">
        <v>65</v>
      </c>
      <c r="L466" s="76">
        <v>466</v>
      </c>
      <c r="M466" s="76" t="b">
        <f t="shared" si="7"/>
        <v>1</v>
      </c>
      <c r="N466" s="70"/>
      <c r="O466" s="78" t="s">
        <v>275</v>
      </c>
      <c r="P466" s="78">
        <v>1</v>
      </c>
      <c r="Q466" s="78" t="s">
        <v>276</v>
      </c>
      <c r="R466" s="78"/>
      <c r="S466" s="78"/>
      <c r="T466" s="77" t="str">
        <f>REPLACE(INDEX(GroupVertices[Group],MATCH(Edges[[#This Row],[Vertex 1]],GroupVertices[Vertex],0)),1,1,"")</f>
        <v>2</v>
      </c>
      <c r="U466" s="77" t="str">
        <f>REPLACE(INDEX(GroupVertices[Group],MATCH(Edges[[#This Row],[Vertex 2]],GroupVertices[Vertex],0)),1,1,"")</f>
        <v>4</v>
      </c>
      <c r="V466" s="31"/>
      <c r="W466" s="31"/>
      <c r="X466" s="31"/>
      <c r="Y466" s="31"/>
      <c r="Z466" s="31"/>
      <c r="AA466" s="31"/>
      <c r="AB466" s="31"/>
      <c r="AC466" s="31"/>
      <c r="AD466" s="31"/>
    </row>
    <row r="467" spans="1:30" ht="15">
      <c r="A467" s="62" t="s">
        <v>251</v>
      </c>
      <c r="B467" s="62" t="s">
        <v>213</v>
      </c>
      <c r="C467" s="63"/>
      <c r="D467" s="64">
        <v>1</v>
      </c>
      <c r="E467" s="65" t="s">
        <v>131</v>
      </c>
      <c r="F467" s="66"/>
      <c r="G467" s="63"/>
      <c r="H467" s="67"/>
      <c r="I467" s="68"/>
      <c r="J467" s="68"/>
      <c r="K467" s="31" t="s">
        <v>65</v>
      </c>
      <c r="L467" s="76">
        <v>467</v>
      </c>
      <c r="M467" s="76" t="b">
        <f t="shared" si="7"/>
        <v>1</v>
      </c>
      <c r="N467" s="70"/>
      <c r="O467" s="78" t="s">
        <v>275</v>
      </c>
      <c r="P467" s="78">
        <v>1</v>
      </c>
      <c r="Q467" s="78" t="s">
        <v>276</v>
      </c>
      <c r="R467" s="78"/>
      <c r="S467" s="78"/>
      <c r="T467" s="77" t="str">
        <f>REPLACE(INDEX(GroupVertices[Group],MATCH(Edges[[#This Row],[Vertex 1]],GroupVertices[Vertex],0)),1,1,"")</f>
        <v>1</v>
      </c>
      <c r="U467" s="77" t="str">
        <f>REPLACE(INDEX(GroupVertices[Group],MATCH(Edges[[#This Row],[Vertex 2]],GroupVertices[Vertex],0)),1,1,"")</f>
        <v>4</v>
      </c>
      <c r="V467" s="31"/>
      <c r="W467" s="31"/>
      <c r="X467" s="31"/>
      <c r="Y467" s="31"/>
      <c r="Z467" s="31"/>
      <c r="AA467" s="31"/>
      <c r="AB467" s="31"/>
      <c r="AC467" s="31"/>
      <c r="AD467" s="31"/>
    </row>
    <row r="468" spans="1:30" ht="15">
      <c r="A468" s="62" t="s">
        <v>204</v>
      </c>
      <c r="B468" s="62" t="s">
        <v>191</v>
      </c>
      <c r="C468" s="63"/>
      <c r="D468" s="64">
        <v>1</v>
      </c>
      <c r="E468" s="65" t="s">
        <v>131</v>
      </c>
      <c r="F468" s="66"/>
      <c r="G468" s="63"/>
      <c r="H468" s="67"/>
      <c r="I468" s="68"/>
      <c r="J468" s="68"/>
      <c r="K468" s="31" t="s">
        <v>65</v>
      </c>
      <c r="L468" s="76">
        <v>468</v>
      </c>
      <c r="M468" s="76" t="b">
        <f t="shared" si="7"/>
        <v>1</v>
      </c>
      <c r="N468" s="70"/>
      <c r="O468" s="78" t="s">
        <v>275</v>
      </c>
      <c r="P468" s="78">
        <v>1</v>
      </c>
      <c r="Q468" s="78" t="s">
        <v>276</v>
      </c>
      <c r="R468" s="78"/>
      <c r="S468" s="78"/>
      <c r="T468" s="77" t="str">
        <f>REPLACE(INDEX(GroupVertices[Group],MATCH(Edges[[#This Row],[Vertex 1]],GroupVertices[Vertex],0)),1,1,"")</f>
        <v>1</v>
      </c>
      <c r="U468" s="77" t="str">
        <f>REPLACE(INDEX(GroupVertices[Group],MATCH(Edges[[#This Row],[Vertex 2]],GroupVertices[Vertex],0)),1,1,"")</f>
        <v>3</v>
      </c>
      <c r="V468" s="31"/>
      <c r="W468" s="31"/>
      <c r="X468" s="31"/>
      <c r="Y468" s="31"/>
      <c r="Z468" s="31"/>
      <c r="AA468" s="31"/>
      <c r="AB468" s="31"/>
      <c r="AC468" s="31"/>
      <c r="AD468" s="31"/>
    </row>
    <row r="469" spans="1:30" ht="15">
      <c r="A469" s="62" t="s">
        <v>204</v>
      </c>
      <c r="B469" s="62" t="s">
        <v>208</v>
      </c>
      <c r="C469" s="63"/>
      <c r="D469" s="64">
        <v>1</v>
      </c>
      <c r="E469" s="65" t="s">
        <v>131</v>
      </c>
      <c r="F469" s="66"/>
      <c r="G469" s="63"/>
      <c r="H469" s="67"/>
      <c r="I469" s="68"/>
      <c r="J469" s="68"/>
      <c r="K469" s="31" t="s">
        <v>65</v>
      </c>
      <c r="L469" s="76">
        <v>469</v>
      </c>
      <c r="M469" s="76" t="b">
        <f t="shared" si="7"/>
        <v>1</v>
      </c>
      <c r="N469" s="70"/>
      <c r="O469" s="78" t="s">
        <v>275</v>
      </c>
      <c r="P469" s="78">
        <v>1</v>
      </c>
      <c r="Q469" s="78" t="s">
        <v>276</v>
      </c>
      <c r="R469" s="78"/>
      <c r="S469" s="78"/>
      <c r="T469" s="77" t="str">
        <f>REPLACE(INDEX(GroupVertices[Group],MATCH(Edges[[#This Row],[Vertex 1]],GroupVertices[Vertex],0)),1,1,"")</f>
        <v>1</v>
      </c>
      <c r="U469" s="77" t="str">
        <f>REPLACE(INDEX(GroupVertices[Group],MATCH(Edges[[#This Row],[Vertex 2]],GroupVertices[Vertex],0)),1,1,"")</f>
        <v>4</v>
      </c>
      <c r="V469" s="31"/>
      <c r="W469" s="31"/>
      <c r="X469" s="31"/>
      <c r="Y469" s="31"/>
      <c r="Z469" s="31"/>
      <c r="AA469" s="31"/>
      <c r="AB469" s="31"/>
      <c r="AC469" s="31"/>
      <c r="AD469" s="31"/>
    </row>
    <row r="470" spans="1:30" ht="15">
      <c r="A470" s="62" t="s">
        <v>204</v>
      </c>
      <c r="B470" s="62" t="s">
        <v>244</v>
      </c>
      <c r="C470" s="63"/>
      <c r="D470" s="64">
        <v>1</v>
      </c>
      <c r="E470" s="65" t="s">
        <v>131</v>
      </c>
      <c r="F470" s="66"/>
      <c r="G470" s="63"/>
      <c r="H470" s="67"/>
      <c r="I470" s="68"/>
      <c r="J470" s="68"/>
      <c r="K470" s="31" t="s">
        <v>65</v>
      </c>
      <c r="L470" s="76">
        <v>470</v>
      </c>
      <c r="M470" s="76" t="b">
        <f t="shared" si="7"/>
        <v>1</v>
      </c>
      <c r="N470" s="70"/>
      <c r="O470" s="78" t="s">
        <v>275</v>
      </c>
      <c r="P470" s="78">
        <v>1</v>
      </c>
      <c r="Q470" s="78" t="s">
        <v>276</v>
      </c>
      <c r="R470" s="78"/>
      <c r="S470" s="78"/>
      <c r="T470" s="77" t="str">
        <f>REPLACE(INDEX(GroupVertices[Group],MATCH(Edges[[#This Row],[Vertex 1]],GroupVertices[Vertex],0)),1,1,"")</f>
        <v>1</v>
      </c>
      <c r="U470" s="77" t="str">
        <f>REPLACE(INDEX(GroupVertices[Group],MATCH(Edges[[#This Row],[Vertex 2]],GroupVertices[Vertex],0)),1,1,"")</f>
        <v>1</v>
      </c>
      <c r="V470" s="31"/>
      <c r="W470" s="31"/>
      <c r="X470" s="31"/>
      <c r="Y470" s="31"/>
      <c r="Z470" s="31"/>
      <c r="AA470" s="31"/>
      <c r="AB470" s="31"/>
      <c r="AC470" s="31"/>
      <c r="AD470" s="31"/>
    </row>
    <row r="471" spans="1:30" ht="15">
      <c r="A471" s="62" t="s">
        <v>204</v>
      </c>
      <c r="B471" s="62" t="s">
        <v>230</v>
      </c>
      <c r="C471" s="63"/>
      <c r="D471" s="64">
        <v>1</v>
      </c>
      <c r="E471" s="65" t="s">
        <v>131</v>
      </c>
      <c r="F471" s="66"/>
      <c r="G471" s="63"/>
      <c r="H471" s="67"/>
      <c r="I471" s="68"/>
      <c r="J471" s="68"/>
      <c r="K471" s="31" t="s">
        <v>66</v>
      </c>
      <c r="L471" s="76">
        <v>471</v>
      </c>
      <c r="M471" s="76" t="b">
        <f t="shared" si="7"/>
        <v>1</v>
      </c>
      <c r="N471" s="70"/>
      <c r="O471" s="78" t="s">
        <v>275</v>
      </c>
      <c r="P471" s="78">
        <v>1</v>
      </c>
      <c r="Q471" s="78" t="s">
        <v>276</v>
      </c>
      <c r="R471" s="78"/>
      <c r="S471" s="78"/>
      <c r="T471" s="77" t="str">
        <f>REPLACE(INDEX(GroupVertices[Group],MATCH(Edges[[#This Row],[Vertex 1]],GroupVertices[Vertex],0)),1,1,"")</f>
        <v>1</v>
      </c>
      <c r="U471" s="77" t="str">
        <f>REPLACE(INDEX(GroupVertices[Group],MATCH(Edges[[#This Row],[Vertex 2]],GroupVertices[Vertex],0)),1,1,"")</f>
        <v>1</v>
      </c>
      <c r="V471" s="31"/>
      <c r="W471" s="31"/>
      <c r="X471" s="31"/>
      <c r="Y471" s="31"/>
      <c r="Z471" s="31"/>
      <c r="AA471" s="31"/>
      <c r="AB471" s="31"/>
      <c r="AC471" s="31"/>
      <c r="AD471" s="31"/>
    </row>
    <row r="472" spans="1:30" ht="15">
      <c r="A472" s="62" t="s">
        <v>204</v>
      </c>
      <c r="B472" s="62" t="s">
        <v>255</v>
      </c>
      <c r="C472" s="63"/>
      <c r="D472" s="64">
        <v>1</v>
      </c>
      <c r="E472" s="65" t="s">
        <v>131</v>
      </c>
      <c r="F472" s="66"/>
      <c r="G472" s="63"/>
      <c r="H472" s="67"/>
      <c r="I472" s="68"/>
      <c r="J472" s="68"/>
      <c r="K472" s="31" t="s">
        <v>65</v>
      </c>
      <c r="L472" s="76">
        <v>472</v>
      </c>
      <c r="M472" s="76" t="b">
        <f t="shared" si="7"/>
        <v>1</v>
      </c>
      <c r="N472" s="70"/>
      <c r="O472" s="78" t="s">
        <v>275</v>
      </c>
      <c r="P472" s="78">
        <v>1</v>
      </c>
      <c r="Q472" s="78" t="s">
        <v>276</v>
      </c>
      <c r="R472" s="78"/>
      <c r="S472" s="78"/>
      <c r="T472" s="77" t="str">
        <f>REPLACE(INDEX(GroupVertices[Group],MATCH(Edges[[#This Row],[Vertex 1]],GroupVertices[Vertex],0)),1,1,"")</f>
        <v>1</v>
      </c>
      <c r="U472" s="77" t="str">
        <f>REPLACE(INDEX(GroupVertices[Group],MATCH(Edges[[#This Row],[Vertex 2]],GroupVertices[Vertex],0)),1,1,"")</f>
        <v>1</v>
      </c>
      <c r="V472" s="31"/>
      <c r="W472" s="31"/>
      <c r="X472" s="31"/>
      <c r="Y472" s="31"/>
      <c r="Z472" s="31"/>
      <c r="AA472" s="31"/>
      <c r="AB472" s="31"/>
      <c r="AC472" s="31"/>
      <c r="AD472" s="31"/>
    </row>
    <row r="473" spans="1:30" ht="15">
      <c r="A473" s="62" t="s">
        <v>181</v>
      </c>
      <c r="B473" s="62" t="s">
        <v>204</v>
      </c>
      <c r="C473" s="63"/>
      <c r="D473" s="64">
        <v>1</v>
      </c>
      <c r="E473" s="65" t="s">
        <v>131</v>
      </c>
      <c r="F473" s="66"/>
      <c r="G473" s="63"/>
      <c r="H473" s="67"/>
      <c r="I473" s="68"/>
      <c r="J473" s="68"/>
      <c r="K473" s="31" t="s">
        <v>65</v>
      </c>
      <c r="L473" s="76">
        <v>473</v>
      </c>
      <c r="M473" s="76" t="b">
        <f t="shared" si="7"/>
        <v>1</v>
      </c>
      <c r="N473" s="70"/>
      <c r="O473" s="78" t="s">
        <v>275</v>
      </c>
      <c r="P473" s="78">
        <v>1</v>
      </c>
      <c r="Q473" s="78" t="s">
        <v>276</v>
      </c>
      <c r="R473" s="78"/>
      <c r="S473" s="78"/>
      <c r="T473" s="77" t="str">
        <f>REPLACE(INDEX(GroupVertices[Group],MATCH(Edges[[#This Row],[Vertex 1]],GroupVertices[Vertex],0)),1,1,"")</f>
        <v>2</v>
      </c>
      <c r="U473" s="77" t="str">
        <f>REPLACE(INDEX(GroupVertices[Group],MATCH(Edges[[#This Row],[Vertex 2]],GroupVertices[Vertex],0)),1,1,"")</f>
        <v>1</v>
      </c>
      <c r="V473" s="31"/>
      <c r="W473" s="31"/>
      <c r="X473" s="31"/>
      <c r="Y473" s="31"/>
      <c r="Z473" s="31"/>
      <c r="AA473" s="31"/>
      <c r="AB473" s="31"/>
      <c r="AC473" s="31"/>
      <c r="AD473" s="31"/>
    </row>
    <row r="474" spans="1:30" ht="15">
      <c r="A474" s="62" t="s">
        <v>230</v>
      </c>
      <c r="B474" s="62" t="s">
        <v>204</v>
      </c>
      <c r="C474" s="63"/>
      <c r="D474" s="64">
        <v>1</v>
      </c>
      <c r="E474" s="65" t="s">
        <v>131</v>
      </c>
      <c r="F474" s="66"/>
      <c r="G474" s="63"/>
      <c r="H474" s="67"/>
      <c r="I474" s="68"/>
      <c r="J474" s="68"/>
      <c r="K474" s="31" t="s">
        <v>66</v>
      </c>
      <c r="L474" s="76">
        <v>474</v>
      </c>
      <c r="M474" s="76" t="b">
        <f t="shared" si="7"/>
        <v>1</v>
      </c>
      <c r="N474" s="70"/>
      <c r="O474" s="78" t="s">
        <v>275</v>
      </c>
      <c r="P474" s="78">
        <v>1</v>
      </c>
      <c r="Q474" s="78" t="s">
        <v>276</v>
      </c>
      <c r="R474" s="78"/>
      <c r="S474" s="78"/>
      <c r="T474" s="77" t="str">
        <f>REPLACE(INDEX(GroupVertices[Group],MATCH(Edges[[#This Row],[Vertex 1]],GroupVertices[Vertex],0)),1,1,"")</f>
        <v>1</v>
      </c>
      <c r="U474" s="77" t="str">
        <f>REPLACE(INDEX(GroupVertices[Group],MATCH(Edges[[#This Row],[Vertex 2]],GroupVertices[Vertex],0)),1,1,"")</f>
        <v>1</v>
      </c>
      <c r="V474" s="31"/>
      <c r="W474" s="31"/>
      <c r="X474" s="31"/>
      <c r="Y474" s="31"/>
      <c r="Z474" s="31"/>
      <c r="AA474" s="31"/>
      <c r="AB474" s="31"/>
      <c r="AC474" s="31"/>
      <c r="AD474" s="31"/>
    </row>
    <row r="475" spans="1:30" ht="15">
      <c r="A475" s="62" t="s">
        <v>251</v>
      </c>
      <c r="B475" s="62" t="s">
        <v>204</v>
      </c>
      <c r="C475" s="63"/>
      <c r="D475" s="64">
        <v>1</v>
      </c>
      <c r="E475" s="65" t="s">
        <v>131</v>
      </c>
      <c r="F475" s="66"/>
      <c r="G475" s="63"/>
      <c r="H475" s="67"/>
      <c r="I475" s="68"/>
      <c r="J475" s="68"/>
      <c r="K475" s="31" t="s">
        <v>65</v>
      </c>
      <c r="L475" s="76">
        <v>475</v>
      </c>
      <c r="M475" s="76" t="b">
        <f t="shared" si="7"/>
        <v>1</v>
      </c>
      <c r="N475" s="70"/>
      <c r="O475" s="78" t="s">
        <v>275</v>
      </c>
      <c r="P475" s="78">
        <v>1</v>
      </c>
      <c r="Q475" s="78" t="s">
        <v>276</v>
      </c>
      <c r="R475" s="78"/>
      <c r="S475" s="78"/>
      <c r="T475" s="77" t="str">
        <f>REPLACE(INDEX(GroupVertices[Group],MATCH(Edges[[#This Row],[Vertex 1]],GroupVertices[Vertex],0)),1,1,"")</f>
        <v>1</v>
      </c>
      <c r="U475" s="77" t="str">
        <f>REPLACE(INDEX(GroupVertices[Group],MATCH(Edges[[#This Row],[Vertex 2]],GroupVertices[Vertex],0)),1,1,"")</f>
        <v>1</v>
      </c>
      <c r="V475" s="31"/>
      <c r="W475" s="31"/>
      <c r="X475" s="31"/>
      <c r="Y475" s="31"/>
      <c r="Z475" s="31"/>
      <c r="AA475" s="31"/>
      <c r="AB475" s="31"/>
      <c r="AC475" s="31"/>
      <c r="AD475" s="31"/>
    </row>
    <row r="476" spans="1:30" ht="15">
      <c r="A476" s="62" t="s">
        <v>244</v>
      </c>
      <c r="B476" s="62" t="s">
        <v>208</v>
      </c>
      <c r="C476" s="63"/>
      <c r="D476" s="64">
        <v>1</v>
      </c>
      <c r="E476" s="65" t="s">
        <v>131</v>
      </c>
      <c r="F476" s="66"/>
      <c r="G476" s="63"/>
      <c r="H476" s="67"/>
      <c r="I476" s="68"/>
      <c r="J476" s="68"/>
      <c r="K476" s="31" t="s">
        <v>65</v>
      </c>
      <c r="L476" s="76">
        <v>476</v>
      </c>
      <c r="M476" s="76" t="b">
        <f t="shared" si="7"/>
        <v>1</v>
      </c>
      <c r="N476" s="70"/>
      <c r="O476" s="78" t="s">
        <v>275</v>
      </c>
      <c r="P476" s="78">
        <v>1</v>
      </c>
      <c r="Q476" s="78" t="s">
        <v>276</v>
      </c>
      <c r="R476" s="78"/>
      <c r="S476" s="78"/>
      <c r="T476" s="77" t="str">
        <f>REPLACE(INDEX(GroupVertices[Group],MATCH(Edges[[#This Row],[Vertex 1]],GroupVertices[Vertex],0)),1,1,"")</f>
        <v>1</v>
      </c>
      <c r="U476" s="77" t="str">
        <f>REPLACE(INDEX(GroupVertices[Group],MATCH(Edges[[#This Row],[Vertex 2]],GroupVertices[Vertex],0)),1,1,"")</f>
        <v>4</v>
      </c>
      <c r="V476" s="31"/>
      <c r="W476" s="31"/>
      <c r="X476" s="31"/>
      <c r="Y476" s="31"/>
      <c r="Z476" s="31"/>
      <c r="AA476" s="31"/>
      <c r="AB476" s="31"/>
      <c r="AC476" s="31"/>
      <c r="AD476" s="31"/>
    </row>
    <row r="477" spans="1:30" ht="15">
      <c r="A477" s="62" t="s">
        <v>244</v>
      </c>
      <c r="B477" s="62" t="s">
        <v>253</v>
      </c>
      <c r="C477" s="63"/>
      <c r="D477" s="64">
        <v>1</v>
      </c>
      <c r="E477" s="65" t="s">
        <v>131</v>
      </c>
      <c r="F477" s="66"/>
      <c r="G477" s="63"/>
      <c r="H477" s="67"/>
      <c r="I477" s="68"/>
      <c r="J477" s="68"/>
      <c r="K477" s="31" t="s">
        <v>65</v>
      </c>
      <c r="L477" s="76">
        <v>477</v>
      </c>
      <c r="M477" s="76" t="b">
        <f t="shared" si="7"/>
        <v>1</v>
      </c>
      <c r="N477" s="70"/>
      <c r="O477" s="78" t="s">
        <v>275</v>
      </c>
      <c r="P477" s="78">
        <v>1</v>
      </c>
      <c r="Q477" s="78" t="s">
        <v>276</v>
      </c>
      <c r="R477" s="78"/>
      <c r="S477" s="78"/>
      <c r="T477" s="77" t="str">
        <f>REPLACE(INDEX(GroupVertices[Group],MATCH(Edges[[#This Row],[Vertex 1]],GroupVertices[Vertex],0)),1,1,"")</f>
        <v>1</v>
      </c>
      <c r="U477" s="77" t="str">
        <f>REPLACE(INDEX(GroupVertices[Group],MATCH(Edges[[#This Row],[Vertex 2]],GroupVertices[Vertex],0)),1,1,"")</f>
        <v>3</v>
      </c>
      <c r="V477" s="31"/>
      <c r="W477" s="31"/>
      <c r="X477" s="31"/>
      <c r="Y477" s="31"/>
      <c r="Z477" s="31"/>
      <c r="AA477" s="31"/>
      <c r="AB477" s="31"/>
      <c r="AC477" s="31"/>
      <c r="AD477" s="31"/>
    </row>
    <row r="478" spans="1:30" ht="15">
      <c r="A478" s="62" t="s">
        <v>244</v>
      </c>
      <c r="B478" s="62" t="s">
        <v>254</v>
      </c>
      <c r="C478" s="63"/>
      <c r="D478" s="64">
        <v>1</v>
      </c>
      <c r="E478" s="65" t="s">
        <v>131</v>
      </c>
      <c r="F478" s="66"/>
      <c r="G478" s="63"/>
      <c r="H478" s="67"/>
      <c r="I478" s="68"/>
      <c r="J478" s="68"/>
      <c r="K478" s="31" t="s">
        <v>65</v>
      </c>
      <c r="L478" s="76">
        <v>478</v>
      </c>
      <c r="M478" s="76" t="b">
        <f t="shared" si="7"/>
        <v>1</v>
      </c>
      <c r="N478" s="70"/>
      <c r="O478" s="78" t="s">
        <v>275</v>
      </c>
      <c r="P478" s="78">
        <v>1</v>
      </c>
      <c r="Q478" s="78" t="s">
        <v>276</v>
      </c>
      <c r="R478" s="78"/>
      <c r="S478" s="78"/>
      <c r="T478" s="77" t="str">
        <f>REPLACE(INDEX(GroupVertices[Group],MATCH(Edges[[#This Row],[Vertex 1]],GroupVertices[Vertex],0)),1,1,"")</f>
        <v>1</v>
      </c>
      <c r="U478" s="77" t="str">
        <f>REPLACE(INDEX(GroupVertices[Group],MATCH(Edges[[#This Row],[Vertex 2]],GroupVertices[Vertex],0)),1,1,"")</f>
        <v>1</v>
      </c>
      <c r="V478" s="31"/>
      <c r="W478" s="31"/>
      <c r="X478" s="31"/>
      <c r="Y478" s="31"/>
      <c r="Z478" s="31"/>
      <c r="AA478" s="31"/>
      <c r="AB478" s="31"/>
      <c r="AC478" s="31"/>
      <c r="AD478" s="31"/>
    </row>
    <row r="479" spans="1:30" ht="15">
      <c r="A479" s="62" t="s">
        <v>244</v>
      </c>
      <c r="B479" s="62" t="s">
        <v>230</v>
      </c>
      <c r="C479" s="63"/>
      <c r="D479" s="64">
        <v>1</v>
      </c>
      <c r="E479" s="65" t="s">
        <v>131</v>
      </c>
      <c r="F479" s="66"/>
      <c r="G479" s="63"/>
      <c r="H479" s="67"/>
      <c r="I479" s="68"/>
      <c r="J479" s="68"/>
      <c r="K479" s="31" t="s">
        <v>66</v>
      </c>
      <c r="L479" s="76">
        <v>479</v>
      </c>
      <c r="M479" s="76" t="b">
        <f t="shared" si="7"/>
        <v>1</v>
      </c>
      <c r="N479" s="70"/>
      <c r="O479" s="78" t="s">
        <v>275</v>
      </c>
      <c r="P479" s="78">
        <v>1</v>
      </c>
      <c r="Q479" s="78" t="s">
        <v>276</v>
      </c>
      <c r="R479" s="78"/>
      <c r="S479" s="78"/>
      <c r="T479" s="77" t="str">
        <f>REPLACE(INDEX(GroupVertices[Group],MATCH(Edges[[#This Row],[Vertex 1]],GroupVertices[Vertex],0)),1,1,"")</f>
        <v>1</v>
      </c>
      <c r="U479" s="77" t="str">
        <f>REPLACE(INDEX(GroupVertices[Group],MATCH(Edges[[#This Row],[Vertex 2]],GroupVertices[Vertex],0)),1,1,"")</f>
        <v>1</v>
      </c>
      <c r="V479" s="31"/>
      <c r="W479" s="31"/>
      <c r="X479" s="31"/>
      <c r="Y479" s="31"/>
      <c r="Z479" s="31"/>
      <c r="AA479" s="31"/>
      <c r="AB479" s="31"/>
      <c r="AC479" s="31"/>
      <c r="AD479" s="31"/>
    </row>
    <row r="480" spans="1:30" ht="15">
      <c r="A480" s="62" t="s">
        <v>181</v>
      </c>
      <c r="B480" s="62" t="s">
        <v>244</v>
      </c>
      <c r="C480" s="63"/>
      <c r="D480" s="64">
        <v>1</v>
      </c>
      <c r="E480" s="65" t="s">
        <v>131</v>
      </c>
      <c r="F480" s="66"/>
      <c r="G480" s="63"/>
      <c r="H480" s="67"/>
      <c r="I480" s="68"/>
      <c r="J480" s="68"/>
      <c r="K480" s="31" t="s">
        <v>65</v>
      </c>
      <c r="L480" s="76">
        <v>480</v>
      </c>
      <c r="M480" s="76" t="b">
        <f t="shared" si="7"/>
        <v>1</v>
      </c>
      <c r="N480" s="70"/>
      <c r="O480" s="78" t="s">
        <v>275</v>
      </c>
      <c r="P480" s="78">
        <v>1</v>
      </c>
      <c r="Q480" s="78" t="s">
        <v>276</v>
      </c>
      <c r="R480" s="78"/>
      <c r="S480" s="78"/>
      <c r="T480" s="77" t="str">
        <f>REPLACE(INDEX(GroupVertices[Group],MATCH(Edges[[#This Row],[Vertex 1]],GroupVertices[Vertex],0)),1,1,"")</f>
        <v>2</v>
      </c>
      <c r="U480" s="77" t="str">
        <f>REPLACE(INDEX(GroupVertices[Group],MATCH(Edges[[#This Row],[Vertex 2]],GroupVertices[Vertex],0)),1,1,"")</f>
        <v>1</v>
      </c>
      <c r="V480" s="31"/>
      <c r="W480" s="31"/>
      <c r="X480" s="31"/>
      <c r="Y480" s="31"/>
      <c r="Z480" s="31"/>
      <c r="AA480" s="31"/>
      <c r="AB480" s="31"/>
      <c r="AC480" s="31"/>
      <c r="AD480" s="31"/>
    </row>
    <row r="481" spans="1:30" ht="15">
      <c r="A481" s="62" t="s">
        <v>230</v>
      </c>
      <c r="B481" s="62" t="s">
        <v>244</v>
      </c>
      <c r="C481" s="63"/>
      <c r="D481" s="64">
        <v>1</v>
      </c>
      <c r="E481" s="65" t="s">
        <v>131</v>
      </c>
      <c r="F481" s="66"/>
      <c r="G481" s="63"/>
      <c r="H481" s="67"/>
      <c r="I481" s="68"/>
      <c r="J481" s="68"/>
      <c r="K481" s="31" t="s">
        <v>66</v>
      </c>
      <c r="L481" s="76">
        <v>481</v>
      </c>
      <c r="M481" s="76" t="b">
        <f t="shared" si="7"/>
        <v>1</v>
      </c>
      <c r="N481" s="70"/>
      <c r="O481" s="78" t="s">
        <v>275</v>
      </c>
      <c r="P481" s="78">
        <v>1</v>
      </c>
      <c r="Q481" s="78" t="s">
        <v>276</v>
      </c>
      <c r="R481" s="78"/>
      <c r="S481" s="78"/>
      <c r="T481" s="77" t="str">
        <f>REPLACE(INDEX(GroupVertices[Group],MATCH(Edges[[#This Row],[Vertex 1]],GroupVertices[Vertex],0)),1,1,"")</f>
        <v>1</v>
      </c>
      <c r="U481" s="77" t="str">
        <f>REPLACE(INDEX(GroupVertices[Group],MATCH(Edges[[#This Row],[Vertex 2]],GroupVertices[Vertex],0)),1,1,"")</f>
        <v>1</v>
      </c>
      <c r="V481" s="31"/>
      <c r="W481" s="31"/>
      <c r="X481" s="31"/>
      <c r="Y481" s="31"/>
      <c r="Z481" s="31"/>
      <c r="AA481" s="31"/>
      <c r="AB481" s="31"/>
      <c r="AC481" s="31"/>
      <c r="AD481" s="31"/>
    </row>
    <row r="482" spans="1:30" ht="15">
      <c r="A482" s="62" t="s">
        <v>251</v>
      </c>
      <c r="B482" s="62" t="s">
        <v>244</v>
      </c>
      <c r="C482" s="63"/>
      <c r="D482" s="64">
        <v>1</v>
      </c>
      <c r="E482" s="65" t="s">
        <v>131</v>
      </c>
      <c r="F482" s="66"/>
      <c r="G482" s="63"/>
      <c r="H482" s="67"/>
      <c r="I482" s="68"/>
      <c r="J482" s="68"/>
      <c r="K482" s="31" t="s">
        <v>65</v>
      </c>
      <c r="L482" s="76">
        <v>482</v>
      </c>
      <c r="M482" s="76" t="b">
        <f t="shared" si="7"/>
        <v>1</v>
      </c>
      <c r="N482" s="70"/>
      <c r="O482" s="78" t="s">
        <v>275</v>
      </c>
      <c r="P482" s="78">
        <v>1</v>
      </c>
      <c r="Q482" s="78" t="s">
        <v>276</v>
      </c>
      <c r="R482" s="78"/>
      <c r="S482" s="78"/>
      <c r="T482" s="77" t="str">
        <f>REPLACE(INDEX(GroupVertices[Group],MATCH(Edges[[#This Row],[Vertex 1]],GroupVertices[Vertex],0)),1,1,"")</f>
        <v>1</v>
      </c>
      <c r="U482" s="77" t="str">
        <f>REPLACE(INDEX(GroupVertices[Group],MATCH(Edges[[#This Row],[Vertex 2]],GroupVertices[Vertex],0)),1,1,"")</f>
        <v>1</v>
      </c>
      <c r="V482" s="31"/>
      <c r="W482" s="31"/>
      <c r="X482" s="31"/>
      <c r="Y482" s="31"/>
      <c r="Z482" s="31"/>
      <c r="AA482" s="31"/>
      <c r="AB482" s="31"/>
      <c r="AC482" s="31"/>
      <c r="AD482" s="31"/>
    </row>
    <row r="483" spans="1:30" ht="15">
      <c r="A483" s="62" t="s">
        <v>245</v>
      </c>
      <c r="B483" s="62" t="s">
        <v>252</v>
      </c>
      <c r="C483" s="63"/>
      <c r="D483" s="64">
        <v>1</v>
      </c>
      <c r="E483" s="65" t="s">
        <v>131</v>
      </c>
      <c r="F483" s="66"/>
      <c r="G483" s="63"/>
      <c r="H483" s="67"/>
      <c r="I483" s="68"/>
      <c r="J483" s="68"/>
      <c r="K483" s="31" t="s">
        <v>65</v>
      </c>
      <c r="L483" s="76">
        <v>483</v>
      </c>
      <c r="M483" s="76" t="b">
        <f t="shared" si="7"/>
        <v>1</v>
      </c>
      <c r="N483" s="70"/>
      <c r="O483" s="78" t="s">
        <v>275</v>
      </c>
      <c r="P483" s="78">
        <v>1</v>
      </c>
      <c r="Q483" s="78" t="s">
        <v>276</v>
      </c>
      <c r="R483" s="78"/>
      <c r="S483" s="78"/>
      <c r="T483" s="77" t="str">
        <f>REPLACE(INDEX(GroupVertices[Group],MATCH(Edges[[#This Row],[Vertex 1]],GroupVertices[Vertex],0)),1,1,"")</f>
        <v>3</v>
      </c>
      <c r="U483" s="77" t="str">
        <f>REPLACE(INDEX(GroupVertices[Group],MATCH(Edges[[#This Row],[Vertex 2]],GroupVertices[Vertex],0)),1,1,"")</f>
        <v>3</v>
      </c>
      <c r="V483" s="31"/>
      <c r="W483" s="31"/>
      <c r="X483" s="31"/>
      <c r="Y483" s="31"/>
      <c r="Z483" s="31"/>
      <c r="AA483" s="31"/>
      <c r="AB483" s="31"/>
      <c r="AC483" s="31"/>
      <c r="AD483" s="31"/>
    </row>
    <row r="484" spans="1:30" ht="15">
      <c r="A484" s="62" t="s">
        <v>181</v>
      </c>
      <c r="B484" s="62" t="s">
        <v>245</v>
      </c>
      <c r="C484" s="63"/>
      <c r="D484" s="64">
        <v>1</v>
      </c>
      <c r="E484" s="65" t="s">
        <v>131</v>
      </c>
      <c r="F484" s="66"/>
      <c r="G484" s="63"/>
      <c r="H484" s="67"/>
      <c r="I484" s="68"/>
      <c r="J484" s="68"/>
      <c r="K484" s="31" t="s">
        <v>65</v>
      </c>
      <c r="L484" s="76">
        <v>484</v>
      </c>
      <c r="M484" s="76" t="b">
        <f t="shared" si="7"/>
        <v>1</v>
      </c>
      <c r="N484" s="70"/>
      <c r="O484" s="78" t="s">
        <v>275</v>
      </c>
      <c r="P484" s="78">
        <v>1</v>
      </c>
      <c r="Q484" s="78" t="s">
        <v>276</v>
      </c>
      <c r="R484" s="78"/>
      <c r="S484" s="78"/>
      <c r="T484" s="77" t="str">
        <f>REPLACE(INDEX(GroupVertices[Group],MATCH(Edges[[#This Row],[Vertex 1]],GroupVertices[Vertex],0)),1,1,"")</f>
        <v>2</v>
      </c>
      <c r="U484" s="77" t="str">
        <f>REPLACE(INDEX(GroupVertices[Group],MATCH(Edges[[#This Row],[Vertex 2]],GroupVertices[Vertex],0)),1,1,"")</f>
        <v>3</v>
      </c>
      <c r="V484" s="31"/>
      <c r="W484" s="31"/>
      <c r="X484" s="31"/>
      <c r="Y484" s="31"/>
      <c r="Z484" s="31"/>
      <c r="AA484" s="31"/>
      <c r="AB484" s="31"/>
      <c r="AC484" s="31"/>
      <c r="AD484" s="31"/>
    </row>
    <row r="485" spans="1:30" ht="15">
      <c r="A485" s="62" t="s">
        <v>214</v>
      </c>
      <c r="B485" s="62" t="s">
        <v>245</v>
      </c>
      <c r="C485" s="63"/>
      <c r="D485" s="64">
        <v>1</v>
      </c>
      <c r="E485" s="65" t="s">
        <v>131</v>
      </c>
      <c r="F485" s="66"/>
      <c r="G485" s="63"/>
      <c r="H485" s="67"/>
      <c r="I485" s="68"/>
      <c r="J485" s="68"/>
      <c r="K485" s="31" t="s">
        <v>65</v>
      </c>
      <c r="L485" s="76">
        <v>485</v>
      </c>
      <c r="M485" s="76" t="b">
        <f t="shared" si="7"/>
        <v>1</v>
      </c>
      <c r="N485" s="70"/>
      <c r="O485" s="78" t="s">
        <v>275</v>
      </c>
      <c r="P485" s="78">
        <v>1</v>
      </c>
      <c r="Q485" s="78" t="s">
        <v>276</v>
      </c>
      <c r="R485" s="78"/>
      <c r="S485" s="78"/>
      <c r="T485" s="77" t="str">
        <f>REPLACE(INDEX(GroupVertices[Group],MATCH(Edges[[#This Row],[Vertex 1]],GroupVertices[Vertex],0)),1,1,"")</f>
        <v>3</v>
      </c>
      <c r="U485" s="77" t="str">
        <f>REPLACE(INDEX(GroupVertices[Group],MATCH(Edges[[#This Row],[Vertex 2]],GroupVertices[Vertex],0)),1,1,"")</f>
        <v>3</v>
      </c>
      <c r="V485" s="31"/>
      <c r="W485" s="31"/>
      <c r="X485" s="31"/>
      <c r="Y485" s="31"/>
      <c r="Z485" s="31"/>
      <c r="AA485" s="31"/>
      <c r="AB485" s="31"/>
      <c r="AC485" s="31"/>
      <c r="AD485" s="31"/>
    </row>
    <row r="486" spans="1:30" ht="15">
      <c r="A486" s="62" t="s">
        <v>238</v>
      </c>
      <c r="B486" s="62" t="s">
        <v>245</v>
      </c>
      <c r="C486" s="63"/>
      <c r="D486" s="64">
        <v>1</v>
      </c>
      <c r="E486" s="65" t="s">
        <v>131</v>
      </c>
      <c r="F486" s="66"/>
      <c r="G486" s="63"/>
      <c r="H486" s="67"/>
      <c r="I486" s="68"/>
      <c r="J486" s="68"/>
      <c r="K486" s="31" t="s">
        <v>65</v>
      </c>
      <c r="L486" s="76">
        <v>486</v>
      </c>
      <c r="M486" s="76" t="b">
        <f t="shared" si="7"/>
        <v>1</v>
      </c>
      <c r="N486" s="70"/>
      <c r="O486" s="78" t="s">
        <v>275</v>
      </c>
      <c r="P486" s="78">
        <v>1</v>
      </c>
      <c r="Q486" s="78" t="s">
        <v>276</v>
      </c>
      <c r="R486" s="78"/>
      <c r="S486" s="78"/>
      <c r="T486" s="77" t="str">
        <f>REPLACE(INDEX(GroupVertices[Group],MATCH(Edges[[#This Row],[Vertex 1]],GroupVertices[Vertex],0)),1,1,"")</f>
        <v>3</v>
      </c>
      <c r="U486" s="77" t="str">
        <f>REPLACE(INDEX(GroupVertices[Group],MATCH(Edges[[#This Row],[Vertex 2]],GroupVertices[Vertex],0)),1,1,"")</f>
        <v>3</v>
      </c>
      <c r="V486" s="31"/>
      <c r="W486" s="31"/>
      <c r="X486" s="31"/>
      <c r="Y486" s="31"/>
      <c r="Z486" s="31"/>
      <c r="AA486" s="31"/>
      <c r="AB486" s="31"/>
      <c r="AC486" s="31"/>
      <c r="AD486" s="31"/>
    </row>
    <row r="487" spans="1:30" ht="15">
      <c r="A487" s="62" t="s">
        <v>251</v>
      </c>
      <c r="B487" s="62" t="s">
        <v>245</v>
      </c>
      <c r="C487" s="63"/>
      <c r="D487" s="64">
        <v>1</v>
      </c>
      <c r="E487" s="65" t="s">
        <v>131</v>
      </c>
      <c r="F487" s="66"/>
      <c r="G487" s="63"/>
      <c r="H487" s="67"/>
      <c r="I487" s="68"/>
      <c r="J487" s="68"/>
      <c r="K487" s="31" t="s">
        <v>65</v>
      </c>
      <c r="L487" s="76">
        <v>487</v>
      </c>
      <c r="M487" s="76" t="b">
        <f t="shared" si="7"/>
        <v>1</v>
      </c>
      <c r="N487" s="70"/>
      <c r="O487" s="78" t="s">
        <v>275</v>
      </c>
      <c r="P487" s="78">
        <v>1</v>
      </c>
      <c r="Q487" s="78" t="s">
        <v>276</v>
      </c>
      <c r="R487" s="78"/>
      <c r="S487" s="78"/>
      <c r="T487" s="77" t="str">
        <f>REPLACE(INDEX(GroupVertices[Group],MATCH(Edges[[#This Row],[Vertex 1]],GroupVertices[Vertex],0)),1,1,"")</f>
        <v>1</v>
      </c>
      <c r="U487" s="77" t="str">
        <f>REPLACE(INDEX(GroupVertices[Group],MATCH(Edges[[#This Row],[Vertex 2]],GroupVertices[Vertex],0)),1,1,"")</f>
        <v>3</v>
      </c>
      <c r="V487" s="31"/>
      <c r="W487" s="31"/>
      <c r="X487" s="31"/>
      <c r="Y487" s="31"/>
      <c r="Z487" s="31"/>
      <c r="AA487" s="31"/>
      <c r="AB487" s="31"/>
      <c r="AC487" s="31"/>
      <c r="AD487" s="31"/>
    </row>
    <row r="488" spans="1:30" ht="15">
      <c r="A488" s="62" t="s">
        <v>230</v>
      </c>
      <c r="B488" s="62" t="s">
        <v>191</v>
      </c>
      <c r="C488" s="63"/>
      <c r="D488" s="64">
        <v>1</v>
      </c>
      <c r="E488" s="65" t="s">
        <v>131</v>
      </c>
      <c r="F488" s="66"/>
      <c r="G488" s="63"/>
      <c r="H488" s="67"/>
      <c r="I488" s="68"/>
      <c r="J488" s="68"/>
      <c r="K488" s="31" t="s">
        <v>65</v>
      </c>
      <c r="L488" s="76">
        <v>488</v>
      </c>
      <c r="M488" s="76" t="b">
        <f t="shared" si="7"/>
        <v>1</v>
      </c>
      <c r="N488" s="70"/>
      <c r="O488" s="78" t="s">
        <v>275</v>
      </c>
      <c r="P488" s="78">
        <v>1</v>
      </c>
      <c r="Q488" s="78" t="s">
        <v>276</v>
      </c>
      <c r="R488" s="78"/>
      <c r="S488" s="78"/>
      <c r="T488" s="77" t="str">
        <f>REPLACE(INDEX(GroupVertices[Group],MATCH(Edges[[#This Row],[Vertex 1]],GroupVertices[Vertex],0)),1,1,"")</f>
        <v>1</v>
      </c>
      <c r="U488" s="77" t="str">
        <f>REPLACE(INDEX(GroupVertices[Group],MATCH(Edges[[#This Row],[Vertex 2]],GroupVertices[Vertex],0)),1,1,"")</f>
        <v>3</v>
      </c>
      <c r="V488" s="31"/>
      <c r="W488" s="31"/>
      <c r="X488" s="31"/>
      <c r="Y488" s="31"/>
      <c r="Z488" s="31"/>
      <c r="AA488" s="31"/>
      <c r="AB488" s="31"/>
      <c r="AC488" s="31"/>
      <c r="AD488" s="31"/>
    </row>
    <row r="489" spans="1:30" ht="15">
      <c r="A489" s="62" t="s">
        <v>230</v>
      </c>
      <c r="B489" s="62" t="s">
        <v>241</v>
      </c>
      <c r="C489" s="63"/>
      <c r="D489" s="64">
        <v>1</v>
      </c>
      <c r="E489" s="65" t="s">
        <v>131</v>
      </c>
      <c r="F489" s="66"/>
      <c r="G489" s="63"/>
      <c r="H489" s="67"/>
      <c r="I489" s="68"/>
      <c r="J489" s="68"/>
      <c r="K489" s="31" t="s">
        <v>65</v>
      </c>
      <c r="L489" s="76">
        <v>489</v>
      </c>
      <c r="M489" s="76" t="b">
        <f t="shared" si="7"/>
        <v>1</v>
      </c>
      <c r="N489" s="70"/>
      <c r="O489" s="78" t="s">
        <v>275</v>
      </c>
      <c r="P489" s="78">
        <v>1</v>
      </c>
      <c r="Q489" s="78" t="s">
        <v>276</v>
      </c>
      <c r="R489" s="78"/>
      <c r="S489" s="78"/>
      <c r="T489" s="77" t="str">
        <f>REPLACE(INDEX(GroupVertices[Group],MATCH(Edges[[#This Row],[Vertex 1]],GroupVertices[Vertex],0)),1,1,"")</f>
        <v>1</v>
      </c>
      <c r="U489" s="77" t="str">
        <f>REPLACE(INDEX(GroupVertices[Group],MATCH(Edges[[#This Row],[Vertex 2]],GroupVertices[Vertex],0)),1,1,"")</f>
        <v>3</v>
      </c>
      <c r="V489" s="31"/>
      <c r="W489" s="31"/>
      <c r="X489" s="31"/>
      <c r="Y489" s="31"/>
      <c r="Z489" s="31"/>
      <c r="AA489" s="31"/>
      <c r="AB489" s="31"/>
      <c r="AC489" s="31"/>
      <c r="AD489" s="31"/>
    </row>
    <row r="490" spans="1:30" ht="15">
      <c r="A490" s="62" t="s">
        <v>230</v>
      </c>
      <c r="B490" s="62" t="s">
        <v>208</v>
      </c>
      <c r="C490" s="63"/>
      <c r="D490" s="64">
        <v>1</v>
      </c>
      <c r="E490" s="65" t="s">
        <v>131</v>
      </c>
      <c r="F490" s="66"/>
      <c r="G490" s="63"/>
      <c r="H490" s="67"/>
      <c r="I490" s="68"/>
      <c r="J490" s="68"/>
      <c r="K490" s="31" t="s">
        <v>65</v>
      </c>
      <c r="L490" s="76">
        <v>490</v>
      </c>
      <c r="M490" s="76" t="b">
        <f t="shared" si="7"/>
        <v>1</v>
      </c>
      <c r="N490" s="70"/>
      <c r="O490" s="78" t="s">
        <v>275</v>
      </c>
      <c r="P490" s="78">
        <v>1</v>
      </c>
      <c r="Q490" s="78" t="s">
        <v>276</v>
      </c>
      <c r="R490" s="78"/>
      <c r="S490" s="78"/>
      <c r="T490" s="77" t="str">
        <f>REPLACE(INDEX(GroupVertices[Group],MATCH(Edges[[#This Row],[Vertex 1]],GroupVertices[Vertex],0)),1,1,"")</f>
        <v>1</v>
      </c>
      <c r="U490" s="77" t="str">
        <f>REPLACE(INDEX(GroupVertices[Group],MATCH(Edges[[#This Row],[Vertex 2]],GroupVertices[Vertex],0)),1,1,"")</f>
        <v>4</v>
      </c>
      <c r="V490" s="31"/>
      <c r="W490" s="31"/>
      <c r="X490" s="31"/>
      <c r="Y490" s="31"/>
      <c r="Z490" s="31"/>
      <c r="AA490" s="31"/>
      <c r="AB490" s="31"/>
      <c r="AC490" s="31"/>
      <c r="AD490" s="31"/>
    </row>
    <row r="491" spans="1:30" ht="15">
      <c r="A491" s="62" t="s">
        <v>181</v>
      </c>
      <c r="B491" s="62" t="s">
        <v>230</v>
      </c>
      <c r="C491" s="63"/>
      <c r="D491" s="64">
        <v>1</v>
      </c>
      <c r="E491" s="65" t="s">
        <v>131</v>
      </c>
      <c r="F491" s="66"/>
      <c r="G491" s="63"/>
      <c r="H491" s="67"/>
      <c r="I491" s="68"/>
      <c r="J491" s="68"/>
      <c r="K491" s="31" t="s">
        <v>65</v>
      </c>
      <c r="L491" s="76">
        <v>491</v>
      </c>
      <c r="M491" s="76" t="b">
        <f t="shared" si="7"/>
        <v>1</v>
      </c>
      <c r="N491" s="70"/>
      <c r="O491" s="78" t="s">
        <v>275</v>
      </c>
      <c r="P491" s="78">
        <v>1</v>
      </c>
      <c r="Q491" s="78" t="s">
        <v>276</v>
      </c>
      <c r="R491" s="78"/>
      <c r="S491" s="78"/>
      <c r="T491" s="77" t="str">
        <f>REPLACE(INDEX(GroupVertices[Group],MATCH(Edges[[#This Row],[Vertex 1]],GroupVertices[Vertex],0)),1,1,"")</f>
        <v>2</v>
      </c>
      <c r="U491" s="77" t="str">
        <f>REPLACE(INDEX(GroupVertices[Group],MATCH(Edges[[#This Row],[Vertex 2]],GroupVertices[Vertex],0)),1,1,"")</f>
        <v>1</v>
      </c>
      <c r="V491" s="31"/>
      <c r="W491" s="31"/>
      <c r="X491" s="31"/>
      <c r="Y491" s="31"/>
      <c r="Z491" s="31"/>
      <c r="AA491" s="31"/>
      <c r="AB491" s="31"/>
      <c r="AC491" s="31"/>
      <c r="AD491" s="31"/>
    </row>
    <row r="492" spans="1:30" ht="15">
      <c r="A492" s="62" t="s">
        <v>251</v>
      </c>
      <c r="B492" s="62" t="s">
        <v>230</v>
      </c>
      <c r="C492" s="63"/>
      <c r="D492" s="64">
        <v>1</v>
      </c>
      <c r="E492" s="65" t="s">
        <v>131</v>
      </c>
      <c r="F492" s="66"/>
      <c r="G492" s="63"/>
      <c r="H492" s="67"/>
      <c r="I492" s="68"/>
      <c r="J492" s="68"/>
      <c r="K492" s="31" t="s">
        <v>65</v>
      </c>
      <c r="L492" s="76">
        <v>492</v>
      </c>
      <c r="M492" s="76" t="b">
        <f t="shared" si="7"/>
        <v>1</v>
      </c>
      <c r="N492" s="70"/>
      <c r="O492" s="78" t="s">
        <v>275</v>
      </c>
      <c r="P492" s="78">
        <v>1</v>
      </c>
      <c r="Q492" s="78" t="s">
        <v>276</v>
      </c>
      <c r="R492" s="78"/>
      <c r="S492" s="78"/>
      <c r="T492" s="77" t="str">
        <f>REPLACE(INDEX(GroupVertices[Group],MATCH(Edges[[#This Row],[Vertex 1]],GroupVertices[Vertex],0)),1,1,"")</f>
        <v>1</v>
      </c>
      <c r="U492" s="77" t="str">
        <f>REPLACE(INDEX(GroupVertices[Group],MATCH(Edges[[#This Row],[Vertex 2]],GroupVertices[Vertex],0)),1,1,"")</f>
        <v>1</v>
      </c>
      <c r="V492" s="31"/>
      <c r="W492" s="31"/>
      <c r="X492" s="31"/>
      <c r="Y492" s="31"/>
      <c r="Z492" s="31"/>
      <c r="AA492" s="31"/>
      <c r="AB492" s="31"/>
      <c r="AC492" s="31"/>
      <c r="AD492" s="31"/>
    </row>
    <row r="493" spans="1:30" ht="15">
      <c r="A493" s="62" t="s">
        <v>251</v>
      </c>
      <c r="B493" s="62" t="s">
        <v>208</v>
      </c>
      <c r="C493" s="63"/>
      <c r="D493" s="64">
        <v>1</v>
      </c>
      <c r="E493" s="65" t="s">
        <v>131</v>
      </c>
      <c r="F493" s="66"/>
      <c r="G493" s="63"/>
      <c r="H493" s="67"/>
      <c r="I493" s="68"/>
      <c r="J493" s="68"/>
      <c r="K493" s="31" t="s">
        <v>65</v>
      </c>
      <c r="L493" s="76">
        <v>493</v>
      </c>
      <c r="M493" s="76" t="b">
        <f t="shared" si="7"/>
        <v>1</v>
      </c>
      <c r="N493" s="70"/>
      <c r="O493" s="78" t="s">
        <v>275</v>
      </c>
      <c r="P493" s="78">
        <v>1</v>
      </c>
      <c r="Q493" s="78" t="s">
        <v>276</v>
      </c>
      <c r="R493" s="78"/>
      <c r="S493" s="78"/>
      <c r="T493" s="77" t="str">
        <f>REPLACE(INDEX(GroupVertices[Group],MATCH(Edges[[#This Row],[Vertex 1]],GroupVertices[Vertex],0)),1,1,"")</f>
        <v>1</v>
      </c>
      <c r="U493" s="77" t="str">
        <f>REPLACE(INDEX(GroupVertices[Group],MATCH(Edges[[#This Row],[Vertex 2]],GroupVertices[Vertex],0)),1,1,"")</f>
        <v>4</v>
      </c>
      <c r="V493" s="31"/>
      <c r="W493" s="31"/>
      <c r="X493" s="31"/>
      <c r="Y493" s="31"/>
      <c r="Z493" s="31"/>
      <c r="AA493" s="31"/>
      <c r="AB493" s="31"/>
      <c r="AC493" s="31"/>
      <c r="AD493" s="31"/>
    </row>
    <row r="494" spans="1:30" ht="15">
      <c r="A494" s="62" t="s">
        <v>181</v>
      </c>
      <c r="B494" s="62" t="s">
        <v>251</v>
      </c>
      <c r="C494" s="63"/>
      <c r="D494" s="64">
        <v>1</v>
      </c>
      <c r="E494" s="65" t="s">
        <v>131</v>
      </c>
      <c r="F494" s="66"/>
      <c r="G494" s="63"/>
      <c r="H494" s="67"/>
      <c r="I494" s="68"/>
      <c r="J494" s="68"/>
      <c r="K494" s="31" t="s">
        <v>65</v>
      </c>
      <c r="L494" s="76">
        <v>494</v>
      </c>
      <c r="M494" s="76" t="b">
        <f t="shared" si="7"/>
        <v>1</v>
      </c>
      <c r="N494" s="70"/>
      <c r="O494" s="78" t="s">
        <v>275</v>
      </c>
      <c r="P494" s="78">
        <v>1</v>
      </c>
      <c r="Q494" s="78" t="s">
        <v>276</v>
      </c>
      <c r="R494" s="78"/>
      <c r="S494" s="78"/>
      <c r="T494" s="77" t="str">
        <f>REPLACE(INDEX(GroupVertices[Group],MATCH(Edges[[#This Row],[Vertex 1]],GroupVertices[Vertex],0)),1,1,"")</f>
        <v>2</v>
      </c>
      <c r="U494" s="77" t="str">
        <f>REPLACE(INDEX(GroupVertices[Group],MATCH(Edges[[#This Row],[Vertex 2]],GroupVertices[Vertex],0)),1,1,"")</f>
        <v>1</v>
      </c>
      <c r="V494" s="31"/>
      <c r="W494" s="31"/>
      <c r="X494" s="31"/>
      <c r="Y494" s="31"/>
      <c r="Z494" s="31"/>
      <c r="AA494" s="31"/>
      <c r="AB494" s="31"/>
      <c r="AC494" s="31"/>
      <c r="AD494" s="31"/>
    </row>
    <row r="495" spans="1:30" ht="15">
      <c r="A495" s="62" t="s">
        <v>191</v>
      </c>
      <c r="B495" s="62" t="s">
        <v>208</v>
      </c>
      <c r="C495" s="63"/>
      <c r="D495" s="64">
        <v>1</v>
      </c>
      <c r="E495" s="65" t="s">
        <v>131</v>
      </c>
      <c r="F495" s="66"/>
      <c r="G495" s="63"/>
      <c r="H495" s="67"/>
      <c r="I495" s="68"/>
      <c r="J495" s="68"/>
      <c r="K495" s="31" t="s">
        <v>65</v>
      </c>
      <c r="L495" s="76">
        <v>495</v>
      </c>
      <c r="M495" s="76" t="b">
        <f t="shared" si="7"/>
        <v>1</v>
      </c>
      <c r="N495" s="70"/>
      <c r="O495" s="78" t="s">
        <v>275</v>
      </c>
      <c r="P495" s="78">
        <v>1</v>
      </c>
      <c r="Q495" s="78" t="s">
        <v>276</v>
      </c>
      <c r="R495" s="78"/>
      <c r="S495" s="78"/>
      <c r="T495" s="77" t="str">
        <f>REPLACE(INDEX(GroupVertices[Group],MATCH(Edges[[#This Row],[Vertex 1]],GroupVertices[Vertex],0)),1,1,"")</f>
        <v>3</v>
      </c>
      <c r="U495" s="77" t="str">
        <f>REPLACE(INDEX(GroupVertices[Group],MATCH(Edges[[#This Row],[Vertex 2]],GroupVertices[Vertex],0)),1,1,"")</f>
        <v>4</v>
      </c>
      <c r="V495" s="31"/>
      <c r="W495" s="31"/>
      <c r="X495" s="31"/>
      <c r="Y495" s="31"/>
      <c r="Z495" s="31"/>
      <c r="AA495" s="31"/>
      <c r="AB495" s="31"/>
      <c r="AC495" s="31"/>
      <c r="AD495" s="31"/>
    </row>
    <row r="496" spans="1:30" ht="15">
      <c r="A496" s="62" t="s">
        <v>191</v>
      </c>
      <c r="B496" s="62" t="s">
        <v>250</v>
      </c>
      <c r="C496" s="63"/>
      <c r="D496" s="64">
        <v>1</v>
      </c>
      <c r="E496" s="65" t="s">
        <v>131</v>
      </c>
      <c r="F496" s="66"/>
      <c r="G496" s="63"/>
      <c r="H496" s="67"/>
      <c r="I496" s="68"/>
      <c r="J496" s="68"/>
      <c r="K496" s="31" t="s">
        <v>65</v>
      </c>
      <c r="L496" s="76">
        <v>496</v>
      </c>
      <c r="M496" s="76" t="b">
        <f t="shared" si="7"/>
        <v>1</v>
      </c>
      <c r="N496" s="70"/>
      <c r="O496" s="78" t="s">
        <v>275</v>
      </c>
      <c r="P496" s="78">
        <v>1</v>
      </c>
      <c r="Q496" s="78" t="s">
        <v>276</v>
      </c>
      <c r="R496" s="78"/>
      <c r="S496" s="78"/>
      <c r="T496" s="77" t="str">
        <f>REPLACE(INDEX(GroupVertices[Group],MATCH(Edges[[#This Row],[Vertex 1]],GroupVertices[Vertex],0)),1,1,"")</f>
        <v>3</v>
      </c>
      <c r="U496" s="77" t="str">
        <f>REPLACE(INDEX(GroupVertices[Group],MATCH(Edges[[#This Row],[Vertex 2]],GroupVertices[Vertex],0)),1,1,"")</f>
        <v>3</v>
      </c>
      <c r="V496" s="31"/>
      <c r="W496" s="31"/>
      <c r="X496" s="31"/>
      <c r="Y496" s="31"/>
      <c r="Z496" s="31"/>
      <c r="AA496" s="31"/>
      <c r="AB496" s="31"/>
      <c r="AC496" s="31"/>
      <c r="AD496" s="31"/>
    </row>
    <row r="497" spans="1:30" ht="15">
      <c r="A497" s="62" t="s">
        <v>191</v>
      </c>
      <c r="B497" s="62" t="s">
        <v>255</v>
      </c>
      <c r="C497" s="63"/>
      <c r="D497" s="64">
        <v>1</v>
      </c>
      <c r="E497" s="65" t="s">
        <v>131</v>
      </c>
      <c r="F497" s="66"/>
      <c r="G497" s="63"/>
      <c r="H497" s="67"/>
      <c r="I497" s="68"/>
      <c r="J497" s="68"/>
      <c r="K497" s="31" t="s">
        <v>65</v>
      </c>
      <c r="L497" s="76">
        <v>497</v>
      </c>
      <c r="M497" s="76" t="b">
        <f t="shared" si="7"/>
        <v>1</v>
      </c>
      <c r="N497" s="70"/>
      <c r="O497" s="78" t="s">
        <v>275</v>
      </c>
      <c r="P497" s="78">
        <v>1</v>
      </c>
      <c r="Q497" s="78" t="s">
        <v>276</v>
      </c>
      <c r="R497" s="78"/>
      <c r="S497" s="78"/>
      <c r="T497" s="77" t="str">
        <f>REPLACE(INDEX(GroupVertices[Group],MATCH(Edges[[#This Row],[Vertex 1]],GroupVertices[Vertex],0)),1,1,"")</f>
        <v>3</v>
      </c>
      <c r="U497" s="77" t="str">
        <f>REPLACE(INDEX(GroupVertices[Group],MATCH(Edges[[#This Row],[Vertex 2]],GroupVertices[Vertex],0)),1,1,"")</f>
        <v>1</v>
      </c>
      <c r="V497" s="31"/>
      <c r="W497" s="31"/>
      <c r="X497" s="31"/>
      <c r="Y497" s="31"/>
      <c r="Z497" s="31"/>
      <c r="AA497" s="31"/>
      <c r="AB497" s="31"/>
      <c r="AC497" s="31"/>
      <c r="AD497" s="31"/>
    </row>
    <row r="498" spans="1:30" ht="15">
      <c r="A498" s="62" t="s">
        <v>181</v>
      </c>
      <c r="B498" s="62" t="s">
        <v>191</v>
      </c>
      <c r="C498" s="63"/>
      <c r="D498" s="64">
        <v>1</v>
      </c>
      <c r="E498" s="65" t="s">
        <v>131</v>
      </c>
      <c r="F498" s="66"/>
      <c r="G498" s="63"/>
      <c r="H498" s="67"/>
      <c r="I498" s="68"/>
      <c r="J498" s="68"/>
      <c r="K498" s="31" t="s">
        <v>65</v>
      </c>
      <c r="L498" s="76">
        <v>498</v>
      </c>
      <c r="M498" s="76" t="b">
        <f t="shared" si="7"/>
        <v>1</v>
      </c>
      <c r="N498" s="70"/>
      <c r="O498" s="78" t="s">
        <v>275</v>
      </c>
      <c r="P498" s="78">
        <v>1</v>
      </c>
      <c r="Q498" s="78" t="s">
        <v>276</v>
      </c>
      <c r="R498" s="78"/>
      <c r="S498" s="78"/>
      <c r="T498" s="77" t="str">
        <f>REPLACE(INDEX(GroupVertices[Group],MATCH(Edges[[#This Row],[Vertex 1]],GroupVertices[Vertex],0)),1,1,"")</f>
        <v>2</v>
      </c>
      <c r="U498" s="77" t="str">
        <f>REPLACE(INDEX(GroupVertices[Group],MATCH(Edges[[#This Row],[Vertex 2]],GroupVertices[Vertex],0)),1,1,"")</f>
        <v>3</v>
      </c>
      <c r="V498" s="31"/>
      <c r="W498" s="31"/>
      <c r="X498" s="31"/>
      <c r="Y498" s="31"/>
      <c r="Z498" s="31"/>
      <c r="AA498" s="31"/>
      <c r="AB498" s="31"/>
      <c r="AC498" s="31"/>
      <c r="AD498" s="31"/>
    </row>
    <row r="499" spans="1:30" ht="15">
      <c r="A499" s="62" t="s">
        <v>237</v>
      </c>
      <c r="B499" s="62" t="s">
        <v>191</v>
      </c>
      <c r="C499" s="63"/>
      <c r="D499" s="64">
        <v>1</v>
      </c>
      <c r="E499" s="65" t="s">
        <v>131</v>
      </c>
      <c r="F499" s="66"/>
      <c r="G499" s="63"/>
      <c r="H499" s="67"/>
      <c r="I499" s="68"/>
      <c r="J499" s="68"/>
      <c r="K499" s="31" t="s">
        <v>65</v>
      </c>
      <c r="L499" s="76">
        <v>499</v>
      </c>
      <c r="M499" s="76" t="b">
        <f t="shared" si="7"/>
        <v>1</v>
      </c>
      <c r="N499" s="70"/>
      <c r="O499" s="78" t="s">
        <v>275</v>
      </c>
      <c r="P499" s="78">
        <v>1</v>
      </c>
      <c r="Q499" s="78" t="s">
        <v>276</v>
      </c>
      <c r="R499" s="78"/>
      <c r="S499" s="78"/>
      <c r="T499" s="77" t="str">
        <f>REPLACE(INDEX(GroupVertices[Group],MATCH(Edges[[#This Row],[Vertex 1]],GroupVertices[Vertex],0)),1,1,"")</f>
        <v>3</v>
      </c>
      <c r="U499" s="77" t="str">
        <f>REPLACE(INDEX(GroupVertices[Group],MATCH(Edges[[#This Row],[Vertex 2]],GroupVertices[Vertex],0)),1,1,"")</f>
        <v>3</v>
      </c>
      <c r="V499" s="31"/>
      <c r="W499" s="31"/>
      <c r="X499" s="31"/>
      <c r="Y499" s="31"/>
      <c r="Z499" s="31"/>
      <c r="AA499" s="31"/>
      <c r="AB499" s="31"/>
      <c r="AC499" s="31"/>
      <c r="AD499" s="31"/>
    </row>
    <row r="500" spans="1:30" ht="15">
      <c r="A500" s="62" t="s">
        <v>226</v>
      </c>
      <c r="B500" s="62" t="s">
        <v>191</v>
      </c>
      <c r="C500" s="63"/>
      <c r="D500" s="64">
        <v>1</v>
      </c>
      <c r="E500" s="65" t="s">
        <v>131</v>
      </c>
      <c r="F500" s="66"/>
      <c r="G500" s="63"/>
      <c r="H500" s="67"/>
      <c r="I500" s="68"/>
      <c r="J500" s="68"/>
      <c r="K500" s="31" t="s">
        <v>65</v>
      </c>
      <c r="L500" s="76">
        <v>500</v>
      </c>
      <c r="M500" s="76" t="b">
        <f t="shared" si="7"/>
        <v>1</v>
      </c>
      <c r="N500" s="70"/>
      <c r="O500" s="78" t="s">
        <v>275</v>
      </c>
      <c r="P500" s="78">
        <v>1</v>
      </c>
      <c r="Q500" s="78" t="s">
        <v>276</v>
      </c>
      <c r="R500" s="78"/>
      <c r="S500" s="78"/>
      <c r="T500" s="77" t="str">
        <f>REPLACE(INDEX(GroupVertices[Group],MATCH(Edges[[#This Row],[Vertex 1]],GroupVertices[Vertex],0)),1,1,"")</f>
        <v>3</v>
      </c>
      <c r="U500" s="77" t="str">
        <f>REPLACE(INDEX(GroupVertices[Group],MATCH(Edges[[#This Row],[Vertex 2]],GroupVertices[Vertex],0)),1,1,"")</f>
        <v>3</v>
      </c>
      <c r="V500" s="31"/>
      <c r="W500" s="31"/>
      <c r="X500" s="31"/>
      <c r="Y500" s="31"/>
      <c r="Z500" s="31"/>
      <c r="AA500" s="31"/>
      <c r="AB500" s="31"/>
      <c r="AC500" s="31"/>
      <c r="AD500" s="31"/>
    </row>
    <row r="501" spans="1:30" ht="15">
      <c r="A501" s="62" t="s">
        <v>252</v>
      </c>
      <c r="B501" s="62" t="s">
        <v>191</v>
      </c>
      <c r="C501" s="63"/>
      <c r="D501" s="64">
        <v>1</v>
      </c>
      <c r="E501" s="65" t="s">
        <v>131</v>
      </c>
      <c r="F501" s="66"/>
      <c r="G501" s="63"/>
      <c r="H501" s="67"/>
      <c r="I501" s="68"/>
      <c r="J501" s="68"/>
      <c r="K501" s="31" t="s">
        <v>65</v>
      </c>
      <c r="L501" s="76">
        <v>501</v>
      </c>
      <c r="M501" s="76" t="b">
        <f t="shared" si="7"/>
        <v>1</v>
      </c>
      <c r="N501" s="70"/>
      <c r="O501" s="78" t="s">
        <v>275</v>
      </c>
      <c r="P501" s="78">
        <v>1</v>
      </c>
      <c r="Q501" s="78" t="s">
        <v>276</v>
      </c>
      <c r="R501" s="78"/>
      <c r="S501" s="78"/>
      <c r="T501" s="77" t="str">
        <f>REPLACE(INDEX(GroupVertices[Group],MATCH(Edges[[#This Row],[Vertex 1]],GroupVertices[Vertex],0)),1,1,"")</f>
        <v>3</v>
      </c>
      <c r="U501" s="77" t="str">
        <f>REPLACE(INDEX(GroupVertices[Group],MATCH(Edges[[#This Row],[Vertex 2]],GroupVertices[Vertex],0)),1,1,"")</f>
        <v>3</v>
      </c>
      <c r="V501" s="31"/>
      <c r="W501" s="31"/>
      <c r="X501" s="31"/>
      <c r="Y501" s="31"/>
      <c r="Z501" s="31"/>
      <c r="AA501" s="31"/>
      <c r="AB501" s="31"/>
      <c r="AC501" s="31"/>
      <c r="AD501" s="31"/>
    </row>
    <row r="502" spans="1:30" ht="15">
      <c r="A502" s="62" t="s">
        <v>237</v>
      </c>
      <c r="B502" s="62" t="s">
        <v>208</v>
      </c>
      <c r="C502" s="63"/>
      <c r="D502" s="64">
        <v>1</v>
      </c>
      <c r="E502" s="65" t="s">
        <v>131</v>
      </c>
      <c r="F502" s="66"/>
      <c r="G502" s="63"/>
      <c r="H502" s="67"/>
      <c r="I502" s="68"/>
      <c r="J502" s="68"/>
      <c r="K502" s="31" t="s">
        <v>65</v>
      </c>
      <c r="L502" s="76">
        <v>502</v>
      </c>
      <c r="M502" s="76" t="b">
        <f t="shared" si="7"/>
        <v>1</v>
      </c>
      <c r="N502" s="70"/>
      <c r="O502" s="78" t="s">
        <v>275</v>
      </c>
      <c r="P502" s="78">
        <v>1</v>
      </c>
      <c r="Q502" s="78" t="s">
        <v>276</v>
      </c>
      <c r="R502" s="78"/>
      <c r="S502" s="78"/>
      <c r="T502" s="77" t="str">
        <f>REPLACE(INDEX(GroupVertices[Group],MATCH(Edges[[#This Row],[Vertex 1]],GroupVertices[Vertex],0)),1,1,"")</f>
        <v>3</v>
      </c>
      <c r="U502" s="77" t="str">
        <f>REPLACE(INDEX(GroupVertices[Group],MATCH(Edges[[#This Row],[Vertex 2]],GroupVertices[Vertex],0)),1,1,"")</f>
        <v>4</v>
      </c>
      <c r="V502" s="31"/>
      <c r="W502" s="31"/>
      <c r="X502" s="31"/>
      <c r="Y502" s="31"/>
      <c r="Z502" s="31"/>
      <c r="AA502" s="31"/>
      <c r="AB502" s="31"/>
      <c r="AC502" s="31"/>
      <c r="AD502" s="31"/>
    </row>
    <row r="503" spans="1:30" ht="15">
      <c r="A503" s="62" t="s">
        <v>181</v>
      </c>
      <c r="B503" s="62" t="s">
        <v>237</v>
      </c>
      <c r="C503" s="63"/>
      <c r="D503" s="64">
        <v>1</v>
      </c>
      <c r="E503" s="65" t="s">
        <v>131</v>
      </c>
      <c r="F503" s="66"/>
      <c r="G503" s="63"/>
      <c r="H503" s="67"/>
      <c r="I503" s="68"/>
      <c r="J503" s="68"/>
      <c r="K503" s="31" t="s">
        <v>65</v>
      </c>
      <c r="L503" s="76">
        <v>503</v>
      </c>
      <c r="M503" s="76" t="b">
        <f t="shared" si="7"/>
        <v>1</v>
      </c>
      <c r="N503" s="70"/>
      <c r="O503" s="78" t="s">
        <v>275</v>
      </c>
      <c r="P503" s="78">
        <v>1</v>
      </c>
      <c r="Q503" s="78" t="s">
        <v>276</v>
      </c>
      <c r="R503" s="78"/>
      <c r="S503" s="78"/>
      <c r="T503" s="77" t="str">
        <f>REPLACE(INDEX(GroupVertices[Group],MATCH(Edges[[#This Row],[Vertex 1]],GroupVertices[Vertex],0)),1,1,"")</f>
        <v>2</v>
      </c>
      <c r="U503" s="77" t="str">
        <f>REPLACE(INDEX(GroupVertices[Group],MATCH(Edges[[#This Row],[Vertex 2]],GroupVertices[Vertex],0)),1,1,"")</f>
        <v>3</v>
      </c>
      <c r="V503" s="31"/>
      <c r="W503" s="31"/>
      <c r="X503" s="31"/>
      <c r="Y503" s="31"/>
      <c r="Z503" s="31"/>
      <c r="AA503" s="31"/>
      <c r="AB503" s="31"/>
      <c r="AC503" s="31"/>
      <c r="AD503" s="31"/>
    </row>
    <row r="504" spans="1:30" ht="15">
      <c r="A504" s="62" t="s">
        <v>252</v>
      </c>
      <c r="B504" s="62" t="s">
        <v>237</v>
      </c>
      <c r="C504" s="63"/>
      <c r="D504" s="64">
        <v>1</v>
      </c>
      <c r="E504" s="65" t="s">
        <v>131</v>
      </c>
      <c r="F504" s="66"/>
      <c r="G504" s="63"/>
      <c r="H504" s="67"/>
      <c r="I504" s="68"/>
      <c r="J504" s="68"/>
      <c r="K504" s="31" t="s">
        <v>65</v>
      </c>
      <c r="L504" s="76">
        <v>504</v>
      </c>
      <c r="M504" s="76" t="b">
        <f t="shared" si="7"/>
        <v>1</v>
      </c>
      <c r="N504" s="70"/>
      <c r="O504" s="78" t="s">
        <v>275</v>
      </c>
      <c r="P504" s="78">
        <v>1</v>
      </c>
      <c r="Q504" s="78" t="s">
        <v>276</v>
      </c>
      <c r="R504" s="78"/>
      <c r="S504" s="78"/>
      <c r="T504" s="77" t="str">
        <f>REPLACE(INDEX(GroupVertices[Group],MATCH(Edges[[#This Row],[Vertex 1]],GroupVertices[Vertex],0)),1,1,"")</f>
        <v>3</v>
      </c>
      <c r="U504" s="77" t="str">
        <f>REPLACE(INDEX(GroupVertices[Group],MATCH(Edges[[#This Row],[Vertex 2]],GroupVertices[Vertex],0)),1,1,"")</f>
        <v>3</v>
      </c>
      <c r="V504" s="31"/>
      <c r="W504" s="31"/>
      <c r="X504" s="31"/>
      <c r="Y504" s="31"/>
      <c r="Z504" s="31"/>
      <c r="AA504" s="31"/>
      <c r="AB504" s="31"/>
      <c r="AC504" s="31"/>
      <c r="AD504" s="31"/>
    </row>
    <row r="505" spans="1:30" ht="15">
      <c r="A505" s="62" t="s">
        <v>241</v>
      </c>
      <c r="B505" s="62" t="s">
        <v>208</v>
      </c>
      <c r="C505" s="63"/>
      <c r="D505" s="64">
        <v>1</v>
      </c>
      <c r="E505" s="65" t="s">
        <v>131</v>
      </c>
      <c r="F505" s="66"/>
      <c r="G505" s="63"/>
      <c r="H505" s="67"/>
      <c r="I505" s="68"/>
      <c r="J505" s="68"/>
      <c r="K505" s="31" t="s">
        <v>65</v>
      </c>
      <c r="L505" s="76">
        <v>505</v>
      </c>
      <c r="M505" s="76" t="b">
        <f t="shared" si="7"/>
        <v>1</v>
      </c>
      <c r="N505" s="70"/>
      <c r="O505" s="78" t="s">
        <v>275</v>
      </c>
      <c r="P505" s="78">
        <v>1</v>
      </c>
      <c r="Q505" s="78" t="s">
        <v>276</v>
      </c>
      <c r="R505" s="78"/>
      <c r="S505" s="78"/>
      <c r="T505" s="77" t="str">
        <f>REPLACE(INDEX(GroupVertices[Group],MATCH(Edges[[#This Row],[Vertex 1]],GroupVertices[Vertex],0)),1,1,"")</f>
        <v>3</v>
      </c>
      <c r="U505" s="77" t="str">
        <f>REPLACE(INDEX(GroupVertices[Group],MATCH(Edges[[#This Row],[Vertex 2]],GroupVertices[Vertex],0)),1,1,"")</f>
        <v>4</v>
      </c>
      <c r="V505" s="31"/>
      <c r="W505" s="31"/>
      <c r="X505" s="31"/>
      <c r="Y505" s="31"/>
      <c r="Z505" s="31"/>
      <c r="AA505" s="31"/>
      <c r="AB505" s="31"/>
      <c r="AC505" s="31"/>
      <c r="AD505" s="31"/>
    </row>
    <row r="506" spans="1:30" ht="15">
      <c r="A506" s="62" t="s">
        <v>241</v>
      </c>
      <c r="B506" s="62" t="s">
        <v>226</v>
      </c>
      <c r="C506" s="63"/>
      <c r="D506" s="64">
        <v>1</v>
      </c>
      <c r="E506" s="65" t="s">
        <v>131</v>
      </c>
      <c r="F506" s="66"/>
      <c r="G506" s="63"/>
      <c r="H506" s="67"/>
      <c r="I506" s="68"/>
      <c r="J506" s="68"/>
      <c r="K506" s="31" t="s">
        <v>65</v>
      </c>
      <c r="L506" s="76">
        <v>506</v>
      </c>
      <c r="M506" s="76" t="b">
        <f t="shared" si="7"/>
        <v>1</v>
      </c>
      <c r="N506" s="70"/>
      <c r="O506" s="78" t="s">
        <v>275</v>
      </c>
      <c r="P506" s="78">
        <v>1</v>
      </c>
      <c r="Q506" s="78" t="s">
        <v>276</v>
      </c>
      <c r="R506" s="78"/>
      <c r="S506" s="78"/>
      <c r="T506" s="77" t="str">
        <f>REPLACE(INDEX(GroupVertices[Group],MATCH(Edges[[#This Row],[Vertex 1]],GroupVertices[Vertex],0)),1,1,"")</f>
        <v>3</v>
      </c>
      <c r="U506" s="77" t="str">
        <f>REPLACE(INDEX(GroupVertices[Group],MATCH(Edges[[#This Row],[Vertex 2]],GroupVertices[Vertex],0)),1,1,"")</f>
        <v>3</v>
      </c>
      <c r="V506" s="31"/>
      <c r="W506" s="31"/>
      <c r="X506" s="31"/>
      <c r="Y506" s="31"/>
      <c r="Z506" s="31"/>
      <c r="AA506" s="31"/>
      <c r="AB506" s="31"/>
      <c r="AC506" s="31"/>
      <c r="AD506" s="31"/>
    </row>
    <row r="507" spans="1:30" ht="15">
      <c r="A507" s="62" t="s">
        <v>181</v>
      </c>
      <c r="B507" s="62" t="s">
        <v>241</v>
      </c>
      <c r="C507" s="63"/>
      <c r="D507" s="64">
        <v>1</v>
      </c>
      <c r="E507" s="65" t="s">
        <v>131</v>
      </c>
      <c r="F507" s="66"/>
      <c r="G507" s="63"/>
      <c r="H507" s="67"/>
      <c r="I507" s="68"/>
      <c r="J507" s="68"/>
      <c r="K507" s="31" t="s">
        <v>65</v>
      </c>
      <c r="L507" s="76">
        <v>507</v>
      </c>
      <c r="M507" s="76" t="b">
        <f t="shared" si="7"/>
        <v>1</v>
      </c>
      <c r="N507" s="70"/>
      <c r="O507" s="78" t="s">
        <v>275</v>
      </c>
      <c r="P507" s="78">
        <v>1</v>
      </c>
      <c r="Q507" s="78" t="s">
        <v>276</v>
      </c>
      <c r="R507" s="78"/>
      <c r="S507" s="78"/>
      <c r="T507" s="77" t="str">
        <f>REPLACE(INDEX(GroupVertices[Group],MATCH(Edges[[#This Row],[Vertex 1]],GroupVertices[Vertex],0)),1,1,"")</f>
        <v>2</v>
      </c>
      <c r="U507" s="77" t="str">
        <f>REPLACE(INDEX(GroupVertices[Group],MATCH(Edges[[#This Row],[Vertex 2]],GroupVertices[Vertex],0)),1,1,"")</f>
        <v>3</v>
      </c>
      <c r="V507" s="31"/>
      <c r="W507" s="31"/>
      <c r="X507" s="31"/>
      <c r="Y507" s="31"/>
      <c r="Z507" s="31"/>
      <c r="AA507" s="31"/>
      <c r="AB507" s="31"/>
      <c r="AC507" s="31"/>
      <c r="AD507" s="31"/>
    </row>
    <row r="508" spans="1:30" ht="15">
      <c r="A508" s="62" t="s">
        <v>252</v>
      </c>
      <c r="B508" s="62" t="s">
        <v>241</v>
      </c>
      <c r="C508" s="63"/>
      <c r="D508" s="64">
        <v>1</v>
      </c>
      <c r="E508" s="65" t="s">
        <v>131</v>
      </c>
      <c r="F508" s="66"/>
      <c r="G508" s="63"/>
      <c r="H508" s="67"/>
      <c r="I508" s="68"/>
      <c r="J508" s="68"/>
      <c r="K508" s="31" t="s">
        <v>65</v>
      </c>
      <c r="L508" s="76">
        <v>508</v>
      </c>
      <c r="M508" s="76" t="b">
        <f t="shared" si="7"/>
        <v>1</v>
      </c>
      <c r="N508" s="70"/>
      <c r="O508" s="78" t="s">
        <v>275</v>
      </c>
      <c r="P508" s="78">
        <v>1</v>
      </c>
      <c r="Q508" s="78" t="s">
        <v>276</v>
      </c>
      <c r="R508" s="78"/>
      <c r="S508" s="78"/>
      <c r="T508" s="77" t="str">
        <f>REPLACE(INDEX(GroupVertices[Group],MATCH(Edges[[#This Row],[Vertex 1]],GroupVertices[Vertex],0)),1,1,"")</f>
        <v>3</v>
      </c>
      <c r="U508" s="77" t="str">
        <f>REPLACE(INDEX(GroupVertices[Group],MATCH(Edges[[#This Row],[Vertex 2]],GroupVertices[Vertex],0)),1,1,"")</f>
        <v>3</v>
      </c>
      <c r="V508" s="31"/>
      <c r="W508" s="31"/>
      <c r="X508" s="31"/>
      <c r="Y508" s="31"/>
      <c r="Z508" s="31"/>
      <c r="AA508" s="31"/>
      <c r="AB508" s="31"/>
      <c r="AC508" s="31"/>
      <c r="AD508" s="31"/>
    </row>
    <row r="509" spans="1:30" ht="15">
      <c r="A509" s="62" t="s">
        <v>253</v>
      </c>
      <c r="B509" s="62" t="s">
        <v>210</v>
      </c>
      <c r="C509" s="63"/>
      <c r="D509" s="64">
        <v>1</v>
      </c>
      <c r="E509" s="65" t="s">
        <v>131</v>
      </c>
      <c r="F509" s="66"/>
      <c r="G509" s="63"/>
      <c r="H509" s="67"/>
      <c r="I509" s="68"/>
      <c r="J509" s="68"/>
      <c r="K509" s="31" t="s">
        <v>65</v>
      </c>
      <c r="L509" s="76">
        <v>509</v>
      </c>
      <c r="M509" s="76" t="b">
        <f t="shared" si="7"/>
        <v>1</v>
      </c>
      <c r="N509" s="70"/>
      <c r="O509" s="78" t="s">
        <v>275</v>
      </c>
      <c r="P509" s="78">
        <v>1</v>
      </c>
      <c r="Q509" s="78" t="s">
        <v>276</v>
      </c>
      <c r="R509" s="78"/>
      <c r="S509" s="78"/>
      <c r="T509" s="77" t="str">
        <f>REPLACE(INDEX(GroupVertices[Group],MATCH(Edges[[#This Row],[Vertex 1]],GroupVertices[Vertex],0)),1,1,"")</f>
        <v>3</v>
      </c>
      <c r="U509" s="77" t="str">
        <f>REPLACE(INDEX(GroupVertices[Group],MATCH(Edges[[#This Row],[Vertex 2]],GroupVertices[Vertex],0)),1,1,"")</f>
        <v>3</v>
      </c>
      <c r="V509" s="31"/>
      <c r="W509" s="31"/>
      <c r="X509" s="31"/>
      <c r="Y509" s="31"/>
      <c r="Z509" s="31"/>
      <c r="AA509" s="31"/>
      <c r="AB509" s="31"/>
      <c r="AC509" s="31"/>
      <c r="AD509" s="31"/>
    </row>
    <row r="510" spans="1:30" ht="15">
      <c r="A510" s="62" t="s">
        <v>181</v>
      </c>
      <c r="B510" s="62" t="s">
        <v>253</v>
      </c>
      <c r="C510" s="63"/>
      <c r="D510" s="64">
        <v>1</v>
      </c>
      <c r="E510" s="65" t="s">
        <v>131</v>
      </c>
      <c r="F510" s="66"/>
      <c r="G510" s="63"/>
      <c r="H510" s="67"/>
      <c r="I510" s="68"/>
      <c r="J510" s="68"/>
      <c r="K510" s="31" t="s">
        <v>65</v>
      </c>
      <c r="L510" s="76">
        <v>510</v>
      </c>
      <c r="M510" s="76" t="b">
        <f t="shared" si="7"/>
        <v>1</v>
      </c>
      <c r="N510" s="70"/>
      <c r="O510" s="78" t="s">
        <v>275</v>
      </c>
      <c r="P510" s="78">
        <v>1</v>
      </c>
      <c r="Q510" s="78" t="s">
        <v>276</v>
      </c>
      <c r="R510" s="78"/>
      <c r="S510" s="78"/>
      <c r="T510" s="77" t="str">
        <f>REPLACE(INDEX(GroupVertices[Group],MATCH(Edges[[#This Row],[Vertex 1]],GroupVertices[Vertex],0)),1,1,"")</f>
        <v>2</v>
      </c>
      <c r="U510" s="77" t="str">
        <f>REPLACE(INDEX(GroupVertices[Group],MATCH(Edges[[#This Row],[Vertex 2]],GroupVertices[Vertex],0)),1,1,"")</f>
        <v>3</v>
      </c>
      <c r="V510" s="31"/>
      <c r="W510" s="31"/>
      <c r="X510" s="31"/>
      <c r="Y510" s="31"/>
      <c r="Z510" s="31"/>
      <c r="AA510" s="31"/>
      <c r="AB510" s="31"/>
      <c r="AC510" s="31"/>
      <c r="AD510" s="31"/>
    </row>
    <row r="511" spans="1:30" ht="15">
      <c r="A511" s="62" t="s">
        <v>238</v>
      </c>
      <c r="B511" s="62" t="s">
        <v>253</v>
      </c>
      <c r="C511" s="63"/>
      <c r="D511" s="64">
        <v>1</v>
      </c>
      <c r="E511" s="65" t="s">
        <v>131</v>
      </c>
      <c r="F511" s="66"/>
      <c r="G511" s="63"/>
      <c r="H511" s="67"/>
      <c r="I511" s="68"/>
      <c r="J511" s="68"/>
      <c r="K511" s="31" t="s">
        <v>65</v>
      </c>
      <c r="L511" s="76">
        <v>511</v>
      </c>
      <c r="M511" s="76" t="b">
        <f t="shared" si="7"/>
        <v>1</v>
      </c>
      <c r="N511" s="70"/>
      <c r="O511" s="78" t="s">
        <v>275</v>
      </c>
      <c r="P511" s="78">
        <v>1</v>
      </c>
      <c r="Q511" s="78" t="s">
        <v>276</v>
      </c>
      <c r="R511" s="78"/>
      <c r="S511" s="78"/>
      <c r="T511" s="77" t="str">
        <f>REPLACE(INDEX(GroupVertices[Group],MATCH(Edges[[#This Row],[Vertex 1]],GroupVertices[Vertex],0)),1,1,"")</f>
        <v>3</v>
      </c>
      <c r="U511" s="77" t="str">
        <f>REPLACE(INDEX(GroupVertices[Group],MATCH(Edges[[#This Row],[Vertex 2]],GroupVertices[Vertex],0)),1,1,"")</f>
        <v>3</v>
      </c>
      <c r="V511" s="31"/>
      <c r="W511" s="31"/>
      <c r="X511" s="31"/>
      <c r="Y511" s="31"/>
      <c r="Z511" s="31"/>
      <c r="AA511" s="31"/>
      <c r="AB511" s="31"/>
      <c r="AC511" s="31"/>
      <c r="AD511" s="31"/>
    </row>
    <row r="512" spans="1:30" ht="15">
      <c r="A512" s="62" t="s">
        <v>252</v>
      </c>
      <c r="B512" s="62" t="s">
        <v>253</v>
      </c>
      <c r="C512" s="63"/>
      <c r="D512" s="64">
        <v>1</v>
      </c>
      <c r="E512" s="65" t="s">
        <v>131</v>
      </c>
      <c r="F512" s="66"/>
      <c r="G512" s="63"/>
      <c r="H512" s="67"/>
      <c r="I512" s="68"/>
      <c r="J512" s="68"/>
      <c r="K512" s="31" t="s">
        <v>65</v>
      </c>
      <c r="L512" s="76">
        <v>512</v>
      </c>
      <c r="M512" s="76" t="b">
        <f t="shared" si="7"/>
        <v>1</v>
      </c>
      <c r="N512" s="70"/>
      <c r="O512" s="78" t="s">
        <v>275</v>
      </c>
      <c r="P512" s="78">
        <v>1</v>
      </c>
      <c r="Q512" s="78" t="s">
        <v>276</v>
      </c>
      <c r="R512" s="78"/>
      <c r="S512" s="78"/>
      <c r="T512" s="77" t="str">
        <f>REPLACE(INDEX(GroupVertices[Group],MATCH(Edges[[#This Row],[Vertex 1]],GroupVertices[Vertex],0)),1,1,"")</f>
        <v>3</v>
      </c>
      <c r="U512" s="77" t="str">
        <f>REPLACE(INDEX(GroupVertices[Group],MATCH(Edges[[#This Row],[Vertex 2]],GroupVertices[Vertex],0)),1,1,"")</f>
        <v>3</v>
      </c>
      <c r="V512" s="31"/>
      <c r="W512" s="31"/>
      <c r="X512" s="31"/>
      <c r="Y512" s="31"/>
      <c r="Z512" s="31"/>
      <c r="AA512" s="31"/>
      <c r="AB512" s="31"/>
      <c r="AC512" s="31"/>
      <c r="AD512" s="31"/>
    </row>
    <row r="513" spans="1:30" ht="15">
      <c r="A513" s="62" t="s">
        <v>210</v>
      </c>
      <c r="B513" s="62" t="s">
        <v>250</v>
      </c>
      <c r="C513" s="63"/>
      <c r="D513" s="64">
        <v>1</v>
      </c>
      <c r="E513" s="65" t="s">
        <v>131</v>
      </c>
      <c r="F513" s="66"/>
      <c r="G513" s="63"/>
      <c r="H513" s="67"/>
      <c r="I513" s="68"/>
      <c r="J513" s="68"/>
      <c r="K513" s="31" t="s">
        <v>66</v>
      </c>
      <c r="L513" s="76">
        <v>513</v>
      </c>
      <c r="M513" s="76" t="b">
        <f t="shared" si="7"/>
        <v>1</v>
      </c>
      <c r="N513" s="70"/>
      <c r="O513" s="78" t="s">
        <v>275</v>
      </c>
      <c r="P513" s="78">
        <v>1</v>
      </c>
      <c r="Q513" s="78" t="s">
        <v>276</v>
      </c>
      <c r="R513" s="78"/>
      <c r="S513" s="78"/>
      <c r="T513" s="77" t="str">
        <f>REPLACE(INDEX(GroupVertices[Group],MATCH(Edges[[#This Row],[Vertex 1]],GroupVertices[Vertex],0)),1,1,"")</f>
        <v>3</v>
      </c>
      <c r="U513" s="77" t="str">
        <f>REPLACE(INDEX(GroupVertices[Group],MATCH(Edges[[#This Row],[Vertex 2]],GroupVertices[Vertex],0)),1,1,"")</f>
        <v>3</v>
      </c>
      <c r="V513" s="31"/>
      <c r="W513" s="31"/>
      <c r="X513" s="31"/>
      <c r="Y513" s="31"/>
      <c r="Z513" s="31"/>
      <c r="AA513" s="31"/>
      <c r="AB513" s="31"/>
      <c r="AC513" s="31"/>
      <c r="AD513" s="31"/>
    </row>
    <row r="514" spans="1:30" ht="15">
      <c r="A514" s="62" t="s">
        <v>210</v>
      </c>
      <c r="B514" s="62" t="s">
        <v>238</v>
      </c>
      <c r="C514" s="63"/>
      <c r="D514" s="64">
        <v>1</v>
      </c>
      <c r="E514" s="65" t="s">
        <v>131</v>
      </c>
      <c r="F514" s="66"/>
      <c r="G514" s="63"/>
      <c r="H514" s="67"/>
      <c r="I514" s="68"/>
      <c r="J514" s="68"/>
      <c r="K514" s="31" t="s">
        <v>66</v>
      </c>
      <c r="L514" s="76">
        <v>514</v>
      </c>
      <c r="M514" s="76" t="b">
        <f t="shared" si="7"/>
        <v>1</v>
      </c>
      <c r="N514" s="70"/>
      <c r="O514" s="78" t="s">
        <v>275</v>
      </c>
      <c r="P514" s="78">
        <v>1</v>
      </c>
      <c r="Q514" s="78" t="s">
        <v>276</v>
      </c>
      <c r="R514" s="78"/>
      <c r="S514" s="78"/>
      <c r="T514" s="77" t="str">
        <f>REPLACE(INDEX(GroupVertices[Group],MATCH(Edges[[#This Row],[Vertex 1]],GroupVertices[Vertex],0)),1,1,"")</f>
        <v>3</v>
      </c>
      <c r="U514" s="77" t="str">
        <f>REPLACE(INDEX(GroupVertices[Group],MATCH(Edges[[#This Row],[Vertex 2]],GroupVertices[Vertex],0)),1,1,"")</f>
        <v>3</v>
      </c>
      <c r="V514" s="31"/>
      <c r="W514" s="31"/>
      <c r="X514" s="31"/>
      <c r="Y514" s="31"/>
      <c r="Z514" s="31"/>
      <c r="AA514" s="31"/>
      <c r="AB514" s="31"/>
      <c r="AC514" s="31"/>
      <c r="AD514" s="31"/>
    </row>
    <row r="515" spans="1:30" ht="15">
      <c r="A515" s="62" t="s">
        <v>210</v>
      </c>
      <c r="B515" s="62" t="s">
        <v>252</v>
      </c>
      <c r="C515" s="63"/>
      <c r="D515" s="64">
        <v>1</v>
      </c>
      <c r="E515" s="65" t="s">
        <v>131</v>
      </c>
      <c r="F515" s="66"/>
      <c r="G515" s="63"/>
      <c r="H515" s="67"/>
      <c r="I515" s="68"/>
      <c r="J515" s="68"/>
      <c r="K515" s="31" t="s">
        <v>66</v>
      </c>
      <c r="L515" s="76">
        <v>515</v>
      </c>
      <c r="M515" s="76" t="b">
        <f aca="true" t="shared" si="8" ref="M515:M553">IF(AND(TRUE),TRUE,FALSE)</f>
        <v>1</v>
      </c>
      <c r="N515" s="70"/>
      <c r="O515" s="78" t="s">
        <v>275</v>
      </c>
      <c r="P515" s="78">
        <v>1</v>
      </c>
      <c r="Q515" s="78" t="s">
        <v>276</v>
      </c>
      <c r="R515" s="78"/>
      <c r="S515" s="78"/>
      <c r="T515" s="77" t="str">
        <f>REPLACE(INDEX(GroupVertices[Group],MATCH(Edges[[#This Row],[Vertex 1]],GroupVertices[Vertex],0)),1,1,"")</f>
        <v>3</v>
      </c>
      <c r="U515" s="77" t="str">
        <f>REPLACE(INDEX(GroupVertices[Group],MATCH(Edges[[#This Row],[Vertex 2]],GroupVertices[Vertex],0)),1,1,"")</f>
        <v>3</v>
      </c>
      <c r="V515" s="31"/>
      <c r="W515" s="31"/>
      <c r="X515" s="31"/>
      <c r="Y515" s="31"/>
      <c r="Z515" s="31"/>
      <c r="AA515" s="31"/>
      <c r="AB515" s="31"/>
      <c r="AC515" s="31"/>
      <c r="AD515" s="31"/>
    </row>
    <row r="516" spans="1:30" ht="15">
      <c r="A516" s="62" t="s">
        <v>181</v>
      </c>
      <c r="B516" s="62" t="s">
        <v>210</v>
      </c>
      <c r="C516" s="63"/>
      <c r="D516" s="64">
        <v>1</v>
      </c>
      <c r="E516" s="65" t="s">
        <v>131</v>
      </c>
      <c r="F516" s="66"/>
      <c r="G516" s="63"/>
      <c r="H516" s="67"/>
      <c r="I516" s="68"/>
      <c r="J516" s="68"/>
      <c r="K516" s="31" t="s">
        <v>65</v>
      </c>
      <c r="L516" s="76">
        <v>516</v>
      </c>
      <c r="M516" s="76" t="b">
        <f t="shared" si="8"/>
        <v>1</v>
      </c>
      <c r="N516" s="70"/>
      <c r="O516" s="78" t="s">
        <v>275</v>
      </c>
      <c r="P516" s="78">
        <v>1</v>
      </c>
      <c r="Q516" s="78" t="s">
        <v>276</v>
      </c>
      <c r="R516" s="78"/>
      <c r="S516" s="78"/>
      <c r="T516" s="77" t="str">
        <f>REPLACE(INDEX(GroupVertices[Group],MATCH(Edges[[#This Row],[Vertex 1]],GroupVertices[Vertex],0)),1,1,"")</f>
        <v>2</v>
      </c>
      <c r="U516" s="77" t="str">
        <f>REPLACE(INDEX(GroupVertices[Group],MATCH(Edges[[#This Row],[Vertex 2]],GroupVertices[Vertex],0)),1,1,"")</f>
        <v>3</v>
      </c>
      <c r="V516" s="31"/>
      <c r="W516" s="31"/>
      <c r="X516" s="31"/>
      <c r="Y516" s="31"/>
      <c r="Z516" s="31"/>
      <c r="AA516" s="31"/>
      <c r="AB516" s="31"/>
      <c r="AC516" s="31"/>
      <c r="AD516" s="31"/>
    </row>
    <row r="517" spans="1:30" ht="15">
      <c r="A517" s="62" t="s">
        <v>250</v>
      </c>
      <c r="B517" s="62" t="s">
        <v>210</v>
      </c>
      <c r="C517" s="63"/>
      <c r="D517" s="64">
        <v>1</v>
      </c>
      <c r="E517" s="65" t="s">
        <v>131</v>
      </c>
      <c r="F517" s="66"/>
      <c r="G517" s="63"/>
      <c r="H517" s="67"/>
      <c r="I517" s="68"/>
      <c r="J517" s="68"/>
      <c r="K517" s="31" t="s">
        <v>66</v>
      </c>
      <c r="L517" s="76">
        <v>517</v>
      </c>
      <c r="M517" s="76" t="b">
        <f t="shared" si="8"/>
        <v>1</v>
      </c>
      <c r="N517" s="70"/>
      <c r="O517" s="78" t="s">
        <v>275</v>
      </c>
      <c r="P517" s="78">
        <v>1</v>
      </c>
      <c r="Q517" s="78" t="s">
        <v>276</v>
      </c>
      <c r="R517" s="78"/>
      <c r="S517" s="78"/>
      <c r="T517" s="77" t="str">
        <f>REPLACE(INDEX(GroupVertices[Group],MATCH(Edges[[#This Row],[Vertex 1]],GroupVertices[Vertex],0)),1,1,"")</f>
        <v>3</v>
      </c>
      <c r="U517" s="77" t="str">
        <f>REPLACE(INDEX(GroupVertices[Group],MATCH(Edges[[#This Row],[Vertex 2]],GroupVertices[Vertex],0)),1,1,"")</f>
        <v>3</v>
      </c>
      <c r="V517" s="31"/>
      <c r="W517" s="31"/>
      <c r="X517" s="31"/>
      <c r="Y517" s="31"/>
      <c r="Z517" s="31"/>
      <c r="AA517" s="31"/>
      <c r="AB517" s="31"/>
      <c r="AC517" s="31"/>
      <c r="AD517" s="31"/>
    </row>
    <row r="518" spans="1:30" ht="15">
      <c r="A518" s="62" t="s">
        <v>238</v>
      </c>
      <c r="B518" s="62" t="s">
        <v>210</v>
      </c>
      <c r="C518" s="63"/>
      <c r="D518" s="64">
        <v>1</v>
      </c>
      <c r="E518" s="65" t="s">
        <v>131</v>
      </c>
      <c r="F518" s="66"/>
      <c r="G518" s="63"/>
      <c r="H518" s="67"/>
      <c r="I518" s="68"/>
      <c r="J518" s="68"/>
      <c r="K518" s="31" t="s">
        <v>66</v>
      </c>
      <c r="L518" s="76">
        <v>518</v>
      </c>
      <c r="M518" s="76" t="b">
        <f t="shared" si="8"/>
        <v>1</v>
      </c>
      <c r="N518" s="70"/>
      <c r="O518" s="78" t="s">
        <v>275</v>
      </c>
      <c r="P518" s="78">
        <v>1</v>
      </c>
      <c r="Q518" s="78" t="s">
        <v>276</v>
      </c>
      <c r="R518" s="78"/>
      <c r="S518" s="78"/>
      <c r="T518" s="77" t="str">
        <f>REPLACE(INDEX(GroupVertices[Group],MATCH(Edges[[#This Row],[Vertex 1]],GroupVertices[Vertex],0)),1,1,"")</f>
        <v>3</v>
      </c>
      <c r="U518" s="77" t="str">
        <f>REPLACE(INDEX(GroupVertices[Group],MATCH(Edges[[#This Row],[Vertex 2]],GroupVertices[Vertex],0)),1,1,"")</f>
        <v>3</v>
      </c>
      <c r="V518" s="31"/>
      <c r="W518" s="31"/>
      <c r="X518" s="31"/>
      <c r="Y518" s="31"/>
      <c r="Z518" s="31"/>
      <c r="AA518" s="31"/>
      <c r="AB518" s="31"/>
      <c r="AC518" s="31"/>
      <c r="AD518" s="31"/>
    </row>
    <row r="519" spans="1:30" ht="15">
      <c r="A519" s="62" t="s">
        <v>252</v>
      </c>
      <c r="B519" s="62" t="s">
        <v>210</v>
      </c>
      <c r="C519" s="63"/>
      <c r="D519" s="64">
        <v>1</v>
      </c>
      <c r="E519" s="65" t="s">
        <v>131</v>
      </c>
      <c r="F519" s="66"/>
      <c r="G519" s="63"/>
      <c r="H519" s="67"/>
      <c r="I519" s="68"/>
      <c r="J519" s="68"/>
      <c r="K519" s="31" t="s">
        <v>66</v>
      </c>
      <c r="L519" s="76">
        <v>519</v>
      </c>
      <c r="M519" s="76" t="b">
        <f t="shared" si="8"/>
        <v>1</v>
      </c>
      <c r="N519" s="70"/>
      <c r="O519" s="78" t="s">
        <v>275</v>
      </c>
      <c r="P519" s="78">
        <v>1</v>
      </c>
      <c r="Q519" s="78" t="s">
        <v>276</v>
      </c>
      <c r="R519" s="78"/>
      <c r="S519" s="78"/>
      <c r="T519" s="77" t="str">
        <f>REPLACE(INDEX(GroupVertices[Group],MATCH(Edges[[#This Row],[Vertex 1]],GroupVertices[Vertex],0)),1,1,"")</f>
        <v>3</v>
      </c>
      <c r="U519" s="77" t="str">
        <f>REPLACE(INDEX(GroupVertices[Group],MATCH(Edges[[#This Row],[Vertex 2]],GroupVertices[Vertex],0)),1,1,"")</f>
        <v>3</v>
      </c>
      <c r="V519" s="31"/>
      <c r="W519" s="31"/>
      <c r="X519" s="31"/>
      <c r="Y519" s="31"/>
      <c r="Z519" s="31"/>
      <c r="AA519" s="31"/>
      <c r="AB519" s="31"/>
      <c r="AC519" s="31"/>
      <c r="AD519" s="31"/>
    </row>
    <row r="520" spans="1:30" ht="15">
      <c r="A520" s="62" t="s">
        <v>250</v>
      </c>
      <c r="B520" s="62" t="s">
        <v>252</v>
      </c>
      <c r="C520" s="63"/>
      <c r="D520" s="64">
        <v>1</v>
      </c>
      <c r="E520" s="65" t="s">
        <v>131</v>
      </c>
      <c r="F520" s="66"/>
      <c r="G520" s="63"/>
      <c r="H520" s="67"/>
      <c r="I520" s="68"/>
      <c r="J520" s="68"/>
      <c r="K520" s="31" t="s">
        <v>66</v>
      </c>
      <c r="L520" s="76">
        <v>520</v>
      </c>
      <c r="M520" s="76" t="b">
        <f t="shared" si="8"/>
        <v>1</v>
      </c>
      <c r="N520" s="70"/>
      <c r="O520" s="78" t="s">
        <v>275</v>
      </c>
      <c r="P520" s="78">
        <v>1</v>
      </c>
      <c r="Q520" s="78" t="s">
        <v>276</v>
      </c>
      <c r="R520" s="78"/>
      <c r="S520" s="78"/>
      <c r="T520" s="77" t="str">
        <f>REPLACE(INDEX(GroupVertices[Group],MATCH(Edges[[#This Row],[Vertex 1]],GroupVertices[Vertex],0)),1,1,"")</f>
        <v>3</v>
      </c>
      <c r="U520" s="77" t="str">
        <f>REPLACE(INDEX(GroupVertices[Group],MATCH(Edges[[#This Row],[Vertex 2]],GroupVertices[Vertex],0)),1,1,"")</f>
        <v>3</v>
      </c>
      <c r="V520" s="31"/>
      <c r="W520" s="31"/>
      <c r="X520" s="31"/>
      <c r="Y520" s="31"/>
      <c r="Z520" s="31"/>
      <c r="AA520" s="31"/>
      <c r="AB520" s="31"/>
      <c r="AC520" s="31"/>
      <c r="AD520" s="31"/>
    </row>
    <row r="521" spans="1:30" ht="15">
      <c r="A521" s="62" t="s">
        <v>181</v>
      </c>
      <c r="B521" s="62" t="s">
        <v>250</v>
      </c>
      <c r="C521" s="63"/>
      <c r="D521" s="64">
        <v>1</v>
      </c>
      <c r="E521" s="65" t="s">
        <v>131</v>
      </c>
      <c r="F521" s="66"/>
      <c r="G521" s="63"/>
      <c r="H521" s="67"/>
      <c r="I521" s="68"/>
      <c r="J521" s="68"/>
      <c r="K521" s="31" t="s">
        <v>65</v>
      </c>
      <c r="L521" s="76">
        <v>521</v>
      </c>
      <c r="M521" s="76" t="b">
        <f t="shared" si="8"/>
        <v>1</v>
      </c>
      <c r="N521" s="70"/>
      <c r="O521" s="78" t="s">
        <v>275</v>
      </c>
      <c r="P521" s="78">
        <v>1</v>
      </c>
      <c r="Q521" s="78" t="s">
        <v>276</v>
      </c>
      <c r="R521" s="78"/>
      <c r="S521" s="78"/>
      <c r="T521" s="77" t="str">
        <f>REPLACE(INDEX(GroupVertices[Group],MATCH(Edges[[#This Row],[Vertex 1]],GroupVertices[Vertex],0)),1,1,"")</f>
        <v>2</v>
      </c>
      <c r="U521" s="77" t="str">
        <f>REPLACE(INDEX(GroupVertices[Group],MATCH(Edges[[#This Row],[Vertex 2]],GroupVertices[Vertex],0)),1,1,"")</f>
        <v>3</v>
      </c>
      <c r="V521" s="31"/>
      <c r="W521" s="31"/>
      <c r="X521" s="31"/>
      <c r="Y521" s="31"/>
      <c r="Z521" s="31"/>
      <c r="AA521" s="31"/>
      <c r="AB521" s="31"/>
      <c r="AC521" s="31"/>
      <c r="AD521" s="31"/>
    </row>
    <row r="522" spans="1:30" ht="15">
      <c r="A522" s="62" t="s">
        <v>238</v>
      </c>
      <c r="B522" s="62" t="s">
        <v>250</v>
      </c>
      <c r="C522" s="63"/>
      <c r="D522" s="64">
        <v>1</v>
      </c>
      <c r="E522" s="65" t="s">
        <v>131</v>
      </c>
      <c r="F522" s="66"/>
      <c r="G522" s="63"/>
      <c r="H522" s="67"/>
      <c r="I522" s="68"/>
      <c r="J522" s="68"/>
      <c r="K522" s="31" t="s">
        <v>65</v>
      </c>
      <c r="L522" s="76">
        <v>522</v>
      </c>
      <c r="M522" s="76" t="b">
        <f t="shared" si="8"/>
        <v>1</v>
      </c>
      <c r="N522" s="70"/>
      <c r="O522" s="78" t="s">
        <v>275</v>
      </c>
      <c r="P522" s="78">
        <v>1</v>
      </c>
      <c r="Q522" s="78" t="s">
        <v>276</v>
      </c>
      <c r="R522" s="78"/>
      <c r="S522" s="78"/>
      <c r="T522" s="77" t="str">
        <f>REPLACE(INDEX(GroupVertices[Group],MATCH(Edges[[#This Row],[Vertex 1]],GroupVertices[Vertex],0)),1,1,"")</f>
        <v>3</v>
      </c>
      <c r="U522" s="77" t="str">
        <f>REPLACE(INDEX(GroupVertices[Group],MATCH(Edges[[#This Row],[Vertex 2]],GroupVertices[Vertex],0)),1,1,"")</f>
        <v>3</v>
      </c>
      <c r="V522" s="31"/>
      <c r="W522" s="31"/>
      <c r="X522" s="31"/>
      <c r="Y522" s="31"/>
      <c r="Z522" s="31"/>
      <c r="AA522" s="31"/>
      <c r="AB522" s="31"/>
      <c r="AC522" s="31"/>
      <c r="AD522" s="31"/>
    </row>
    <row r="523" spans="1:30" ht="15">
      <c r="A523" s="62" t="s">
        <v>252</v>
      </c>
      <c r="B523" s="62" t="s">
        <v>250</v>
      </c>
      <c r="C523" s="63"/>
      <c r="D523" s="64">
        <v>1</v>
      </c>
      <c r="E523" s="65" t="s">
        <v>131</v>
      </c>
      <c r="F523" s="66"/>
      <c r="G523" s="63"/>
      <c r="H523" s="67"/>
      <c r="I523" s="68"/>
      <c r="J523" s="68"/>
      <c r="K523" s="31" t="s">
        <v>66</v>
      </c>
      <c r="L523" s="76">
        <v>523</v>
      </c>
      <c r="M523" s="76" t="b">
        <f t="shared" si="8"/>
        <v>1</v>
      </c>
      <c r="N523" s="70"/>
      <c r="O523" s="78" t="s">
        <v>275</v>
      </c>
      <c r="P523" s="78">
        <v>1</v>
      </c>
      <c r="Q523" s="78" t="s">
        <v>276</v>
      </c>
      <c r="R523" s="78"/>
      <c r="S523" s="78"/>
      <c r="T523" s="77" t="str">
        <f>REPLACE(INDEX(GroupVertices[Group],MATCH(Edges[[#This Row],[Vertex 1]],GroupVertices[Vertex],0)),1,1,"")</f>
        <v>3</v>
      </c>
      <c r="U523" s="77" t="str">
        <f>REPLACE(INDEX(GroupVertices[Group],MATCH(Edges[[#This Row],[Vertex 2]],GroupVertices[Vertex],0)),1,1,"")</f>
        <v>3</v>
      </c>
      <c r="V523" s="31"/>
      <c r="W523" s="31"/>
      <c r="X523" s="31"/>
      <c r="Y523" s="31"/>
      <c r="Z523" s="31"/>
      <c r="AA523" s="31"/>
      <c r="AB523" s="31"/>
      <c r="AC523" s="31"/>
      <c r="AD523" s="31"/>
    </row>
    <row r="524" spans="1:30" ht="15">
      <c r="A524" s="62" t="s">
        <v>181</v>
      </c>
      <c r="B524" s="62" t="s">
        <v>214</v>
      </c>
      <c r="C524" s="63"/>
      <c r="D524" s="64">
        <v>1</v>
      </c>
      <c r="E524" s="65" t="s">
        <v>131</v>
      </c>
      <c r="F524" s="66"/>
      <c r="G524" s="63"/>
      <c r="H524" s="67"/>
      <c r="I524" s="68"/>
      <c r="J524" s="68"/>
      <c r="K524" s="31" t="s">
        <v>65</v>
      </c>
      <c r="L524" s="76">
        <v>524</v>
      </c>
      <c r="M524" s="76" t="b">
        <f t="shared" si="8"/>
        <v>1</v>
      </c>
      <c r="N524" s="70"/>
      <c r="O524" s="78" t="s">
        <v>275</v>
      </c>
      <c r="P524" s="78">
        <v>1</v>
      </c>
      <c r="Q524" s="78" t="s">
        <v>276</v>
      </c>
      <c r="R524" s="78"/>
      <c r="S524" s="78"/>
      <c r="T524" s="77" t="str">
        <f>REPLACE(INDEX(GroupVertices[Group],MATCH(Edges[[#This Row],[Vertex 1]],GroupVertices[Vertex],0)),1,1,"")</f>
        <v>2</v>
      </c>
      <c r="U524" s="77" t="str">
        <f>REPLACE(INDEX(GroupVertices[Group],MATCH(Edges[[#This Row],[Vertex 2]],GroupVertices[Vertex],0)),1,1,"")</f>
        <v>3</v>
      </c>
      <c r="V524" s="31"/>
      <c r="W524" s="31"/>
      <c r="X524" s="31"/>
      <c r="Y524" s="31"/>
      <c r="Z524" s="31"/>
      <c r="AA524" s="31"/>
      <c r="AB524" s="31"/>
      <c r="AC524" s="31"/>
      <c r="AD524" s="31"/>
    </row>
    <row r="525" spans="1:30" ht="15">
      <c r="A525" s="62" t="s">
        <v>252</v>
      </c>
      <c r="B525" s="62" t="s">
        <v>214</v>
      </c>
      <c r="C525" s="63"/>
      <c r="D525" s="64">
        <v>1</v>
      </c>
      <c r="E525" s="65" t="s">
        <v>131</v>
      </c>
      <c r="F525" s="66"/>
      <c r="G525" s="63"/>
      <c r="H525" s="67"/>
      <c r="I525" s="68"/>
      <c r="J525" s="68"/>
      <c r="K525" s="31" t="s">
        <v>65</v>
      </c>
      <c r="L525" s="76">
        <v>525</v>
      </c>
      <c r="M525" s="76" t="b">
        <f t="shared" si="8"/>
        <v>1</v>
      </c>
      <c r="N525" s="70"/>
      <c r="O525" s="78" t="s">
        <v>275</v>
      </c>
      <c r="P525" s="78">
        <v>1</v>
      </c>
      <c r="Q525" s="78" t="s">
        <v>276</v>
      </c>
      <c r="R525" s="78"/>
      <c r="S525" s="78"/>
      <c r="T525" s="77" t="str">
        <f>REPLACE(INDEX(GroupVertices[Group],MATCH(Edges[[#This Row],[Vertex 1]],GroupVertices[Vertex],0)),1,1,"")</f>
        <v>3</v>
      </c>
      <c r="U525" s="77" t="str">
        <f>REPLACE(INDEX(GroupVertices[Group],MATCH(Edges[[#This Row],[Vertex 2]],GroupVertices[Vertex],0)),1,1,"")</f>
        <v>3</v>
      </c>
      <c r="V525" s="31"/>
      <c r="W525" s="31"/>
      <c r="X525" s="31"/>
      <c r="Y525" s="31"/>
      <c r="Z525" s="31"/>
      <c r="AA525" s="31"/>
      <c r="AB525" s="31"/>
      <c r="AC525" s="31"/>
      <c r="AD525" s="31"/>
    </row>
    <row r="526" spans="1:30" ht="15">
      <c r="A526" s="62" t="s">
        <v>181</v>
      </c>
      <c r="B526" s="62" t="s">
        <v>274</v>
      </c>
      <c r="C526" s="63"/>
      <c r="D526" s="64">
        <v>1</v>
      </c>
      <c r="E526" s="65" t="s">
        <v>131</v>
      </c>
      <c r="F526" s="66"/>
      <c r="G526" s="63"/>
      <c r="H526" s="67"/>
      <c r="I526" s="68"/>
      <c r="J526" s="68"/>
      <c r="K526" s="31" t="s">
        <v>65</v>
      </c>
      <c r="L526" s="76">
        <v>526</v>
      </c>
      <c r="M526" s="76" t="b">
        <f t="shared" si="8"/>
        <v>1</v>
      </c>
      <c r="N526" s="70"/>
      <c r="O526" s="78" t="s">
        <v>275</v>
      </c>
      <c r="P526" s="78">
        <v>1</v>
      </c>
      <c r="Q526" s="78" t="s">
        <v>276</v>
      </c>
      <c r="R526" s="78"/>
      <c r="S526" s="78"/>
      <c r="T526" s="77" t="str">
        <f>REPLACE(INDEX(GroupVertices[Group],MATCH(Edges[[#This Row],[Vertex 1]],GroupVertices[Vertex],0)),1,1,"")</f>
        <v>2</v>
      </c>
      <c r="U526" s="77" t="str">
        <f>REPLACE(INDEX(GroupVertices[Group],MATCH(Edges[[#This Row],[Vertex 2]],GroupVertices[Vertex],0)),1,1,"")</f>
        <v>2</v>
      </c>
      <c r="V526" s="31"/>
      <c r="W526" s="31"/>
      <c r="X526" s="31"/>
      <c r="Y526" s="31"/>
      <c r="Z526" s="31"/>
      <c r="AA526" s="31"/>
      <c r="AB526" s="31"/>
      <c r="AC526" s="31"/>
      <c r="AD526" s="31"/>
    </row>
    <row r="527" spans="1:30" ht="15">
      <c r="A527" s="62" t="s">
        <v>252</v>
      </c>
      <c r="B527" s="62" t="s">
        <v>274</v>
      </c>
      <c r="C527" s="63"/>
      <c r="D527" s="64">
        <v>1</v>
      </c>
      <c r="E527" s="65" t="s">
        <v>131</v>
      </c>
      <c r="F527" s="66"/>
      <c r="G527" s="63"/>
      <c r="H527" s="67"/>
      <c r="I527" s="68"/>
      <c r="J527" s="68"/>
      <c r="K527" s="31" t="s">
        <v>65</v>
      </c>
      <c r="L527" s="76">
        <v>527</v>
      </c>
      <c r="M527" s="76" t="b">
        <f t="shared" si="8"/>
        <v>1</v>
      </c>
      <c r="N527" s="70"/>
      <c r="O527" s="78" t="s">
        <v>275</v>
      </c>
      <c r="P527" s="78">
        <v>1</v>
      </c>
      <c r="Q527" s="78" t="s">
        <v>276</v>
      </c>
      <c r="R527" s="78"/>
      <c r="S527" s="78"/>
      <c r="T527" s="77" t="str">
        <f>REPLACE(INDEX(GroupVertices[Group],MATCH(Edges[[#This Row],[Vertex 1]],GroupVertices[Vertex],0)),1,1,"")</f>
        <v>3</v>
      </c>
      <c r="U527" s="77" t="str">
        <f>REPLACE(INDEX(GroupVertices[Group],MATCH(Edges[[#This Row],[Vertex 2]],GroupVertices[Vertex],0)),1,1,"")</f>
        <v>2</v>
      </c>
      <c r="V527" s="31"/>
      <c r="W527" s="31"/>
      <c r="X527" s="31"/>
      <c r="Y527" s="31"/>
      <c r="Z527" s="31"/>
      <c r="AA527" s="31"/>
      <c r="AB527" s="31"/>
      <c r="AC527" s="31"/>
      <c r="AD527" s="31"/>
    </row>
    <row r="528" spans="1:30" ht="15">
      <c r="A528" s="62" t="s">
        <v>226</v>
      </c>
      <c r="B528" s="62" t="s">
        <v>208</v>
      </c>
      <c r="C528" s="63"/>
      <c r="D528" s="64">
        <v>1</v>
      </c>
      <c r="E528" s="65" t="s">
        <v>131</v>
      </c>
      <c r="F528" s="66"/>
      <c r="G528" s="63"/>
      <c r="H528" s="67"/>
      <c r="I528" s="68"/>
      <c r="J528" s="68"/>
      <c r="K528" s="31" t="s">
        <v>65</v>
      </c>
      <c r="L528" s="76">
        <v>528</v>
      </c>
      <c r="M528" s="76" t="b">
        <f t="shared" si="8"/>
        <v>1</v>
      </c>
      <c r="N528" s="70"/>
      <c r="O528" s="78" t="s">
        <v>275</v>
      </c>
      <c r="P528" s="78">
        <v>1</v>
      </c>
      <c r="Q528" s="78" t="s">
        <v>276</v>
      </c>
      <c r="R528" s="78"/>
      <c r="S528" s="78"/>
      <c r="T528" s="77" t="str">
        <f>REPLACE(INDEX(GroupVertices[Group],MATCH(Edges[[#This Row],[Vertex 1]],GroupVertices[Vertex],0)),1,1,"")</f>
        <v>3</v>
      </c>
      <c r="U528" s="77" t="str">
        <f>REPLACE(INDEX(GroupVertices[Group],MATCH(Edges[[#This Row],[Vertex 2]],GroupVertices[Vertex],0)),1,1,"")</f>
        <v>4</v>
      </c>
      <c r="V528" s="31"/>
      <c r="W528" s="31"/>
      <c r="X528" s="31"/>
      <c r="Y528" s="31"/>
      <c r="Z528" s="31"/>
      <c r="AA528" s="31"/>
      <c r="AB528" s="31"/>
      <c r="AC528" s="31"/>
      <c r="AD528" s="31"/>
    </row>
    <row r="529" spans="1:30" ht="15">
      <c r="A529" s="62" t="s">
        <v>226</v>
      </c>
      <c r="B529" s="62" t="s">
        <v>238</v>
      </c>
      <c r="C529" s="63"/>
      <c r="D529" s="64">
        <v>1</v>
      </c>
      <c r="E529" s="65" t="s">
        <v>131</v>
      </c>
      <c r="F529" s="66"/>
      <c r="G529" s="63"/>
      <c r="H529" s="67"/>
      <c r="I529" s="68"/>
      <c r="J529" s="68"/>
      <c r="K529" s="31" t="s">
        <v>65</v>
      </c>
      <c r="L529" s="76">
        <v>529</v>
      </c>
      <c r="M529" s="76" t="b">
        <f t="shared" si="8"/>
        <v>1</v>
      </c>
      <c r="N529" s="70"/>
      <c r="O529" s="78" t="s">
        <v>275</v>
      </c>
      <c r="P529" s="78">
        <v>1</v>
      </c>
      <c r="Q529" s="78" t="s">
        <v>276</v>
      </c>
      <c r="R529" s="78"/>
      <c r="S529" s="78"/>
      <c r="T529" s="77" t="str">
        <f>REPLACE(INDEX(GroupVertices[Group],MATCH(Edges[[#This Row],[Vertex 1]],GroupVertices[Vertex],0)),1,1,"")</f>
        <v>3</v>
      </c>
      <c r="U529" s="77" t="str">
        <f>REPLACE(INDEX(GroupVertices[Group],MATCH(Edges[[#This Row],[Vertex 2]],GroupVertices[Vertex],0)),1,1,"")</f>
        <v>3</v>
      </c>
      <c r="V529" s="31"/>
      <c r="W529" s="31"/>
      <c r="X529" s="31"/>
      <c r="Y529" s="31"/>
      <c r="Z529" s="31"/>
      <c r="AA529" s="31"/>
      <c r="AB529" s="31"/>
      <c r="AC529" s="31"/>
      <c r="AD529" s="31"/>
    </row>
    <row r="530" spans="1:30" ht="15">
      <c r="A530" s="62" t="s">
        <v>226</v>
      </c>
      <c r="B530" s="62" t="s">
        <v>252</v>
      </c>
      <c r="C530" s="63"/>
      <c r="D530" s="64">
        <v>1</v>
      </c>
      <c r="E530" s="65" t="s">
        <v>131</v>
      </c>
      <c r="F530" s="66"/>
      <c r="G530" s="63"/>
      <c r="H530" s="67"/>
      <c r="I530" s="68"/>
      <c r="J530" s="68"/>
      <c r="K530" s="31" t="s">
        <v>66</v>
      </c>
      <c r="L530" s="76">
        <v>530</v>
      </c>
      <c r="M530" s="76" t="b">
        <f t="shared" si="8"/>
        <v>1</v>
      </c>
      <c r="N530" s="70"/>
      <c r="O530" s="78" t="s">
        <v>275</v>
      </c>
      <c r="P530" s="78">
        <v>1</v>
      </c>
      <c r="Q530" s="78" t="s">
        <v>276</v>
      </c>
      <c r="R530" s="78"/>
      <c r="S530" s="78"/>
      <c r="T530" s="77" t="str">
        <f>REPLACE(INDEX(GroupVertices[Group],MATCH(Edges[[#This Row],[Vertex 1]],GroupVertices[Vertex],0)),1,1,"")</f>
        <v>3</v>
      </c>
      <c r="U530" s="77" t="str">
        <f>REPLACE(INDEX(GroupVertices[Group],MATCH(Edges[[#This Row],[Vertex 2]],GroupVertices[Vertex],0)),1,1,"")</f>
        <v>3</v>
      </c>
      <c r="V530" s="31"/>
      <c r="W530" s="31"/>
      <c r="X530" s="31"/>
      <c r="Y530" s="31"/>
      <c r="Z530" s="31"/>
      <c r="AA530" s="31"/>
      <c r="AB530" s="31"/>
      <c r="AC530" s="31"/>
      <c r="AD530" s="31"/>
    </row>
    <row r="531" spans="1:30" ht="15">
      <c r="A531" s="62" t="s">
        <v>181</v>
      </c>
      <c r="B531" s="62" t="s">
        <v>226</v>
      </c>
      <c r="C531" s="63"/>
      <c r="D531" s="64">
        <v>1</v>
      </c>
      <c r="E531" s="65" t="s">
        <v>131</v>
      </c>
      <c r="F531" s="66"/>
      <c r="G531" s="63"/>
      <c r="H531" s="67"/>
      <c r="I531" s="68"/>
      <c r="J531" s="68"/>
      <c r="K531" s="31" t="s">
        <v>65</v>
      </c>
      <c r="L531" s="76">
        <v>531</v>
      </c>
      <c r="M531" s="76" t="b">
        <f t="shared" si="8"/>
        <v>1</v>
      </c>
      <c r="N531" s="70"/>
      <c r="O531" s="78" t="s">
        <v>275</v>
      </c>
      <c r="P531" s="78">
        <v>1</v>
      </c>
      <c r="Q531" s="78" t="s">
        <v>276</v>
      </c>
      <c r="R531" s="78"/>
      <c r="S531" s="78"/>
      <c r="T531" s="77" t="str">
        <f>REPLACE(INDEX(GroupVertices[Group],MATCH(Edges[[#This Row],[Vertex 1]],GroupVertices[Vertex],0)),1,1,"")</f>
        <v>2</v>
      </c>
      <c r="U531" s="77" t="str">
        <f>REPLACE(INDEX(GroupVertices[Group],MATCH(Edges[[#This Row],[Vertex 2]],GroupVertices[Vertex],0)),1,1,"")</f>
        <v>3</v>
      </c>
      <c r="V531" s="31"/>
      <c r="W531" s="31"/>
      <c r="X531" s="31"/>
      <c r="Y531" s="31"/>
      <c r="Z531" s="31"/>
      <c r="AA531" s="31"/>
      <c r="AB531" s="31"/>
      <c r="AC531" s="31"/>
      <c r="AD531" s="31"/>
    </row>
    <row r="532" spans="1:30" ht="15">
      <c r="A532" s="62" t="s">
        <v>252</v>
      </c>
      <c r="B532" s="62" t="s">
        <v>226</v>
      </c>
      <c r="C532" s="63"/>
      <c r="D532" s="64">
        <v>1</v>
      </c>
      <c r="E532" s="65" t="s">
        <v>131</v>
      </c>
      <c r="F532" s="66"/>
      <c r="G532" s="63"/>
      <c r="H532" s="67"/>
      <c r="I532" s="68"/>
      <c r="J532" s="68"/>
      <c r="K532" s="31" t="s">
        <v>66</v>
      </c>
      <c r="L532" s="76">
        <v>532</v>
      </c>
      <c r="M532" s="76" t="b">
        <f t="shared" si="8"/>
        <v>1</v>
      </c>
      <c r="N532" s="70"/>
      <c r="O532" s="78" t="s">
        <v>275</v>
      </c>
      <c r="P532" s="78">
        <v>1</v>
      </c>
      <c r="Q532" s="78" t="s">
        <v>276</v>
      </c>
      <c r="R532" s="78"/>
      <c r="S532" s="78"/>
      <c r="T532" s="77" t="str">
        <f>REPLACE(INDEX(GroupVertices[Group],MATCH(Edges[[#This Row],[Vertex 1]],GroupVertices[Vertex],0)),1,1,"")</f>
        <v>3</v>
      </c>
      <c r="U532" s="77" t="str">
        <f>REPLACE(INDEX(GroupVertices[Group],MATCH(Edges[[#This Row],[Vertex 2]],GroupVertices[Vertex],0)),1,1,"")</f>
        <v>3</v>
      </c>
      <c r="V532" s="31"/>
      <c r="W532" s="31"/>
      <c r="X532" s="31"/>
      <c r="Y532" s="31"/>
      <c r="Z532" s="31"/>
      <c r="AA532" s="31"/>
      <c r="AB532" s="31"/>
      <c r="AC532" s="31"/>
      <c r="AD532" s="31"/>
    </row>
    <row r="533" spans="1:30" ht="15">
      <c r="A533" s="62" t="s">
        <v>238</v>
      </c>
      <c r="B533" s="62" t="s">
        <v>208</v>
      </c>
      <c r="C533" s="63"/>
      <c r="D533" s="64">
        <v>1</v>
      </c>
      <c r="E533" s="65" t="s">
        <v>131</v>
      </c>
      <c r="F533" s="66"/>
      <c r="G533" s="63"/>
      <c r="H533" s="67"/>
      <c r="I533" s="68"/>
      <c r="J533" s="68"/>
      <c r="K533" s="31" t="s">
        <v>65</v>
      </c>
      <c r="L533" s="76">
        <v>533</v>
      </c>
      <c r="M533" s="76" t="b">
        <f t="shared" si="8"/>
        <v>1</v>
      </c>
      <c r="N533" s="70"/>
      <c r="O533" s="78" t="s">
        <v>275</v>
      </c>
      <c r="P533" s="78">
        <v>1</v>
      </c>
      <c r="Q533" s="78" t="s">
        <v>276</v>
      </c>
      <c r="R533" s="78"/>
      <c r="S533" s="78"/>
      <c r="T533" s="77" t="str">
        <f>REPLACE(INDEX(GroupVertices[Group],MATCH(Edges[[#This Row],[Vertex 1]],GroupVertices[Vertex],0)),1,1,"")</f>
        <v>3</v>
      </c>
      <c r="U533" s="77" t="str">
        <f>REPLACE(INDEX(GroupVertices[Group],MATCH(Edges[[#This Row],[Vertex 2]],GroupVertices[Vertex],0)),1,1,"")</f>
        <v>4</v>
      </c>
      <c r="V533" s="31"/>
      <c r="W533" s="31"/>
      <c r="X533" s="31"/>
      <c r="Y533" s="31"/>
      <c r="Z533" s="31"/>
      <c r="AA533" s="31"/>
      <c r="AB533" s="31"/>
      <c r="AC533" s="31"/>
      <c r="AD533" s="31"/>
    </row>
    <row r="534" spans="1:30" ht="15">
      <c r="A534" s="62" t="s">
        <v>238</v>
      </c>
      <c r="B534" s="62" t="s">
        <v>252</v>
      </c>
      <c r="C534" s="63"/>
      <c r="D534" s="64">
        <v>1</v>
      </c>
      <c r="E534" s="65" t="s">
        <v>131</v>
      </c>
      <c r="F534" s="66"/>
      <c r="G534" s="63"/>
      <c r="H534" s="67"/>
      <c r="I534" s="68"/>
      <c r="J534" s="68"/>
      <c r="K534" s="31" t="s">
        <v>66</v>
      </c>
      <c r="L534" s="76">
        <v>534</v>
      </c>
      <c r="M534" s="76" t="b">
        <f t="shared" si="8"/>
        <v>1</v>
      </c>
      <c r="N534" s="70"/>
      <c r="O534" s="78" t="s">
        <v>275</v>
      </c>
      <c r="P534" s="78">
        <v>1</v>
      </c>
      <c r="Q534" s="78" t="s">
        <v>276</v>
      </c>
      <c r="R534" s="78"/>
      <c r="S534" s="78"/>
      <c r="T534" s="77" t="str">
        <f>REPLACE(INDEX(GroupVertices[Group],MATCH(Edges[[#This Row],[Vertex 1]],GroupVertices[Vertex],0)),1,1,"")</f>
        <v>3</v>
      </c>
      <c r="U534" s="77" t="str">
        <f>REPLACE(INDEX(GroupVertices[Group],MATCH(Edges[[#This Row],[Vertex 2]],GroupVertices[Vertex],0)),1,1,"")</f>
        <v>3</v>
      </c>
      <c r="V534" s="31"/>
      <c r="W534" s="31"/>
      <c r="X534" s="31"/>
      <c r="Y534" s="31"/>
      <c r="Z534" s="31"/>
      <c r="AA534" s="31"/>
      <c r="AB534" s="31"/>
      <c r="AC534" s="31"/>
      <c r="AD534" s="31"/>
    </row>
    <row r="535" spans="1:30" ht="15">
      <c r="A535" s="62" t="s">
        <v>238</v>
      </c>
      <c r="B535" s="62" t="s">
        <v>255</v>
      </c>
      <c r="C535" s="63"/>
      <c r="D535" s="64">
        <v>1</v>
      </c>
      <c r="E535" s="65" t="s">
        <v>131</v>
      </c>
      <c r="F535" s="66"/>
      <c r="G535" s="63"/>
      <c r="H535" s="67"/>
      <c r="I535" s="68"/>
      <c r="J535" s="68"/>
      <c r="K535" s="31" t="s">
        <v>65</v>
      </c>
      <c r="L535" s="76">
        <v>535</v>
      </c>
      <c r="M535" s="76" t="b">
        <f t="shared" si="8"/>
        <v>1</v>
      </c>
      <c r="N535" s="70"/>
      <c r="O535" s="78" t="s">
        <v>275</v>
      </c>
      <c r="P535" s="78">
        <v>1</v>
      </c>
      <c r="Q535" s="78" t="s">
        <v>276</v>
      </c>
      <c r="R535" s="78"/>
      <c r="S535" s="78"/>
      <c r="T535" s="77" t="str">
        <f>REPLACE(INDEX(GroupVertices[Group],MATCH(Edges[[#This Row],[Vertex 1]],GroupVertices[Vertex],0)),1,1,"")</f>
        <v>3</v>
      </c>
      <c r="U535" s="77" t="str">
        <f>REPLACE(INDEX(GroupVertices[Group],MATCH(Edges[[#This Row],[Vertex 2]],GroupVertices[Vertex],0)),1,1,"")</f>
        <v>1</v>
      </c>
      <c r="V535" s="31"/>
      <c r="W535" s="31"/>
      <c r="X535" s="31"/>
      <c r="Y535" s="31"/>
      <c r="Z535" s="31"/>
      <c r="AA535" s="31"/>
      <c r="AB535" s="31"/>
      <c r="AC535" s="31"/>
      <c r="AD535" s="31"/>
    </row>
    <row r="536" spans="1:30" ht="15">
      <c r="A536" s="62" t="s">
        <v>181</v>
      </c>
      <c r="B536" s="62" t="s">
        <v>238</v>
      </c>
      <c r="C536" s="63"/>
      <c r="D536" s="64">
        <v>1</v>
      </c>
      <c r="E536" s="65" t="s">
        <v>131</v>
      </c>
      <c r="F536" s="66"/>
      <c r="G536" s="63"/>
      <c r="H536" s="67"/>
      <c r="I536" s="68"/>
      <c r="J536" s="68"/>
      <c r="K536" s="31" t="s">
        <v>65</v>
      </c>
      <c r="L536" s="76">
        <v>536</v>
      </c>
      <c r="M536" s="76" t="b">
        <f t="shared" si="8"/>
        <v>1</v>
      </c>
      <c r="N536" s="70"/>
      <c r="O536" s="78" t="s">
        <v>275</v>
      </c>
      <c r="P536" s="78">
        <v>1</v>
      </c>
      <c r="Q536" s="78" t="s">
        <v>276</v>
      </c>
      <c r="R536" s="78"/>
      <c r="S536" s="78"/>
      <c r="T536" s="77" t="str">
        <f>REPLACE(INDEX(GroupVertices[Group],MATCH(Edges[[#This Row],[Vertex 1]],GroupVertices[Vertex],0)),1,1,"")</f>
        <v>2</v>
      </c>
      <c r="U536" s="77" t="str">
        <f>REPLACE(INDEX(GroupVertices[Group],MATCH(Edges[[#This Row],[Vertex 2]],GroupVertices[Vertex],0)),1,1,"")</f>
        <v>3</v>
      </c>
      <c r="V536" s="31"/>
      <c r="W536" s="31"/>
      <c r="X536" s="31"/>
      <c r="Y536" s="31"/>
      <c r="Z536" s="31"/>
      <c r="AA536" s="31"/>
      <c r="AB536" s="31"/>
      <c r="AC536" s="31"/>
      <c r="AD536" s="31"/>
    </row>
    <row r="537" spans="1:30" ht="15">
      <c r="A537" s="62" t="s">
        <v>252</v>
      </c>
      <c r="B537" s="62" t="s">
        <v>238</v>
      </c>
      <c r="C537" s="63"/>
      <c r="D537" s="64">
        <v>1</v>
      </c>
      <c r="E537" s="65" t="s">
        <v>131</v>
      </c>
      <c r="F537" s="66"/>
      <c r="G537" s="63"/>
      <c r="H537" s="67"/>
      <c r="I537" s="68"/>
      <c r="J537" s="68"/>
      <c r="K537" s="31" t="s">
        <v>66</v>
      </c>
      <c r="L537" s="76">
        <v>537</v>
      </c>
      <c r="M537" s="76" t="b">
        <f t="shared" si="8"/>
        <v>1</v>
      </c>
      <c r="N537" s="70"/>
      <c r="O537" s="78" t="s">
        <v>275</v>
      </c>
      <c r="P537" s="78">
        <v>1</v>
      </c>
      <c r="Q537" s="78" t="s">
        <v>276</v>
      </c>
      <c r="R537" s="78"/>
      <c r="S537" s="78"/>
      <c r="T537" s="77" t="str">
        <f>REPLACE(INDEX(GroupVertices[Group],MATCH(Edges[[#This Row],[Vertex 1]],GroupVertices[Vertex],0)),1,1,"")</f>
        <v>3</v>
      </c>
      <c r="U537" s="77" t="str">
        <f>REPLACE(INDEX(GroupVertices[Group],MATCH(Edges[[#This Row],[Vertex 2]],GroupVertices[Vertex],0)),1,1,"")</f>
        <v>3</v>
      </c>
      <c r="V537" s="31"/>
      <c r="W537" s="31"/>
      <c r="X537" s="31"/>
      <c r="Y537" s="31"/>
      <c r="Z537" s="31"/>
      <c r="AA537" s="31"/>
      <c r="AB537" s="31"/>
      <c r="AC537" s="31"/>
      <c r="AD537" s="31"/>
    </row>
    <row r="538" spans="1:30" ht="15">
      <c r="A538" s="62" t="s">
        <v>208</v>
      </c>
      <c r="B538" s="62" t="s">
        <v>252</v>
      </c>
      <c r="C538" s="63"/>
      <c r="D538" s="64">
        <v>1</v>
      </c>
      <c r="E538" s="65" t="s">
        <v>131</v>
      </c>
      <c r="F538" s="66"/>
      <c r="G538" s="63"/>
      <c r="H538" s="67"/>
      <c r="I538" s="68"/>
      <c r="J538" s="68"/>
      <c r="K538" s="31" t="s">
        <v>65</v>
      </c>
      <c r="L538" s="76">
        <v>538</v>
      </c>
      <c r="M538" s="76" t="b">
        <f t="shared" si="8"/>
        <v>1</v>
      </c>
      <c r="N538" s="70"/>
      <c r="O538" s="78" t="s">
        <v>275</v>
      </c>
      <c r="P538" s="78">
        <v>1</v>
      </c>
      <c r="Q538" s="78" t="s">
        <v>276</v>
      </c>
      <c r="R538" s="78"/>
      <c r="S538" s="78"/>
      <c r="T538" s="77" t="str">
        <f>REPLACE(INDEX(GroupVertices[Group],MATCH(Edges[[#This Row],[Vertex 1]],GroupVertices[Vertex],0)),1,1,"")</f>
        <v>4</v>
      </c>
      <c r="U538" s="77" t="str">
        <f>REPLACE(INDEX(GroupVertices[Group],MATCH(Edges[[#This Row],[Vertex 2]],GroupVertices[Vertex],0)),1,1,"")</f>
        <v>3</v>
      </c>
      <c r="V538" s="31"/>
      <c r="W538" s="31"/>
      <c r="X538" s="31"/>
      <c r="Y538" s="31"/>
      <c r="Z538" s="31"/>
      <c r="AA538" s="31"/>
      <c r="AB538" s="31"/>
      <c r="AC538" s="31"/>
      <c r="AD538" s="31"/>
    </row>
    <row r="539" spans="1:30" ht="15">
      <c r="A539" s="62" t="s">
        <v>254</v>
      </c>
      <c r="B539" s="62" t="s">
        <v>252</v>
      </c>
      <c r="C539" s="63"/>
      <c r="D539" s="64">
        <v>1</v>
      </c>
      <c r="E539" s="65" t="s">
        <v>131</v>
      </c>
      <c r="F539" s="66"/>
      <c r="G539" s="63"/>
      <c r="H539" s="67"/>
      <c r="I539" s="68"/>
      <c r="J539" s="68"/>
      <c r="K539" s="31" t="s">
        <v>65</v>
      </c>
      <c r="L539" s="76">
        <v>539</v>
      </c>
      <c r="M539" s="76" t="b">
        <f t="shared" si="8"/>
        <v>1</v>
      </c>
      <c r="N539" s="70"/>
      <c r="O539" s="78" t="s">
        <v>275</v>
      </c>
      <c r="P539" s="78">
        <v>1</v>
      </c>
      <c r="Q539" s="78" t="s">
        <v>276</v>
      </c>
      <c r="R539" s="78"/>
      <c r="S539" s="78"/>
      <c r="T539" s="77" t="str">
        <f>REPLACE(INDEX(GroupVertices[Group],MATCH(Edges[[#This Row],[Vertex 1]],GroupVertices[Vertex],0)),1,1,"")</f>
        <v>1</v>
      </c>
      <c r="U539" s="77" t="str">
        <f>REPLACE(INDEX(GroupVertices[Group],MATCH(Edges[[#This Row],[Vertex 2]],GroupVertices[Vertex],0)),1,1,"")</f>
        <v>3</v>
      </c>
      <c r="V539" s="31"/>
      <c r="W539" s="31"/>
      <c r="X539" s="31"/>
      <c r="Y539" s="31"/>
      <c r="Z539" s="31"/>
      <c r="AA539" s="31"/>
      <c r="AB539" s="31"/>
      <c r="AC539" s="31"/>
      <c r="AD539" s="31"/>
    </row>
    <row r="540" spans="1:30" ht="15">
      <c r="A540" s="62" t="s">
        <v>181</v>
      </c>
      <c r="B540" s="62" t="s">
        <v>252</v>
      </c>
      <c r="C540" s="63"/>
      <c r="D540" s="64">
        <v>1</v>
      </c>
      <c r="E540" s="65" t="s">
        <v>131</v>
      </c>
      <c r="F540" s="66"/>
      <c r="G540" s="63"/>
      <c r="H540" s="67"/>
      <c r="I540" s="68"/>
      <c r="J540" s="68"/>
      <c r="K540" s="31" t="s">
        <v>65</v>
      </c>
      <c r="L540" s="76">
        <v>540</v>
      </c>
      <c r="M540" s="76" t="b">
        <f t="shared" si="8"/>
        <v>1</v>
      </c>
      <c r="N540" s="70"/>
      <c r="O540" s="78" t="s">
        <v>275</v>
      </c>
      <c r="P540" s="78">
        <v>1</v>
      </c>
      <c r="Q540" s="78" t="s">
        <v>276</v>
      </c>
      <c r="R540" s="78"/>
      <c r="S540" s="78"/>
      <c r="T540" s="77" t="str">
        <f>REPLACE(INDEX(GroupVertices[Group],MATCH(Edges[[#This Row],[Vertex 1]],GroupVertices[Vertex],0)),1,1,"")</f>
        <v>2</v>
      </c>
      <c r="U540" s="77" t="str">
        <f>REPLACE(INDEX(GroupVertices[Group],MATCH(Edges[[#This Row],[Vertex 2]],GroupVertices[Vertex],0)),1,1,"")</f>
        <v>3</v>
      </c>
      <c r="V540" s="31"/>
      <c r="W540" s="31"/>
      <c r="X540" s="31"/>
      <c r="Y540" s="31"/>
      <c r="Z540" s="31"/>
      <c r="AA540" s="31"/>
      <c r="AB540" s="31"/>
      <c r="AC540" s="31"/>
      <c r="AD540" s="31"/>
    </row>
    <row r="541" spans="1:30" ht="15">
      <c r="A541" s="62" t="s">
        <v>188</v>
      </c>
      <c r="B541" s="62" t="s">
        <v>255</v>
      </c>
      <c r="C541" s="63"/>
      <c r="D541" s="64">
        <v>1</v>
      </c>
      <c r="E541" s="65" t="s">
        <v>131</v>
      </c>
      <c r="F541" s="66"/>
      <c r="G541" s="63"/>
      <c r="H541" s="67"/>
      <c r="I541" s="68"/>
      <c r="J541" s="68"/>
      <c r="K541" s="31" t="s">
        <v>66</v>
      </c>
      <c r="L541" s="76">
        <v>541</v>
      </c>
      <c r="M541" s="76" t="b">
        <f t="shared" si="8"/>
        <v>1</v>
      </c>
      <c r="N541" s="70"/>
      <c r="O541" s="78" t="s">
        <v>275</v>
      </c>
      <c r="P541" s="78">
        <v>1</v>
      </c>
      <c r="Q541" s="78" t="s">
        <v>276</v>
      </c>
      <c r="R541" s="78"/>
      <c r="S541" s="78"/>
      <c r="T541" s="77" t="str">
        <f>REPLACE(INDEX(GroupVertices[Group],MATCH(Edges[[#This Row],[Vertex 1]],GroupVertices[Vertex],0)),1,1,"")</f>
        <v>2</v>
      </c>
      <c r="U541" s="77" t="str">
        <f>REPLACE(INDEX(GroupVertices[Group],MATCH(Edges[[#This Row],[Vertex 2]],GroupVertices[Vertex],0)),1,1,"")</f>
        <v>1</v>
      </c>
      <c r="V541" s="31"/>
      <c r="W541" s="31"/>
      <c r="X541" s="31"/>
      <c r="Y541" s="31"/>
      <c r="Z541" s="31"/>
      <c r="AA541" s="31"/>
      <c r="AB541" s="31"/>
      <c r="AC541" s="31"/>
      <c r="AD541" s="31"/>
    </row>
    <row r="542" spans="1:30" ht="15">
      <c r="A542" s="62" t="s">
        <v>181</v>
      </c>
      <c r="B542" s="62" t="s">
        <v>188</v>
      </c>
      <c r="C542" s="63"/>
      <c r="D542" s="64">
        <v>1</v>
      </c>
      <c r="E542" s="65" t="s">
        <v>131</v>
      </c>
      <c r="F542" s="66"/>
      <c r="G542" s="63"/>
      <c r="H542" s="67"/>
      <c r="I542" s="68"/>
      <c r="J542" s="68"/>
      <c r="K542" s="31" t="s">
        <v>65</v>
      </c>
      <c r="L542" s="76">
        <v>542</v>
      </c>
      <c r="M542" s="76" t="b">
        <f t="shared" si="8"/>
        <v>1</v>
      </c>
      <c r="N542" s="70"/>
      <c r="O542" s="78" t="s">
        <v>275</v>
      </c>
      <c r="P542" s="78">
        <v>1</v>
      </c>
      <c r="Q542" s="78" t="s">
        <v>276</v>
      </c>
      <c r="R542" s="78"/>
      <c r="S542" s="78"/>
      <c r="T542" s="77" t="str">
        <f>REPLACE(INDEX(GroupVertices[Group],MATCH(Edges[[#This Row],[Vertex 1]],GroupVertices[Vertex],0)),1,1,"")</f>
        <v>2</v>
      </c>
      <c r="U542" s="77" t="str">
        <f>REPLACE(INDEX(GroupVertices[Group],MATCH(Edges[[#This Row],[Vertex 2]],GroupVertices[Vertex],0)),1,1,"")</f>
        <v>2</v>
      </c>
      <c r="V542" s="31"/>
      <c r="W542" s="31"/>
      <c r="X542" s="31"/>
      <c r="Y542" s="31"/>
      <c r="Z542" s="31"/>
      <c r="AA542" s="31"/>
      <c r="AB542" s="31"/>
      <c r="AC542" s="31"/>
      <c r="AD542" s="31"/>
    </row>
    <row r="543" spans="1:30" ht="15">
      <c r="A543" s="62" t="s">
        <v>255</v>
      </c>
      <c r="B543" s="62" t="s">
        <v>188</v>
      </c>
      <c r="C543" s="63"/>
      <c r="D543" s="64">
        <v>1</v>
      </c>
      <c r="E543" s="65" t="s">
        <v>131</v>
      </c>
      <c r="F543" s="66"/>
      <c r="G543" s="63"/>
      <c r="H543" s="67"/>
      <c r="I543" s="68"/>
      <c r="J543" s="68"/>
      <c r="K543" s="31" t="s">
        <v>66</v>
      </c>
      <c r="L543" s="76">
        <v>543</v>
      </c>
      <c r="M543" s="76" t="b">
        <f t="shared" si="8"/>
        <v>1</v>
      </c>
      <c r="N543" s="70"/>
      <c r="O543" s="78" t="s">
        <v>275</v>
      </c>
      <c r="P543" s="78">
        <v>1</v>
      </c>
      <c r="Q543" s="78" t="s">
        <v>276</v>
      </c>
      <c r="R543" s="78"/>
      <c r="S543" s="78"/>
      <c r="T543" s="77" t="str">
        <f>REPLACE(INDEX(GroupVertices[Group],MATCH(Edges[[#This Row],[Vertex 1]],GroupVertices[Vertex],0)),1,1,"")</f>
        <v>1</v>
      </c>
      <c r="U543" s="77" t="str">
        <f>REPLACE(INDEX(GroupVertices[Group],MATCH(Edges[[#This Row],[Vertex 2]],GroupVertices[Vertex],0)),1,1,"")</f>
        <v>2</v>
      </c>
      <c r="V543" s="31"/>
      <c r="W543" s="31"/>
      <c r="X543" s="31"/>
      <c r="Y543" s="31"/>
      <c r="Z543" s="31"/>
      <c r="AA543" s="31"/>
      <c r="AB543" s="31"/>
      <c r="AC543" s="31"/>
      <c r="AD543" s="31"/>
    </row>
    <row r="544" spans="1:30" ht="15">
      <c r="A544" s="62" t="s">
        <v>208</v>
      </c>
      <c r="B544" s="62" t="s">
        <v>256</v>
      </c>
      <c r="C544" s="63"/>
      <c r="D544" s="64">
        <v>1</v>
      </c>
      <c r="E544" s="65" t="s">
        <v>131</v>
      </c>
      <c r="F544" s="66"/>
      <c r="G544" s="63"/>
      <c r="H544" s="67"/>
      <c r="I544" s="68"/>
      <c r="J544" s="68"/>
      <c r="K544" s="31" t="s">
        <v>66</v>
      </c>
      <c r="L544" s="76">
        <v>544</v>
      </c>
      <c r="M544" s="76" t="b">
        <f t="shared" si="8"/>
        <v>1</v>
      </c>
      <c r="N544" s="70"/>
      <c r="O544" s="78" t="s">
        <v>275</v>
      </c>
      <c r="P544" s="78">
        <v>1</v>
      </c>
      <c r="Q544" s="78" t="s">
        <v>276</v>
      </c>
      <c r="R544" s="78"/>
      <c r="S544" s="78"/>
      <c r="T544" s="77" t="str">
        <f>REPLACE(INDEX(GroupVertices[Group],MATCH(Edges[[#This Row],[Vertex 1]],GroupVertices[Vertex],0)),1,1,"")</f>
        <v>4</v>
      </c>
      <c r="U544" s="77" t="str">
        <f>REPLACE(INDEX(GroupVertices[Group],MATCH(Edges[[#This Row],[Vertex 2]],GroupVertices[Vertex],0)),1,1,"")</f>
        <v>2</v>
      </c>
      <c r="V544" s="31"/>
      <c r="W544" s="31"/>
      <c r="X544" s="31"/>
      <c r="Y544" s="31"/>
      <c r="Z544" s="31"/>
      <c r="AA544" s="31"/>
      <c r="AB544" s="31"/>
      <c r="AC544" s="31"/>
      <c r="AD544" s="31"/>
    </row>
    <row r="545" spans="1:30" ht="15">
      <c r="A545" s="62" t="s">
        <v>208</v>
      </c>
      <c r="B545" s="62" t="s">
        <v>255</v>
      </c>
      <c r="C545" s="63"/>
      <c r="D545" s="64">
        <v>1</v>
      </c>
      <c r="E545" s="65" t="s">
        <v>131</v>
      </c>
      <c r="F545" s="66"/>
      <c r="G545" s="63"/>
      <c r="H545" s="67"/>
      <c r="I545" s="68"/>
      <c r="J545" s="68"/>
      <c r="K545" s="31" t="s">
        <v>66</v>
      </c>
      <c r="L545" s="76">
        <v>545</v>
      </c>
      <c r="M545" s="76" t="b">
        <f t="shared" si="8"/>
        <v>1</v>
      </c>
      <c r="N545" s="70"/>
      <c r="O545" s="78" t="s">
        <v>275</v>
      </c>
      <c r="P545" s="78">
        <v>1</v>
      </c>
      <c r="Q545" s="78" t="s">
        <v>276</v>
      </c>
      <c r="R545" s="78"/>
      <c r="S545" s="78"/>
      <c r="T545" s="77" t="str">
        <f>REPLACE(INDEX(GroupVertices[Group],MATCH(Edges[[#This Row],[Vertex 1]],GroupVertices[Vertex],0)),1,1,"")</f>
        <v>4</v>
      </c>
      <c r="U545" s="77" t="str">
        <f>REPLACE(INDEX(GroupVertices[Group],MATCH(Edges[[#This Row],[Vertex 2]],GroupVertices[Vertex],0)),1,1,"")</f>
        <v>1</v>
      </c>
      <c r="V545" s="31"/>
      <c r="W545" s="31"/>
      <c r="X545" s="31"/>
      <c r="Y545" s="31"/>
      <c r="Z545" s="31"/>
      <c r="AA545" s="31"/>
      <c r="AB545" s="31"/>
      <c r="AC545" s="31"/>
      <c r="AD545" s="31"/>
    </row>
    <row r="546" spans="1:30" ht="15">
      <c r="A546" s="62" t="s">
        <v>181</v>
      </c>
      <c r="B546" s="62" t="s">
        <v>208</v>
      </c>
      <c r="C546" s="63"/>
      <c r="D546" s="64">
        <v>1</v>
      </c>
      <c r="E546" s="65" t="s">
        <v>131</v>
      </c>
      <c r="F546" s="66"/>
      <c r="G546" s="63"/>
      <c r="H546" s="67"/>
      <c r="I546" s="68"/>
      <c r="J546" s="68"/>
      <c r="K546" s="31" t="s">
        <v>65</v>
      </c>
      <c r="L546" s="76">
        <v>546</v>
      </c>
      <c r="M546" s="76" t="b">
        <f t="shared" si="8"/>
        <v>1</v>
      </c>
      <c r="N546" s="70"/>
      <c r="O546" s="78" t="s">
        <v>275</v>
      </c>
      <c r="P546" s="78">
        <v>1</v>
      </c>
      <c r="Q546" s="78" t="s">
        <v>276</v>
      </c>
      <c r="R546" s="78"/>
      <c r="S546" s="78"/>
      <c r="T546" s="77" t="str">
        <f>REPLACE(INDEX(GroupVertices[Group],MATCH(Edges[[#This Row],[Vertex 1]],GroupVertices[Vertex],0)),1,1,"")</f>
        <v>2</v>
      </c>
      <c r="U546" s="77" t="str">
        <f>REPLACE(INDEX(GroupVertices[Group],MATCH(Edges[[#This Row],[Vertex 2]],GroupVertices[Vertex],0)),1,1,"")</f>
        <v>4</v>
      </c>
      <c r="V546" s="31"/>
      <c r="W546" s="31"/>
      <c r="X546" s="31"/>
      <c r="Y546" s="31"/>
      <c r="Z546" s="31"/>
      <c r="AA546" s="31"/>
      <c r="AB546" s="31"/>
      <c r="AC546" s="31"/>
      <c r="AD546" s="31"/>
    </row>
    <row r="547" spans="1:30" ht="15">
      <c r="A547" s="62" t="s">
        <v>256</v>
      </c>
      <c r="B547" s="62" t="s">
        <v>208</v>
      </c>
      <c r="C547" s="63"/>
      <c r="D547" s="64">
        <v>1</v>
      </c>
      <c r="E547" s="65" t="s">
        <v>131</v>
      </c>
      <c r="F547" s="66"/>
      <c r="G547" s="63"/>
      <c r="H547" s="67"/>
      <c r="I547" s="68"/>
      <c r="J547" s="68"/>
      <c r="K547" s="31" t="s">
        <v>66</v>
      </c>
      <c r="L547" s="76">
        <v>547</v>
      </c>
      <c r="M547" s="76" t="b">
        <f t="shared" si="8"/>
        <v>1</v>
      </c>
      <c r="N547" s="70"/>
      <c r="O547" s="78" t="s">
        <v>275</v>
      </c>
      <c r="P547" s="78">
        <v>1</v>
      </c>
      <c r="Q547" s="78" t="s">
        <v>276</v>
      </c>
      <c r="R547" s="78"/>
      <c r="S547" s="78"/>
      <c r="T547" s="77" t="str">
        <f>REPLACE(INDEX(GroupVertices[Group],MATCH(Edges[[#This Row],[Vertex 1]],GroupVertices[Vertex],0)),1,1,"")</f>
        <v>2</v>
      </c>
      <c r="U547" s="77" t="str">
        <f>REPLACE(INDEX(GroupVertices[Group],MATCH(Edges[[#This Row],[Vertex 2]],GroupVertices[Vertex],0)),1,1,"")</f>
        <v>4</v>
      </c>
      <c r="V547" s="31"/>
      <c r="W547" s="31"/>
      <c r="X547" s="31"/>
      <c r="Y547" s="31"/>
      <c r="Z547" s="31"/>
      <c r="AA547" s="31"/>
      <c r="AB547" s="31"/>
      <c r="AC547" s="31"/>
      <c r="AD547" s="31"/>
    </row>
    <row r="548" spans="1:30" ht="15">
      <c r="A548" s="62" t="s">
        <v>255</v>
      </c>
      <c r="B548" s="62" t="s">
        <v>208</v>
      </c>
      <c r="C548" s="63"/>
      <c r="D548" s="64">
        <v>1</v>
      </c>
      <c r="E548" s="65" t="s">
        <v>131</v>
      </c>
      <c r="F548" s="66"/>
      <c r="G548" s="63"/>
      <c r="H548" s="67"/>
      <c r="I548" s="68"/>
      <c r="J548" s="68"/>
      <c r="K548" s="31" t="s">
        <v>66</v>
      </c>
      <c r="L548" s="76">
        <v>548</v>
      </c>
      <c r="M548" s="76" t="b">
        <f t="shared" si="8"/>
        <v>1</v>
      </c>
      <c r="N548" s="70"/>
      <c r="O548" s="78" t="s">
        <v>275</v>
      </c>
      <c r="P548" s="78">
        <v>1</v>
      </c>
      <c r="Q548" s="78" t="s">
        <v>276</v>
      </c>
      <c r="R548" s="78"/>
      <c r="S548" s="78"/>
      <c r="T548" s="77" t="str">
        <f>REPLACE(INDEX(GroupVertices[Group],MATCH(Edges[[#This Row],[Vertex 1]],GroupVertices[Vertex],0)),1,1,"")</f>
        <v>1</v>
      </c>
      <c r="U548" s="77" t="str">
        <f>REPLACE(INDEX(GroupVertices[Group],MATCH(Edges[[#This Row],[Vertex 2]],GroupVertices[Vertex],0)),1,1,"")</f>
        <v>4</v>
      </c>
      <c r="V548" s="31"/>
      <c r="W548" s="31"/>
      <c r="X548" s="31"/>
      <c r="Y548" s="31"/>
      <c r="Z548" s="31"/>
      <c r="AA548" s="31"/>
      <c r="AB548" s="31"/>
      <c r="AC548" s="31"/>
      <c r="AD548" s="31"/>
    </row>
    <row r="549" spans="1:30" ht="15">
      <c r="A549" s="62" t="s">
        <v>181</v>
      </c>
      <c r="B549" s="62" t="s">
        <v>254</v>
      </c>
      <c r="C549" s="63"/>
      <c r="D549" s="64">
        <v>1</v>
      </c>
      <c r="E549" s="65" t="s">
        <v>131</v>
      </c>
      <c r="F549" s="66"/>
      <c r="G549" s="63"/>
      <c r="H549" s="67"/>
      <c r="I549" s="68"/>
      <c r="J549" s="68"/>
      <c r="K549" s="31" t="s">
        <v>65</v>
      </c>
      <c r="L549" s="76">
        <v>549</v>
      </c>
      <c r="M549" s="76" t="b">
        <f t="shared" si="8"/>
        <v>1</v>
      </c>
      <c r="N549" s="70"/>
      <c r="O549" s="78" t="s">
        <v>275</v>
      </c>
      <c r="P549" s="78">
        <v>1</v>
      </c>
      <c r="Q549" s="78" t="s">
        <v>276</v>
      </c>
      <c r="R549" s="78"/>
      <c r="S549" s="78"/>
      <c r="T549" s="77" t="str">
        <f>REPLACE(INDEX(GroupVertices[Group],MATCH(Edges[[#This Row],[Vertex 1]],GroupVertices[Vertex],0)),1,1,"")</f>
        <v>2</v>
      </c>
      <c r="U549" s="77" t="str">
        <f>REPLACE(INDEX(GroupVertices[Group],MATCH(Edges[[#This Row],[Vertex 2]],GroupVertices[Vertex],0)),1,1,"")</f>
        <v>1</v>
      </c>
      <c r="V549" s="31"/>
      <c r="W549" s="31"/>
      <c r="X549" s="31"/>
      <c r="Y549" s="31"/>
      <c r="Z549" s="31"/>
      <c r="AA549" s="31"/>
      <c r="AB549" s="31"/>
      <c r="AC549" s="31"/>
      <c r="AD549" s="31"/>
    </row>
    <row r="550" spans="1:30" ht="15">
      <c r="A550" s="62" t="s">
        <v>255</v>
      </c>
      <c r="B550" s="62" t="s">
        <v>254</v>
      </c>
      <c r="C550" s="63"/>
      <c r="D550" s="64">
        <v>1</v>
      </c>
      <c r="E550" s="65" t="s">
        <v>131</v>
      </c>
      <c r="F550" s="66"/>
      <c r="G550" s="63"/>
      <c r="H550" s="67"/>
      <c r="I550" s="68"/>
      <c r="J550" s="68"/>
      <c r="K550" s="31" t="s">
        <v>65</v>
      </c>
      <c r="L550" s="76">
        <v>550</v>
      </c>
      <c r="M550" s="76" t="b">
        <f t="shared" si="8"/>
        <v>1</v>
      </c>
      <c r="N550" s="70"/>
      <c r="O550" s="78" t="s">
        <v>275</v>
      </c>
      <c r="P550" s="78">
        <v>1</v>
      </c>
      <c r="Q550" s="78" t="s">
        <v>276</v>
      </c>
      <c r="R550" s="78"/>
      <c r="S550" s="78"/>
      <c r="T550" s="77" t="str">
        <f>REPLACE(INDEX(GroupVertices[Group],MATCH(Edges[[#This Row],[Vertex 1]],GroupVertices[Vertex],0)),1,1,"")</f>
        <v>1</v>
      </c>
      <c r="U550" s="77" t="str">
        <f>REPLACE(INDEX(GroupVertices[Group],MATCH(Edges[[#This Row],[Vertex 2]],GroupVertices[Vertex],0)),1,1,"")</f>
        <v>1</v>
      </c>
      <c r="V550" s="31"/>
      <c r="W550" s="31"/>
      <c r="X550" s="31"/>
      <c r="Y550" s="31"/>
      <c r="Z550" s="31"/>
      <c r="AA550" s="31"/>
      <c r="AB550" s="31"/>
      <c r="AC550" s="31"/>
      <c r="AD550" s="31"/>
    </row>
    <row r="551" spans="1:30" ht="15">
      <c r="A551" s="62" t="s">
        <v>181</v>
      </c>
      <c r="B551" s="62" t="s">
        <v>256</v>
      </c>
      <c r="C551" s="63"/>
      <c r="D551" s="64">
        <v>1</v>
      </c>
      <c r="E551" s="65" t="s">
        <v>131</v>
      </c>
      <c r="F551" s="66"/>
      <c r="G551" s="63"/>
      <c r="H551" s="67"/>
      <c r="I551" s="68"/>
      <c r="J551" s="68"/>
      <c r="K551" s="31" t="s">
        <v>65</v>
      </c>
      <c r="L551" s="76">
        <v>551</v>
      </c>
      <c r="M551" s="76" t="b">
        <f t="shared" si="8"/>
        <v>1</v>
      </c>
      <c r="N551" s="70"/>
      <c r="O551" s="78" t="s">
        <v>275</v>
      </c>
      <c r="P551" s="78">
        <v>1</v>
      </c>
      <c r="Q551" s="78" t="s">
        <v>276</v>
      </c>
      <c r="R551" s="78"/>
      <c r="S551" s="78"/>
      <c r="T551" s="77" t="str">
        <f>REPLACE(INDEX(GroupVertices[Group],MATCH(Edges[[#This Row],[Vertex 1]],GroupVertices[Vertex],0)),1,1,"")</f>
        <v>2</v>
      </c>
      <c r="U551" s="77" t="str">
        <f>REPLACE(INDEX(GroupVertices[Group],MATCH(Edges[[#This Row],[Vertex 2]],GroupVertices[Vertex],0)),1,1,"")</f>
        <v>2</v>
      </c>
      <c r="V551" s="31"/>
      <c r="W551" s="31"/>
      <c r="X551" s="31"/>
      <c r="Y551" s="31"/>
      <c r="Z551" s="31"/>
      <c r="AA551" s="31"/>
      <c r="AB551" s="31"/>
      <c r="AC551" s="31"/>
      <c r="AD551" s="31"/>
    </row>
    <row r="552" spans="1:30" ht="15">
      <c r="A552" s="62" t="s">
        <v>255</v>
      </c>
      <c r="B552" s="62" t="s">
        <v>256</v>
      </c>
      <c r="C552" s="63"/>
      <c r="D552" s="64">
        <v>1</v>
      </c>
      <c r="E552" s="65" t="s">
        <v>131</v>
      </c>
      <c r="F552" s="66"/>
      <c r="G552" s="63"/>
      <c r="H552" s="67"/>
      <c r="I552" s="68"/>
      <c r="J552" s="68"/>
      <c r="K552" s="31" t="s">
        <v>65</v>
      </c>
      <c r="L552" s="76">
        <v>552</v>
      </c>
      <c r="M552" s="76" t="b">
        <f t="shared" si="8"/>
        <v>1</v>
      </c>
      <c r="N552" s="70"/>
      <c r="O552" s="78" t="s">
        <v>275</v>
      </c>
      <c r="P552" s="78">
        <v>1</v>
      </c>
      <c r="Q552" s="78" t="s">
        <v>276</v>
      </c>
      <c r="R552" s="78"/>
      <c r="S552" s="78"/>
      <c r="T552" s="77" t="str">
        <f>REPLACE(INDEX(GroupVertices[Group],MATCH(Edges[[#This Row],[Vertex 1]],GroupVertices[Vertex],0)),1,1,"")</f>
        <v>1</v>
      </c>
      <c r="U552" s="77" t="str">
        <f>REPLACE(INDEX(GroupVertices[Group],MATCH(Edges[[#This Row],[Vertex 2]],GroupVertices[Vertex],0)),1,1,"")</f>
        <v>2</v>
      </c>
      <c r="V552" s="31"/>
      <c r="W552" s="31"/>
      <c r="X552" s="31"/>
      <c r="Y552" s="31"/>
      <c r="Z552" s="31"/>
      <c r="AA552" s="31"/>
      <c r="AB552" s="31"/>
      <c r="AC552" s="31"/>
      <c r="AD552" s="31"/>
    </row>
    <row r="553" spans="1:30" ht="15">
      <c r="A553" s="62" t="s">
        <v>181</v>
      </c>
      <c r="B553" s="62" t="s">
        <v>255</v>
      </c>
      <c r="C553" s="63"/>
      <c r="D553" s="64">
        <v>1</v>
      </c>
      <c r="E553" s="65" t="s">
        <v>131</v>
      </c>
      <c r="F553" s="66"/>
      <c r="G553" s="63"/>
      <c r="H553" s="67"/>
      <c r="I553" s="68"/>
      <c r="J553" s="68"/>
      <c r="K553" s="31" t="s">
        <v>65</v>
      </c>
      <c r="L553" s="76">
        <v>553</v>
      </c>
      <c r="M553" s="76" t="b">
        <f t="shared" si="8"/>
        <v>1</v>
      </c>
      <c r="N553" s="70"/>
      <c r="O553" s="78" t="s">
        <v>275</v>
      </c>
      <c r="P553" s="78">
        <v>1</v>
      </c>
      <c r="Q553" s="78" t="s">
        <v>276</v>
      </c>
      <c r="R553" s="78"/>
      <c r="S553" s="78"/>
      <c r="T553" s="77" t="str">
        <f>REPLACE(INDEX(GroupVertices[Group],MATCH(Edges[[#This Row],[Vertex 1]],GroupVertices[Vertex],0)),1,1,"")</f>
        <v>2</v>
      </c>
      <c r="U553" s="77" t="str">
        <f>REPLACE(INDEX(GroupVertices[Group],MATCH(Edges[[#This Row],[Vertex 2]],GroupVertices[Vertex],0)),1,1,"")</f>
        <v>1</v>
      </c>
      <c r="V553" s="31"/>
      <c r="W553" s="31"/>
      <c r="X553" s="31"/>
      <c r="Y553" s="31"/>
      <c r="Z553" s="31"/>
      <c r="AA553" s="31"/>
      <c r="AB553" s="31"/>
      <c r="AC553" s="31"/>
      <c r="AD553" s="3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3"/>
    <dataValidation allowBlank="1" showErrorMessage="1" sqref="N2:N5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3"/>
    <dataValidation allowBlank="1" showInputMessage="1" promptTitle="Edge Color" prompt="To select an optional edge color, right-click and select Select Color on the right-click menu." sqref="C3:C553"/>
    <dataValidation allowBlank="1" showInputMessage="1" promptTitle="Edge Width" prompt="Enter an optional edge width between 1 and 10." errorTitle="Invalid Edge Width" error="The optional edge width must be a whole number between 1 and 10." sqref="D3:D553"/>
    <dataValidation allowBlank="1" showInputMessage="1" promptTitle="Edge Opacity" prompt="Enter an optional edge opacity between 0 (transparent) and 100 (opaque)." errorTitle="Invalid Edge Opacity" error="The optional edge opacity must be a whole number between 0 and 10." sqref="F3:F5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3">
      <formula1>ValidEdgeVisibilities</formula1>
    </dataValidation>
    <dataValidation allowBlank="1" showInputMessage="1" showErrorMessage="1" promptTitle="Vertex 1 Name" prompt="Enter the name of the edge's first vertex." sqref="A3:A553"/>
    <dataValidation allowBlank="1" showInputMessage="1" showErrorMessage="1" promptTitle="Vertex 2 Name" prompt="Enter the name of the edge's second vertex." sqref="B3:B553"/>
    <dataValidation allowBlank="1" showInputMessage="1" showErrorMessage="1" promptTitle="Edge Label" prompt="Enter an optional edge label." errorTitle="Invalid Edge Visibility" error="You have entered an unrecognized edge visibility.  Try selecting from the drop-down list instead." sqref="H3:H5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3A735-76DD-400D-B10C-2B283D0E71E1}">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2459</v>
      </c>
      <c r="B2" s="106" t="s">
        <v>2460</v>
      </c>
      <c r="C2" s="51" t="s">
        <v>2461</v>
      </c>
    </row>
    <row r="3" spans="1:3" ht="15">
      <c r="A3" s="105" t="s">
        <v>454</v>
      </c>
      <c r="B3" s="105" t="s">
        <v>454</v>
      </c>
      <c r="C3" s="31">
        <v>195</v>
      </c>
    </row>
    <row r="4" spans="1:3" ht="15">
      <c r="A4" s="105" t="s">
        <v>454</v>
      </c>
      <c r="B4" s="105" t="s">
        <v>455</v>
      </c>
      <c r="C4" s="31">
        <v>5</v>
      </c>
    </row>
    <row r="5" spans="1:3" ht="15">
      <c r="A5" s="105" t="s">
        <v>454</v>
      </c>
      <c r="B5" s="105" t="s">
        <v>456</v>
      </c>
      <c r="C5" s="31">
        <v>19</v>
      </c>
    </row>
    <row r="6" spans="1:3" ht="15">
      <c r="A6" s="105" t="s">
        <v>454</v>
      </c>
      <c r="B6" s="105" t="s">
        <v>457</v>
      </c>
      <c r="C6" s="31">
        <v>32</v>
      </c>
    </row>
    <row r="7" spans="1:3" ht="15">
      <c r="A7" s="105" t="s">
        <v>455</v>
      </c>
      <c r="B7" s="105" t="s">
        <v>454</v>
      </c>
      <c r="C7" s="31">
        <v>40</v>
      </c>
    </row>
    <row r="8" spans="1:3" ht="15">
      <c r="A8" s="105" t="s">
        <v>455</v>
      </c>
      <c r="B8" s="105" t="s">
        <v>455</v>
      </c>
      <c r="C8" s="31">
        <v>34</v>
      </c>
    </row>
    <row r="9" spans="1:3" ht="15">
      <c r="A9" s="105" t="s">
        <v>455</v>
      </c>
      <c r="B9" s="105" t="s">
        <v>456</v>
      </c>
      <c r="C9" s="31">
        <v>33</v>
      </c>
    </row>
    <row r="10" spans="1:3" ht="15">
      <c r="A10" s="105" t="s">
        <v>455</v>
      </c>
      <c r="B10" s="105" t="s">
        <v>457</v>
      </c>
      <c r="C10" s="31">
        <v>17</v>
      </c>
    </row>
    <row r="11" spans="1:3" ht="15">
      <c r="A11" s="105" t="s">
        <v>456</v>
      </c>
      <c r="B11" s="105" t="s">
        <v>454</v>
      </c>
      <c r="C11" s="31">
        <v>18</v>
      </c>
    </row>
    <row r="12" spans="1:3" ht="15">
      <c r="A12" s="105" t="s">
        <v>456</v>
      </c>
      <c r="B12" s="105" t="s">
        <v>455</v>
      </c>
      <c r="C12" s="31">
        <v>8</v>
      </c>
    </row>
    <row r="13" spans="1:3" ht="15">
      <c r="A13" s="105" t="s">
        <v>456</v>
      </c>
      <c r="B13" s="105" t="s">
        <v>456</v>
      </c>
      <c r="C13" s="31">
        <v>96</v>
      </c>
    </row>
    <row r="14" spans="1:3" ht="15">
      <c r="A14" s="105" t="s">
        <v>456</v>
      </c>
      <c r="B14" s="105" t="s">
        <v>457</v>
      </c>
      <c r="C14" s="31">
        <v>16</v>
      </c>
    </row>
    <row r="15" spans="1:3" ht="15">
      <c r="A15" s="105" t="s">
        <v>457</v>
      </c>
      <c r="B15" s="105" t="s">
        <v>454</v>
      </c>
      <c r="C15" s="31">
        <v>9</v>
      </c>
    </row>
    <row r="16" spans="1:3" ht="15">
      <c r="A16" s="105" t="s">
        <v>457</v>
      </c>
      <c r="B16" s="105" t="s">
        <v>455</v>
      </c>
      <c r="C16" s="31">
        <v>3</v>
      </c>
    </row>
    <row r="17" spans="1:3" ht="15">
      <c r="A17" s="105" t="s">
        <v>457</v>
      </c>
      <c r="B17" s="105" t="s">
        <v>456</v>
      </c>
      <c r="C17" s="31">
        <v>8</v>
      </c>
    </row>
    <row r="18" spans="1:3" ht="15">
      <c r="A18" s="105" t="s">
        <v>457</v>
      </c>
      <c r="B18" s="105" t="s">
        <v>457</v>
      </c>
      <c r="C18" s="31">
        <v>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5E01F-CC7A-441B-8283-CC5EDBAC23C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2480</v>
      </c>
      <c r="B1" s="7" t="s">
        <v>17</v>
      </c>
    </row>
    <row r="2" spans="1:2" ht="15">
      <c r="A2" s="77" t="s">
        <v>2481</v>
      </c>
      <c r="B2" s="77"/>
    </row>
    <row r="3" spans="1:2" ht="15">
      <c r="A3" s="78" t="s">
        <v>2482</v>
      </c>
      <c r="B3" s="77"/>
    </row>
    <row r="4" spans="1:2" ht="15">
      <c r="A4" s="78" t="s">
        <v>2483</v>
      </c>
      <c r="B4" s="77"/>
    </row>
    <row r="5" spans="1:2" ht="15">
      <c r="A5" s="78" t="s">
        <v>2484</v>
      </c>
      <c r="B5" s="77"/>
    </row>
    <row r="6" spans="1:2" ht="15">
      <c r="A6" s="78" t="s">
        <v>2485</v>
      </c>
      <c r="B6" s="77"/>
    </row>
    <row r="7" spans="1:2" ht="15">
      <c r="A7" s="78" t="s">
        <v>284</v>
      </c>
      <c r="B7" s="77"/>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255B5-8BE5-434F-9E7C-3ECCDD8DD10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2486</v>
      </c>
      <c r="B1" s="7" t="s">
        <v>34</v>
      </c>
    </row>
    <row r="2" spans="1:2" ht="15">
      <c r="A2" s="96" t="s">
        <v>181</v>
      </c>
      <c r="B2" s="77">
        <v>5731.483103</v>
      </c>
    </row>
    <row r="3" spans="1:2" ht="15">
      <c r="A3" s="100" t="s">
        <v>208</v>
      </c>
      <c r="B3" s="77">
        <v>447.889633</v>
      </c>
    </row>
    <row r="4" spans="1:2" ht="15">
      <c r="A4" s="100" t="s">
        <v>191</v>
      </c>
      <c r="B4" s="77">
        <v>242.751984</v>
      </c>
    </row>
    <row r="5" spans="1:2" ht="15">
      <c r="A5" s="100" t="s">
        <v>244</v>
      </c>
      <c r="B5" s="77">
        <v>143.183478</v>
      </c>
    </row>
    <row r="6" spans="1:2" ht="15">
      <c r="A6" s="100" t="s">
        <v>243</v>
      </c>
      <c r="B6" s="77">
        <v>141.674675</v>
      </c>
    </row>
    <row r="7" spans="1:2" ht="15">
      <c r="A7" s="100" t="s">
        <v>238</v>
      </c>
      <c r="B7" s="77">
        <v>109.422619</v>
      </c>
    </row>
    <row r="8" spans="1:2" ht="15">
      <c r="A8" s="100" t="s">
        <v>204</v>
      </c>
      <c r="B8" s="77">
        <v>105.867627</v>
      </c>
    </row>
    <row r="9" spans="1:2" ht="15">
      <c r="A9" s="100" t="s">
        <v>252</v>
      </c>
      <c r="B9" s="77">
        <v>95.815476</v>
      </c>
    </row>
    <row r="10" spans="1:2" ht="15">
      <c r="A10" s="100" t="s">
        <v>230</v>
      </c>
      <c r="B10" s="77">
        <v>93.628738</v>
      </c>
    </row>
    <row r="11" spans="1:2" ht="15">
      <c r="A11" s="100" t="s">
        <v>200</v>
      </c>
      <c r="B11" s="77">
        <v>86.269264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93F42-B944-4FCB-8AE8-DC1BCF87B0C2}">
  <dimension ref="A1:J24"/>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s>
  <sheetData>
    <row r="1" spans="1:10" ht="15" customHeight="1">
      <c r="A1" s="7" t="s">
        <v>2487</v>
      </c>
      <c r="B1" s="7" t="s">
        <v>2488</v>
      </c>
      <c r="C1" s="7" t="s">
        <v>2489</v>
      </c>
      <c r="D1" s="7" t="s">
        <v>2491</v>
      </c>
      <c r="E1" s="7" t="s">
        <v>2490</v>
      </c>
      <c r="F1" s="7" t="s">
        <v>2493</v>
      </c>
      <c r="G1" s="7" t="s">
        <v>2492</v>
      </c>
      <c r="H1" s="7" t="s">
        <v>2495</v>
      </c>
      <c r="I1" s="7" t="s">
        <v>2494</v>
      </c>
      <c r="J1" s="7" t="s">
        <v>2496</v>
      </c>
    </row>
    <row r="2" spans="1:10" ht="15">
      <c r="A2" s="99" t="s">
        <v>474</v>
      </c>
      <c r="B2" s="99">
        <v>134</v>
      </c>
      <c r="C2" s="99" t="s">
        <v>230</v>
      </c>
      <c r="D2" s="99">
        <v>44</v>
      </c>
      <c r="E2" s="99" t="s">
        <v>474</v>
      </c>
      <c r="F2" s="99">
        <v>42</v>
      </c>
      <c r="G2" s="99" t="s">
        <v>474</v>
      </c>
      <c r="H2" s="99">
        <v>90</v>
      </c>
      <c r="I2" s="99" t="s">
        <v>478</v>
      </c>
      <c r="J2" s="99">
        <v>22</v>
      </c>
    </row>
    <row r="3" spans="1:10" ht="15">
      <c r="A3" s="101" t="s">
        <v>475</v>
      </c>
      <c r="B3" s="99">
        <v>95</v>
      </c>
      <c r="C3" s="99" t="s">
        <v>479</v>
      </c>
      <c r="D3" s="99">
        <v>38</v>
      </c>
      <c r="E3" s="99" t="s">
        <v>475</v>
      </c>
      <c r="F3" s="99">
        <v>26</v>
      </c>
      <c r="G3" s="99" t="s">
        <v>475</v>
      </c>
      <c r="H3" s="99">
        <v>64</v>
      </c>
      <c r="I3" s="99" t="s">
        <v>538</v>
      </c>
      <c r="J3" s="99">
        <v>21</v>
      </c>
    </row>
    <row r="4" spans="1:10" ht="15">
      <c r="A4" s="101" t="s">
        <v>476</v>
      </c>
      <c r="B4" s="99">
        <v>83</v>
      </c>
      <c r="C4" s="99" t="s">
        <v>487</v>
      </c>
      <c r="D4" s="99">
        <v>34</v>
      </c>
      <c r="E4" s="99" t="s">
        <v>481</v>
      </c>
      <c r="F4" s="99">
        <v>21</v>
      </c>
      <c r="G4" s="99" t="s">
        <v>476</v>
      </c>
      <c r="H4" s="99">
        <v>59</v>
      </c>
      <c r="I4" s="99" t="s">
        <v>505</v>
      </c>
      <c r="J4" s="99">
        <v>19</v>
      </c>
    </row>
    <row r="5" spans="1:10" ht="15">
      <c r="A5" s="101" t="s">
        <v>477</v>
      </c>
      <c r="B5" s="99">
        <v>65</v>
      </c>
      <c r="C5" s="99" t="s">
        <v>244</v>
      </c>
      <c r="D5" s="99">
        <v>31</v>
      </c>
      <c r="E5" s="99" t="s">
        <v>477</v>
      </c>
      <c r="F5" s="99">
        <v>21</v>
      </c>
      <c r="G5" s="99" t="s">
        <v>480</v>
      </c>
      <c r="H5" s="99">
        <v>36</v>
      </c>
      <c r="I5" s="99" t="s">
        <v>567</v>
      </c>
      <c r="J5" s="99">
        <v>17</v>
      </c>
    </row>
    <row r="6" spans="1:10" ht="15">
      <c r="A6" s="101" t="s">
        <v>478</v>
      </c>
      <c r="B6" s="99">
        <v>59</v>
      </c>
      <c r="C6" s="99" t="s">
        <v>506</v>
      </c>
      <c r="D6" s="99">
        <v>30</v>
      </c>
      <c r="E6" s="99" t="s">
        <v>478</v>
      </c>
      <c r="F6" s="99">
        <v>18</v>
      </c>
      <c r="G6" s="99" t="s">
        <v>483</v>
      </c>
      <c r="H6" s="99">
        <v>30</v>
      </c>
      <c r="I6" s="99" t="s">
        <v>575</v>
      </c>
      <c r="J6" s="99">
        <v>17</v>
      </c>
    </row>
    <row r="7" spans="1:10" ht="15">
      <c r="A7" s="101" t="s">
        <v>479</v>
      </c>
      <c r="B7" s="99">
        <v>57</v>
      </c>
      <c r="C7" s="99" t="s">
        <v>477</v>
      </c>
      <c r="D7" s="99">
        <v>25</v>
      </c>
      <c r="E7" s="99" t="s">
        <v>491</v>
      </c>
      <c r="F7" s="99">
        <v>18</v>
      </c>
      <c r="G7" s="99" t="s">
        <v>484</v>
      </c>
      <c r="H7" s="99">
        <v>30</v>
      </c>
      <c r="I7" s="99" t="s">
        <v>546</v>
      </c>
      <c r="J7" s="99">
        <v>14</v>
      </c>
    </row>
    <row r="8" spans="1:10" ht="15">
      <c r="A8" s="101" t="s">
        <v>480</v>
      </c>
      <c r="B8" s="99">
        <v>55</v>
      </c>
      <c r="C8" s="99" t="s">
        <v>482</v>
      </c>
      <c r="D8" s="99">
        <v>21</v>
      </c>
      <c r="E8" s="99" t="s">
        <v>513</v>
      </c>
      <c r="F8" s="99">
        <v>16</v>
      </c>
      <c r="G8" s="99" t="s">
        <v>500</v>
      </c>
      <c r="H8" s="99">
        <v>25</v>
      </c>
      <c r="I8" s="99" t="s">
        <v>526</v>
      </c>
      <c r="J8" s="99">
        <v>11</v>
      </c>
    </row>
    <row r="9" spans="1:10" ht="15">
      <c r="A9" s="101" t="s">
        <v>481</v>
      </c>
      <c r="B9" s="99">
        <v>54</v>
      </c>
      <c r="C9" s="99" t="s">
        <v>522</v>
      </c>
      <c r="D9" s="99">
        <v>20</v>
      </c>
      <c r="E9" s="99" t="s">
        <v>503</v>
      </c>
      <c r="F9" s="99">
        <v>15</v>
      </c>
      <c r="G9" s="99" t="s">
        <v>482</v>
      </c>
      <c r="H9" s="99">
        <v>24</v>
      </c>
      <c r="I9" s="99" t="s">
        <v>704</v>
      </c>
      <c r="J9" s="99">
        <v>10</v>
      </c>
    </row>
    <row r="10" spans="1:10" ht="15">
      <c r="A10" s="101" t="s">
        <v>482</v>
      </c>
      <c r="B10" s="99">
        <v>50</v>
      </c>
      <c r="C10" s="99" t="s">
        <v>542</v>
      </c>
      <c r="D10" s="99">
        <v>20</v>
      </c>
      <c r="E10" s="99" t="s">
        <v>497</v>
      </c>
      <c r="F10" s="99">
        <v>15</v>
      </c>
      <c r="G10" s="99" t="s">
        <v>494</v>
      </c>
      <c r="H10" s="99">
        <v>23</v>
      </c>
      <c r="I10" s="99" t="s">
        <v>637</v>
      </c>
      <c r="J10" s="99">
        <v>9</v>
      </c>
    </row>
    <row r="11" spans="1:10" ht="15">
      <c r="A11" s="101" t="s">
        <v>483</v>
      </c>
      <c r="B11" s="99">
        <v>49</v>
      </c>
      <c r="C11" s="99" t="s">
        <v>511</v>
      </c>
      <c r="D11" s="99">
        <v>20</v>
      </c>
      <c r="E11" s="99" t="s">
        <v>569</v>
      </c>
      <c r="F11" s="99">
        <v>15</v>
      </c>
      <c r="G11" s="99" t="s">
        <v>485</v>
      </c>
      <c r="H11" s="99">
        <v>22</v>
      </c>
      <c r="I11" s="99" t="s">
        <v>516</v>
      </c>
      <c r="J11" s="99">
        <v>9</v>
      </c>
    </row>
    <row r="14" spans="1:10" ht="15" customHeight="1">
      <c r="A14" s="7" t="s">
        <v>2502</v>
      </c>
      <c r="B14" s="7" t="s">
        <v>2488</v>
      </c>
      <c r="C14" s="7" t="s">
        <v>2513</v>
      </c>
      <c r="D14" s="7" t="s">
        <v>2491</v>
      </c>
      <c r="E14" s="7" t="s">
        <v>2523</v>
      </c>
      <c r="F14" s="7" t="s">
        <v>2493</v>
      </c>
      <c r="G14" s="7" t="s">
        <v>2530</v>
      </c>
      <c r="H14" s="7" t="s">
        <v>2495</v>
      </c>
      <c r="I14" s="7" t="s">
        <v>2534</v>
      </c>
      <c r="J14" s="7" t="s">
        <v>2496</v>
      </c>
    </row>
    <row r="15" spans="1:10" ht="15">
      <c r="A15" s="99" t="s">
        <v>2503</v>
      </c>
      <c r="B15" s="99">
        <v>49</v>
      </c>
      <c r="C15" s="99" t="s">
        <v>2514</v>
      </c>
      <c r="D15" s="99">
        <v>9</v>
      </c>
      <c r="E15" s="99" t="s">
        <v>2524</v>
      </c>
      <c r="F15" s="99">
        <v>9</v>
      </c>
      <c r="G15" s="99" t="s">
        <v>2503</v>
      </c>
      <c r="H15" s="99">
        <v>46</v>
      </c>
      <c r="I15" s="99" t="s">
        <v>2504</v>
      </c>
      <c r="J15" s="99">
        <v>19</v>
      </c>
    </row>
    <row r="16" spans="1:10" ht="15">
      <c r="A16" s="101" t="s">
        <v>2504</v>
      </c>
      <c r="B16" s="99">
        <v>31</v>
      </c>
      <c r="C16" s="99" t="s">
        <v>2515</v>
      </c>
      <c r="D16" s="99">
        <v>9</v>
      </c>
      <c r="E16" s="99" t="s">
        <v>2504</v>
      </c>
      <c r="F16" s="99">
        <v>8</v>
      </c>
      <c r="G16" s="99" t="s">
        <v>2506</v>
      </c>
      <c r="H16" s="99">
        <v>16</v>
      </c>
      <c r="I16" s="99" t="s">
        <v>2511</v>
      </c>
      <c r="J16" s="99">
        <v>14</v>
      </c>
    </row>
    <row r="17" spans="1:10" ht="15">
      <c r="A17" s="101" t="s">
        <v>2505</v>
      </c>
      <c r="B17" s="99">
        <v>21</v>
      </c>
      <c r="C17" s="99" t="s">
        <v>2516</v>
      </c>
      <c r="D17" s="99">
        <v>9</v>
      </c>
      <c r="E17" s="99" t="s">
        <v>2525</v>
      </c>
      <c r="F17" s="99">
        <v>7</v>
      </c>
      <c r="G17" s="99" t="s">
        <v>2505</v>
      </c>
      <c r="H17" s="99">
        <v>16</v>
      </c>
      <c r="I17" s="99" t="s">
        <v>2535</v>
      </c>
      <c r="J17" s="99">
        <v>9</v>
      </c>
    </row>
    <row r="18" spans="1:10" ht="15">
      <c r="A18" s="101" t="s">
        <v>2506</v>
      </c>
      <c r="B18" s="99">
        <v>21</v>
      </c>
      <c r="C18" s="99" t="s">
        <v>2517</v>
      </c>
      <c r="D18" s="99">
        <v>8</v>
      </c>
      <c r="E18" s="99" t="s">
        <v>2508</v>
      </c>
      <c r="F18" s="99">
        <v>7</v>
      </c>
      <c r="G18" s="99" t="s">
        <v>2512</v>
      </c>
      <c r="H18" s="99">
        <v>12</v>
      </c>
      <c r="I18" s="99" t="s">
        <v>2536</v>
      </c>
      <c r="J18" s="99">
        <v>4</v>
      </c>
    </row>
    <row r="19" spans="1:10" ht="15">
      <c r="A19" s="101" t="s">
        <v>2507</v>
      </c>
      <c r="B19" s="99">
        <v>17</v>
      </c>
      <c r="C19" s="99" t="s">
        <v>2518</v>
      </c>
      <c r="D19" s="99">
        <v>6</v>
      </c>
      <c r="E19" s="99" t="s">
        <v>2509</v>
      </c>
      <c r="F19" s="99">
        <v>6</v>
      </c>
      <c r="G19" s="99" t="s">
        <v>2510</v>
      </c>
      <c r="H19" s="99">
        <v>11</v>
      </c>
      <c r="I19" s="99" t="s">
        <v>2537</v>
      </c>
      <c r="J19" s="99">
        <v>3</v>
      </c>
    </row>
    <row r="20" spans="1:10" ht="15">
      <c r="A20" s="101" t="s">
        <v>2508</v>
      </c>
      <c r="B20" s="99">
        <v>16</v>
      </c>
      <c r="C20" s="99" t="s">
        <v>2519</v>
      </c>
      <c r="D20" s="99">
        <v>5</v>
      </c>
      <c r="E20" s="99" t="s">
        <v>2526</v>
      </c>
      <c r="F20" s="99">
        <v>6</v>
      </c>
      <c r="G20" s="99" t="s">
        <v>2531</v>
      </c>
      <c r="H20" s="99">
        <v>11</v>
      </c>
      <c r="I20" s="99" t="s">
        <v>2538</v>
      </c>
      <c r="J20" s="99">
        <v>3</v>
      </c>
    </row>
    <row r="21" spans="1:10" ht="15">
      <c r="A21" s="101" t="s">
        <v>2509</v>
      </c>
      <c r="B21" s="99">
        <v>15</v>
      </c>
      <c r="C21" s="99" t="s">
        <v>2520</v>
      </c>
      <c r="D21" s="99">
        <v>5</v>
      </c>
      <c r="E21" s="99" t="s">
        <v>2507</v>
      </c>
      <c r="F21" s="99">
        <v>5</v>
      </c>
      <c r="G21" s="99" t="s">
        <v>2508</v>
      </c>
      <c r="H21" s="99">
        <v>9</v>
      </c>
      <c r="I21" s="99" t="s">
        <v>2539</v>
      </c>
      <c r="J21" s="99">
        <v>3</v>
      </c>
    </row>
    <row r="22" spans="1:10" ht="15">
      <c r="A22" s="101" t="s">
        <v>2510</v>
      </c>
      <c r="B22" s="99">
        <v>15</v>
      </c>
      <c r="C22" s="99" t="s">
        <v>2507</v>
      </c>
      <c r="D22" s="99">
        <v>5</v>
      </c>
      <c r="E22" s="99" t="s">
        <v>2527</v>
      </c>
      <c r="F22" s="99">
        <v>5</v>
      </c>
      <c r="G22" s="99" t="s">
        <v>2532</v>
      </c>
      <c r="H22" s="99">
        <v>9</v>
      </c>
      <c r="I22" s="99" t="s">
        <v>2540</v>
      </c>
      <c r="J22" s="99">
        <v>3</v>
      </c>
    </row>
    <row r="23" spans="1:10" ht="15">
      <c r="A23" s="101" t="s">
        <v>2511</v>
      </c>
      <c r="B23" s="99">
        <v>14</v>
      </c>
      <c r="C23" s="99" t="s">
        <v>2521</v>
      </c>
      <c r="D23" s="99">
        <v>5</v>
      </c>
      <c r="E23" s="99" t="s">
        <v>2528</v>
      </c>
      <c r="F23" s="99">
        <v>5</v>
      </c>
      <c r="G23" s="99" t="s">
        <v>2509</v>
      </c>
      <c r="H23" s="99">
        <v>9</v>
      </c>
      <c r="I23" s="99" t="s">
        <v>2541</v>
      </c>
      <c r="J23" s="99">
        <v>3</v>
      </c>
    </row>
    <row r="24" spans="1:10" ht="15">
      <c r="A24" s="101" t="s">
        <v>2512</v>
      </c>
      <c r="B24" s="99">
        <v>14</v>
      </c>
      <c r="C24" s="99" t="s">
        <v>2522</v>
      </c>
      <c r="D24" s="99">
        <v>5</v>
      </c>
      <c r="E24" s="99" t="s">
        <v>2529</v>
      </c>
      <c r="F24" s="99">
        <v>4</v>
      </c>
      <c r="G24" s="99" t="s">
        <v>2533</v>
      </c>
      <c r="H24" s="99">
        <v>8</v>
      </c>
      <c r="I24" s="99" t="s">
        <v>2542</v>
      </c>
      <c r="J24" s="99">
        <v>2</v>
      </c>
    </row>
  </sheetData>
  <printOptions/>
  <pageMargins left="0.7" right="0.7" top="0.75" bottom="0.75" header="0.3" footer="0.3"/>
  <pageSetup orientation="portrait" paperSize="9"/>
  <tableParts>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9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37.00390625" style="1" bestFit="1" customWidth="1"/>
    <col min="2" max="2" width="11.7109375" style="0" customWidth="1"/>
    <col min="3" max="3" width="7.8515625" style="0" customWidth="1"/>
    <col min="4" max="4" width="8.57421875" style="0" customWidth="1"/>
    <col min="5" max="5" width="6.7109375" style="0" customWidth="1"/>
    <col min="6" max="6" width="9.8515625" style="0" customWidth="1"/>
    <col min="7" max="7" width="7.7109375" style="0" customWidth="1"/>
    <col min="8" max="8" width="11.00390625" style="0"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2" width="15.7109375" style="0" customWidth="1"/>
    <col min="33" max="33" width="14.00390625" style="0" customWidth="1"/>
    <col min="34" max="34" width="10.421875" style="0" customWidth="1"/>
    <col min="35" max="35" width="6.7109375" style="0" customWidth="1"/>
    <col min="36" max="36" width="13.140625" style="0" customWidth="1"/>
    <col min="37" max="37" width="14.28125" style="0" customWidth="1"/>
    <col min="38" max="38" width="6.57421875" style="0" customWidth="1"/>
    <col min="39" max="39" width="9.28125" style="0" customWidth="1"/>
    <col min="40" max="40" width="19.140625" style="0" customWidth="1"/>
    <col min="41" max="41" width="23.8515625" style="0" customWidth="1"/>
    <col min="42" max="42" width="19.140625" style="0" customWidth="1"/>
    <col min="43" max="43" width="23.8515625" style="0" customWidth="1"/>
    <col min="44" max="44" width="19.140625" style="0" customWidth="1"/>
    <col min="45" max="45" width="23.8515625" style="0" customWidth="1"/>
    <col min="46" max="46" width="18.140625" style="0" customWidth="1"/>
    <col min="47" max="47" width="22.28125" style="0" customWidth="1"/>
    <col min="48" max="48" width="17.00390625" style="0" customWidth="1"/>
    <col min="49" max="49" width="18.8515625" style="0" customWidth="1"/>
    <col min="50" max="50" width="21.140625" style="0" customWidth="1"/>
    <col min="51" max="51" width="18.8515625" style="0" customWidth="1"/>
    <col min="52" max="52" width="21.14062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52" ht="30" customHeight="1">
      <c r="A2" s="10" t="s">
        <v>5</v>
      </c>
      <c r="B2" t="s">
        <v>2558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136</v>
      </c>
      <c r="Z2" s="7" t="s">
        <v>37</v>
      </c>
      <c r="AA2" s="7" t="s">
        <v>169</v>
      </c>
      <c r="AB2" s="10" t="s">
        <v>12</v>
      </c>
      <c r="AC2" s="10" t="s">
        <v>38</v>
      </c>
      <c r="AD2" s="7" t="s">
        <v>26</v>
      </c>
      <c r="AE2" s="7" t="s">
        <v>277</v>
      </c>
      <c r="AF2" s="7" t="s">
        <v>278</v>
      </c>
      <c r="AG2" s="7" t="s">
        <v>279</v>
      </c>
      <c r="AH2" s="7" t="s">
        <v>280</v>
      </c>
      <c r="AI2" s="7" t="s">
        <v>281</v>
      </c>
      <c r="AJ2" s="7" t="s">
        <v>282</v>
      </c>
      <c r="AK2" s="7" t="s">
        <v>283</v>
      </c>
      <c r="AL2" s="7" t="s">
        <v>284</v>
      </c>
      <c r="AM2" s="7" t="s">
        <v>462</v>
      </c>
      <c r="AN2" s="104" t="s">
        <v>2448</v>
      </c>
      <c r="AO2" s="104" t="s">
        <v>2449</v>
      </c>
      <c r="AP2" s="104" t="s">
        <v>2450</v>
      </c>
      <c r="AQ2" s="104" t="s">
        <v>2451</v>
      </c>
      <c r="AR2" s="104" t="s">
        <v>2452</v>
      </c>
      <c r="AS2" s="104" t="s">
        <v>2453</v>
      </c>
      <c r="AT2" s="104" t="s">
        <v>2454</v>
      </c>
      <c r="AU2" s="104" t="s">
        <v>2455</v>
      </c>
      <c r="AV2" s="104" t="s">
        <v>2457</v>
      </c>
      <c r="AW2" s="104" t="s">
        <v>2548</v>
      </c>
      <c r="AX2" s="104" t="s">
        <v>2550</v>
      </c>
      <c r="AY2" s="104" t="s">
        <v>2551</v>
      </c>
      <c r="AZ2" s="104" t="s">
        <v>2552</v>
      </c>
    </row>
    <row r="3" spans="1:52" ht="41.45" customHeight="1">
      <c r="A3" s="62" t="s">
        <v>181</v>
      </c>
      <c r="C3" s="63"/>
      <c r="D3" s="63" t="s">
        <v>64</v>
      </c>
      <c r="E3" s="64">
        <v>1000</v>
      </c>
      <c r="F3" s="66"/>
      <c r="G3" s="93" t="str">
        <f>HYPERLINK("https://upload.wikimedia.org/wikipedia/en/4/4a/Commons-logo.svg")</f>
        <v>https://upload.wikimedia.org/wikipedia/en/4/4a/Commons-logo.svg</v>
      </c>
      <c r="H3" s="63"/>
      <c r="I3" s="67" t="s">
        <v>181</v>
      </c>
      <c r="J3" s="68"/>
      <c r="K3" s="68" t="s">
        <v>75</v>
      </c>
      <c r="L3" s="47" t="s">
        <v>355</v>
      </c>
      <c r="M3" s="71">
        <v>9999</v>
      </c>
      <c r="N3" s="72">
        <v>5093.830078125</v>
      </c>
      <c r="O3" s="72">
        <v>5028.2451171875</v>
      </c>
      <c r="P3" s="73"/>
      <c r="Q3" s="74"/>
      <c r="R3" s="74"/>
      <c r="S3" s="79"/>
      <c r="T3" s="45">
        <v>0</v>
      </c>
      <c r="U3" s="45">
        <v>94</v>
      </c>
      <c r="V3" s="46">
        <v>5731.483103</v>
      </c>
      <c r="W3" s="46">
        <v>1</v>
      </c>
      <c r="X3" s="46">
        <v>0.401326</v>
      </c>
      <c r="Y3" s="46">
        <v>0.042823</v>
      </c>
      <c r="Z3" s="46">
        <v>0.052276366964081444</v>
      </c>
      <c r="AA3" s="46">
        <v>0</v>
      </c>
      <c r="AB3" s="69">
        <v>3</v>
      </c>
      <c r="AC3"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3" s="70"/>
      <c r="AE3" s="77" t="s">
        <v>285</v>
      </c>
      <c r="AF3" s="95" t="str">
        <f>HYPERLINK("http://en.wikipedia.org/wiki/Web3")</f>
        <v>http://en.wikipedia.org/wiki/Web3</v>
      </c>
      <c r="AG3" s="77" t="s">
        <v>347</v>
      </c>
      <c r="AH3" s="77" t="s">
        <v>355</v>
      </c>
      <c r="AI3" s="77"/>
      <c r="AJ3" s="77">
        <v>0.4939455</v>
      </c>
      <c r="AK3" s="77">
        <v>500</v>
      </c>
      <c r="AL3" s="77"/>
      <c r="AM3" s="77" t="str">
        <f>REPLACE(INDEX(GroupVertices[Group],MATCH(Vertices[[#This Row],[Vertex]],GroupVertices[Vertex],0)),1,1,"")</f>
        <v>2</v>
      </c>
      <c r="AN3" s="45">
        <v>2</v>
      </c>
      <c r="AO3" s="46">
        <v>1.075268817204301</v>
      </c>
      <c r="AP3" s="45">
        <v>4</v>
      </c>
      <c r="AQ3" s="46">
        <v>2.150537634408602</v>
      </c>
      <c r="AR3" s="45">
        <v>0</v>
      </c>
      <c r="AS3" s="46">
        <v>0</v>
      </c>
      <c r="AT3" s="45">
        <v>108</v>
      </c>
      <c r="AU3" s="46">
        <v>58.064516129032256</v>
      </c>
      <c r="AV3" s="45">
        <v>186</v>
      </c>
      <c r="AW3" s="108" t="s">
        <v>2549</v>
      </c>
      <c r="AX3" s="108" t="s">
        <v>2549</v>
      </c>
      <c r="AY3" s="108" t="s">
        <v>2549</v>
      </c>
      <c r="AZ3" s="108" t="s">
        <v>2549</v>
      </c>
    </row>
    <row r="4" spans="1:53" ht="41.45" customHeight="1">
      <c r="A4" s="62" t="s">
        <v>208</v>
      </c>
      <c r="C4" s="63"/>
      <c r="D4" s="63" t="s">
        <v>64</v>
      </c>
      <c r="E4" s="64">
        <v>771.98545556618</v>
      </c>
      <c r="F4" s="66"/>
      <c r="G4" s="93" t="str">
        <f>HYPERLINK("https://upload.wikimedia.org/wikipedia/en/4/4a/Commons-logo.svg")</f>
        <v>https://upload.wikimedia.org/wikipedia/en/4/4a/Commons-logo.svg</v>
      </c>
      <c r="H4" s="63"/>
      <c r="I4" s="67" t="s">
        <v>208</v>
      </c>
      <c r="J4" s="68"/>
      <c r="K4" s="68" t="s">
        <v>75</v>
      </c>
      <c r="L4" s="47" t="s">
        <v>359</v>
      </c>
      <c r="M4" s="71">
        <v>782.2987441924246</v>
      </c>
      <c r="N4" s="72">
        <v>8123.1611328125</v>
      </c>
      <c r="O4" s="72">
        <v>1237.6317138671875</v>
      </c>
      <c r="P4" s="73"/>
      <c r="Q4" s="74"/>
      <c r="R4" s="74"/>
      <c r="S4" s="79"/>
      <c r="T4" s="45">
        <v>39</v>
      </c>
      <c r="U4" s="45">
        <v>7</v>
      </c>
      <c r="V4" s="46">
        <v>447.889633</v>
      </c>
      <c r="W4" s="46">
        <v>0.643836</v>
      </c>
      <c r="X4" s="46">
        <v>0.260039</v>
      </c>
      <c r="Y4" s="46">
        <v>0.016223</v>
      </c>
      <c r="Z4" s="46">
        <v>0.12369337979094076</v>
      </c>
      <c r="AA4" s="46">
        <v>0.09523809523809523</v>
      </c>
      <c r="AB4" s="69">
        <v>4</v>
      </c>
      <c r="AC4"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4" s="70"/>
      <c r="AE4" s="77" t="s">
        <v>285</v>
      </c>
      <c r="AF4" s="77" t="s">
        <v>289</v>
      </c>
      <c r="AG4" s="77" t="s">
        <v>347</v>
      </c>
      <c r="AH4" s="77" t="s">
        <v>359</v>
      </c>
      <c r="AI4" s="77"/>
      <c r="AJ4" s="77">
        <v>0.534</v>
      </c>
      <c r="AK4" s="77">
        <v>500</v>
      </c>
      <c r="AL4" s="77"/>
      <c r="AM4" s="77" t="str">
        <f>REPLACE(INDEX(GroupVertices[Group],MATCH(Vertices[[#This Row],[Vertex]],GroupVertices[Vertex],0)),1,1,"")</f>
        <v>4</v>
      </c>
      <c r="AN4" s="45">
        <v>2</v>
      </c>
      <c r="AO4" s="46">
        <v>0.7246376811594203</v>
      </c>
      <c r="AP4" s="45">
        <v>0</v>
      </c>
      <c r="AQ4" s="46">
        <v>0</v>
      </c>
      <c r="AR4" s="45">
        <v>0</v>
      </c>
      <c r="AS4" s="46">
        <v>0</v>
      </c>
      <c r="AT4" s="45">
        <v>169</v>
      </c>
      <c r="AU4" s="46">
        <v>61.231884057971016</v>
      </c>
      <c r="AV4" s="45">
        <v>276</v>
      </c>
      <c r="AW4" s="108" t="s">
        <v>2549</v>
      </c>
      <c r="AX4" s="108" t="s">
        <v>2549</v>
      </c>
      <c r="AY4" s="108" t="s">
        <v>2549</v>
      </c>
      <c r="AZ4" s="108" t="s">
        <v>2549</v>
      </c>
      <c r="BA4" s="2"/>
    </row>
    <row r="5" spans="1:53" ht="41.45" customHeight="1">
      <c r="A5" s="62" t="s">
        <v>191</v>
      </c>
      <c r="C5" s="63"/>
      <c r="D5" s="63" t="s">
        <v>64</v>
      </c>
      <c r="E5" s="64">
        <v>717.1991106984389</v>
      </c>
      <c r="F5" s="66"/>
      <c r="G5" s="93" t="str">
        <f>HYPERLINK("https://upload.wikimedia.org/wikipedia/commons/4/4f/Twitter-logo.svg")</f>
        <v>https://upload.wikimedia.org/wikipedia/commons/4/4f/Twitter-logo.svg</v>
      </c>
      <c r="H5" s="63"/>
      <c r="I5" s="67" t="s">
        <v>191</v>
      </c>
      <c r="J5" s="68"/>
      <c r="K5" s="68" t="s">
        <v>75</v>
      </c>
      <c r="L5" s="47" t="s">
        <v>349</v>
      </c>
      <c r="M5" s="71">
        <v>424.4565979548348</v>
      </c>
      <c r="N5" s="72">
        <v>8885.0576171875</v>
      </c>
      <c r="O5" s="72">
        <v>6227.875</v>
      </c>
      <c r="P5" s="73"/>
      <c r="Q5" s="74"/>
      <c r="R5" s="74"/>
      <c r="S5" s="79"/>
      <c r="T5" s="45">
        <v>27</v>
      </c>
      <c r="U5" s="45">
        <v>11</v>
      </c>
      <c r="V5" s="46">
        <v>242.751984</v>
      </c>
      <c r="W5" s="46">
        <v>0.602564</v>
      </c>
      <c r="X5" s="46">
        <v>0.201425</v>
      </c>
      <c r="Y5" s="46">
        <v>0.014178</v>
      </c>
      <c r="Z5" s="46">
        <v>0.1381048387096774</v>
      </c>
      <c r="AA5" s="46">
        <v>0.1875</v>
      </c>
      <c r="AB5" s="69">
        <v>5</v>
      </c>
      <c r="AC5"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5" s="70"/>
      <c r="AE5" s="77" t="s">
        <v>285</v>
      </c>
      <c r="AF5" s="95" t="str">
        <f>HYPERLINK("http://en.wikipedia.org/wiki/Twitter")</f>
        <v>http://en.wikipedia.org/wiki/Twitter</v>
      </c>
      <c r="AG5" s="77" t="s">
        <v>347</v>
      </c>
      <c r="AH5" s="77" t="s">
        <v>349</v>
      </c>
      <c r="AI5" s="77"/>
      <c r="AJ5" s="77">
        <v>0.5013725</v>
      </c>
      <c r="AK5" s="77">
        <v>500</v>
      </c>
      <c r="AL5" s="77"/>
      <c r="AM5" s="77" t="str">
        <f>REPLACE(INDEX(GroupVertices[Group],MATCH(Vertices[[#This Row],[Vertex]],GroupVertices[Vertex],0)),1,1,"")</f>
        <v>3</v>
      </c>
      <c r="AN5" s="45">
        <v>1</v>
      </c>
      <c r="AO5" s="46">
        <v>0.4149377593360996</v>
      </c>
      <c r="AP5" s="45">
        <v>1</v>
      </c>
      <c r="AQ5" s="46">
        <v>0.4149377593360996</v>
      </c>
      <c r="AR5" s="45">
        <v>0</v>
      </c>
      <c r="AS5" s="46">
        <v>0</v>
      </c>
      <c r="AT5" s="45">
        <v>151</v>
      </c>
      <c r="AU5" s="46">
        <v>62.655601659751035</v>
      </c>
      <c r="AV5" s="45">
        <v>241</v>
      </c>
      <c r="AW5" s="108" t="s">
        <v>2549</v>
      </c>
      <c r="AX5" s="108" t="s">
        <v>2549</v>
      </c>
      <c r="AY5" s="108" t="s">
        <v>2549</v>
      </c>
      <c r="AZ5" s="108" t="s">
        <v>2549</v>
      </c>
      <c r="BA5" s="2"/>
    </row>
    <row r="6" spans="1:53" ht="41.45" customHeight="1">
      <c r="A6" s="62" t="s">
        <v>244</v>
      </c>
      <c r="C6" s="63"/>
      <c r="D6" s="63" t="s">
        <v>64</v>
      </c>
      <c r="E6" s="64">
        <v>669.9792967977374</v>
      </c>
      <c r="F6" s="66"/>
      <c r="G6" s="93" t="str">
        <f>HYPERLINK("https://upload.wikimedia.org/wikipedia/commons/a/ac/2011-2021_blockchain_transactions.jpg")</f>
        <v>https://upload.wikimedia.org/wikipedia/commons/a/ac/2011-2021_blockchain_transactions.jpg</v>
      </c>
      <c r="H6" s="63"/>
      <c r="I6" s="67" t="s">
        <v>244</v>
      </c>
      <c r="J6" s="68"/>
      <c r="K6" s="68" t="s">
        <v>75</v>
      </c>
      <c r="L6" s="47" t="s">
        <v>351</v>
      </c>
      <c r="M6" s="71">
        <v>250.76928088555164</v>
      </c>
      <c r="N6" s="72">
        <v>1883.3846435546875</v>
      </c>
      <c r="O6" s="72">
        <v>3957.6455078125</v>
      </c>
      <c r="P6" s="73"/>
      <c r="Q6" s="74"/>
      <c r="R6" s="74"/>
      <c r="S6" s="79"/>
      <c r="T6" s="45">
        <v>21</v>
      </c>
      <c r="U6" s="45">
        <v>13</v>
      </c>
      <c r="V6" s="46">
        <v>143.183478</v>
      </c>
      <c r="W6" s="46">
        <v>0.5875</v>
      </c>
      <c r="X6" s="46">
        <v>0.197435</v>
      </c>
      <c r="Y6" s="46">
        <v>0.012775</v>
      </c>
      <c r="Z6" s="46">
        <v>0.18121693121693122</v>
      </c>
      <c r="AA6" s="46">
        <v>0.21428571428571427</v>
      </c>
      <c r="AB6" s="69">
        <v>6</v>
      </c>
      <c r="AC6"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6" s="70"/>
      <c r="AE6" s="77" t="s">
        <v>285</v>
      </c>
      <c r="AF6" s="95" t="str">
        <f>HYPERLINK("http://en.wikipedia.org/wiki/blockchain")</f>
        <v>http://en.wikipedia.org/wiki/blockchain</v>
      </c>
      <c r="AG6" s="77" t="s">
        <v>347</v>
      </c>
      <c r="AH6" s="77" t="s">
        <v>351</v>
      </c>
      <c r="AI6" s="77"/>
      <c r="AJ6" s="77">
        <v>0.5205684</v>
      </c>
      <c r="AK6" s="77">
        <v>500</v>
      </c>
      <c r="AL6" s="77"/>
      <c r="AM6" s="77" t="str">
        <f>REPLACE(INDEX(GroupVertices[Group],MATCH(Vertices[[#This Row],[Vertex]],GroupVertices[Vertex],0)),1,1,"")</f>
        <v>1</v>
      </c>
      <c r="AN6" s="45">
        <v>9</v>
      </c>
      <c r="AO6" s="46">
        <v>2.727272727272727</v>
      </c>
      <c r="AP6" s="45">
        <v>5</v>
      </c>
      <c r="AQ6" s="46">
        <v>1.5151515151515151</v>
      </c>
      <c r="AR6" s="45">
        <v>0</v>
      </c>
      <c r="AS6" s="46">
        <v>0</v>
      </c>
      <c r="AT6" s="45">
        <v>193</v>
      </c>
      <c r="AU6" s="46">
        <v>58.484848484848484</v>
      </c>
      <c r="AV6" s="45">
        <v>330</v>
      </c>
      <c r="AW6" s="108" t="s">
        <v>2549</v>
      </c>
      <c r="AX6" s="108" t="s">
        <v>2549</v>
      </c>
      <c r="AY6" s="108" t="s">
        <v>2549</v>
      </c>
      <c r="AZ6" s="108" t="s">
        <v>2549</v>
      </c>
      <c r="BA6" s="2"/>
    </row>
    <row r="7" spans="1:53" ht="41.45" customHeight="1">
      <c r="A7" s="62" t="s">
        <v>243</v>
      </c>
      <c r="C7" s="63"/>
      <c r="D7" s="63" t="s">
        <v>64</v>
      </c>
      <c r="E7" s="64">
        <v>669.0317525062014</v>
      </c>
      <c r="F7" s="66"/>
      <c r="G7" s="93" t="str">
        <f>HYPERLINK("https://upload.wikimedia.org/wikipedia/commons/9/95/Wired_logo.svg")</f>
        <v>https://upload.wikimedia.org/wikipedia/commons/9/95/Wired_logo.svg</v>
      </c>
      <c r="H7" s="63"/>
      <c r="I7" s="67" t="s">
        <v>243</v>
      </c>
      <c r="J7" s="68"/>
      <c r="K7" s="68" t="s">
        <v>75</v>
      </c>
      <c r="L7" s="47" t="s">
        <v>348</v>
      </c>
      <c r="M7" s="71">
        <v>248.137324701976</v>
      </c>
      <c r="N7" s="72">
        <v>8951.2265625</v>
      </c>
      <c r="O7" s="72">
        <v>2234.666015625</v>
      </c>
      <c r="P7" s="73"/>
      <c r="Q7" s="74"/>
      <c r="R7" s="74"/>
      <c r="S7" s="79"/>
      <c r="T7" s="45">
        <v>24</v>
      </c>
      <c r="U7" s="45">
        <v>2</v>
      </c>
      <c r="V7" s="46">
        <v>141.674675</v>
      </c>
      <c r="W7" s="46">
        <v>0.576687</v>
      </c>
      <c r="X7" s="46">
        <v>0.169739</v>
      </c>
      <c r="Y7" s="46">
        <v>0.013085</v>
      </c>
      <c r="Z7" s="46">
        <v>0.145</v>
      </c>
      <c r="AA7" s="46">
        <v>0.04</v>
      </c>
      <c r="AB7" s="69">
        <v>7</v>
      </c>
      <c r="AC7"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7" s="70"/>
      <c r="AE7" s="77" t="s">
        <v>285</v>
      </c>
      <c r="AF7" s="77" t="s">
        <v>286</v>
      </c>
      <c r="AG7" s="77" t="s">
        <v>347</v>
      </c>
      <c r="AH7" s="77" t="s">
        <v>348</v>
      </c>
      <c r="AI7" s="77"/>
      <c r="AJ7" s="77">
        <v>0.364923</v>
      </c>
      <c r="AK7" s="77">
        <v>500</v>
      </c>
      <c r="AL7" s="77"/>
      <c r="AM7" s="77" t="str">
        <f>REPLACE(INDEX(GroupVertices[Group],MATCH(Vertices[[#This Row],[Vertex]],GroupVertices[Vertex],0)),1,1,"")</f>
        <v>4</v>
      </c>
      <c r="AN7" s="45">
        <v>10</v>
      </c>
      <c r="AO7" s="46">
        <v>2.5839793281653747</v>
      </c>
      <c r="AP7" s="45">
        <v>1</v>
      </c>
      <c r="AQ7" s="46">
        <v>0.25839793281653745</v>
      </c>
      <c r="AR7" s="45">
        <v>0</v>
      </c>
      <c r="AS7" s="46">
        <v>0</v>
      </c>
      <c r="AT7" s="45">
        <v>239</v>
      </c>
      <c r="AU7" s="46">
        <v>61.75710594315245</v>
      </c>
      <c r="AV7" s="45">
        <v>387</v>
      </c>
      <c r="AW7" s="108" t="s">
        <v>2549</v>
      </c>
      <c r="AX7" s="108" t="s">
        <v>2549</v>
      </c>
      <c r="AY7" s="108" t="s">
        <v>2549</v>
      </c>
      <c r="AZ7" s="108" t="s">
        <v>2549</v>
      </c>
      <c r="BA7" s="2"/>
    </row>
    <row r="8" spans="1:53" ht="41.45" customHeight="1">
      <c r="A8" s="62" t="s">
        <v>238</v>
      </c>
      <c r="C8" s="63"/>
      <c r="D8" s="63" t="s">
        <v>64</v>
      </c>
      <c r="E8" s="64">
        <v>645.9264040693789</v>
      </c>
      <c r="F8" s="66"/>
      <c r="G8" s="93" t="str">
        <f>HYPERLINK("https://upload.wikimedia.org/wikipedia/commons/a/a7/Web_2.0_Map.svg")</f>
        <v>https://upload.wikimedia.org/wikipedia/commons/a/a7/Web_2.0_Map.svg</v>
      </c>
      <c r="H8" s="63"/>
      <c r="I8" s="67" t="s">
        <v>238</v>
      </c>
      <c r="J8" s="68"/>
      <c r="K8" s="68" t="s">
        <v>75</v>
      </c>
      <c r="L8" s="47" t="s">
        <v>408</v>
      </c>
      <c r="M8" s="71">
        <v>191.87683329108475</v>
      </c>
      <c r="N8" s="72">
        <v>7575.615234375</v>
      </c>
      <c r="O8" s="72">
        <v>5375.25634765625</v>
      </c>
      <c r="P8" s="73"/>
      <c r="Q8" s="74"/>
      <c r="R8" s="74"/>
      <c r="S8" s="79"/>
      <c r="T8" s="45">
        <v>12</v>
      </c>
      <c r="U8" s="45">
        <v>15</v>
      </c>
      <c r="V8" s="46">
        <v>109.422619</v>
      </c>
      <c r="W8" s="46">
        <v>0.562874</v>
      </c>
      <c r="X8" s="46">
        <v>0.118005</v>
      </c>
      <c r="Y8" s="46">
        <v>0.013576</v>
      </c>
      <c r="Z8" s="46">
        <v>0.16666666666666666</v>
      </c>
      <c r="AA8" s="46">
        <v>0.2857142857142857</v>
      </c>
      <c r="AB8" s="69">
        <v>8</v>
      </c>
      <c r="AC8"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8" s="70"/>
      <c r="AE8" s="77" t="s">
        <v>285</v>
      </c>
      <c r="AF8" s="77" t="s">
        <v>328</v>
      </c>
      <c r="AG8" s="77" t="s">
        <v>347</v>
      </c>
      <c r="AH8" s="77" t="s">
        <v>408</v>
      </c>
      <c r="AI8" s="77"/>
      <c r="AJ8" s="77">
        <v>0.321316</v>
      </c>
      <c r="AK8" s="77">
        <v>500</v>
      </c>
      <c r="AL8" s="77"/>
      <c r="AM8" s="77" t="str">
        <f>REPLACE(INDEX(GroupVertices[Group],MATCH(Vertices[[#This Row],[Vertex]],GroupVertices[Vertex],0)),1,1,"")</f>
        <v>3</v>
      </c>
      <c r="AN8" s="45">
        <v>1</v>
      </c>
      <c r="AO8" s="46">
        <v>0.33112582781456956</v>
      </c>
      <c r="AP8" s="45">
        <v>4</v>
      </c>
      <c r="AQ8" s="46">
        <v>1.3245033112582782</v>
      </c>
      <c r="AR8" s="45">
        <v>0</v>
      </c>
      <c r="AS8" s="46">
        <v>0</v>
      </c>
      <c r="AT8" s="45">
        <v>194</v>
      </c>
      <c r="AU8" s="46">
        <v>64.23841059602648</v>
      </c>
      <c r="AV8" s="45">
        <v>302</v>
      </c>
      <c r="AW8" s="108" t="s">
        <v>2549</v>
      </c>
      <c r="AX8" s="108" t="s">
        <v>2549</v>
      </c>
      <c r="AY8" s="108" t="s">
        <v>2549</v>
      </c>
      <c r="AZ8" s="108" t="s">
        <v>2549</v>
      </c>
      <c r="BA8" s="2"/>
    </row>
    <row r="9" spans="1:53" ht="41.45" customHeight="1">
      <c r="A9" s="62" t="s">
        <v>204</v>
      </c>
      <c r="C9" s="63"/>
      <c r="D9" s="63" t="s">
        <v>64</v>
      </c>
      <c r="E9" s="64">
        <v>642.9721671320045</v>
      </c>
      <c r="F9" s="66"/>
      <c r="G9" s="93" t="str">
        <f>HYPERLINK("https://upload.wikimedia.org/wikipedia/commons/4/46/Bitcoin.svg")</f>
        <v>https://upload.wikimedia.org/wikipedia/commons/4/46/Bitcoin.svg</v>
      </c>
      <c r="H9" s="63"/>
      <c r="I9" s="67" t="s">
        <v>204</v>
      </c>
      <c r="J9" s="68"/>
      <c r="K9" s="68" t="s">
        <v>75</v>
      </c>
      <c r="L9" s="47" t="s">
        <v>384</v>
      </c>
      <c r="M9" s="71">
        <v>185.67550470348132</v>
      </c>
      <c r="N9" s="72">
        <v>1881.6114501953125</v>
      </c>
      <c r="O9" s="72">
        <v>5563.95166015625</v>
      </c>
      <c r="P9" s="73"/>
      <c r="Q9" s="74"/>
      <c r="R9" s="74"/>
      <c r="S9" s="79"/>
      <c r="T9" s="45">
        <v>16</v>
      </c>
      <c r="U9" s="45">
        <v>18</v>
      </c>
      <c r="V9" s="46">
        <v>105.867627</v>
      </c>
      <c r="W9" s="46">
        <v>0.591195</v>
      </c>
      <c r="X9" s="46">
        <v>0.223307</v>
      </c>
      <c r="Y9" s="46">
        <v>0.012363</v>
      </c>
      <c r="Z9" s="46">
        <v>0.2438423645320197</v>
      </c>
      <c r="AA9" s="46">
        <v>0.1724137931034483</v>
      </c>
      <c r="AB9" s="69">
        <v>9</v>
      </c>
      <c r="AC9"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9" s="70"/>
      <c r="AE9" s="77" t="s">
        <v>285</v>
      </c>
      <c r="AF9" s="95" t="str">
        <f>HYPERLINK("http://en.wikipedia.org/wiki/Bitcoin")</f>
        <v>http://en.wikipedia.org/wiki/Bitcoin</v>
      </c>
      <c r="AG9" s="77" t="s">
        <v>347</v>
      </c>
      <c r="AH9" s="77" t="s">
        <v>384</v>
      </c>
      <c r="AI9" s="77"/>
      <c r="AJ9" s="77">
        <v>0.6171693</v>
      </c>
      <c r="AK9" s="77">
        <v>500</v>
      </c>
      <c r="AL9" s="77"/>
      <c r="AM9" s="77" t="str">
        <f>REPLACE(INDEX(GroupVertices[Group],MATCH(Vertices[[#This Row],[Vertex]],GroupVertices[Vertex],0)),1,1,"")</f>
        <v>1</v>
      </c>
      <c r="AN9" s="45">
        <v>12</v>
      </c>
      <c r="AO9" s="46">
        <v>2.4896265560165975</v>
      </c>
      <c r="AP9" s="45">
        <v>4</v>
      </c>
      <c r="AQ9" s="46">
        <v>0.8298755186721992</v>
      </c>
      <c r="AR9" s="45">
        <v>0</v>
      </c>
      <c r="AS9" s="46">
        <v>0</v>
      </c>
      <c r="AT9" s="45">
        <v>272</v>
      </c>
      <c r="AU9" s="46">
        <v>56.43153526970954</v>
      </c>
      <c r="AV9" s="45">
        <v>482</v>
      </c>
      <c r="AW9" s="108" t="s">
        <v>2549</v>
      </c>
      <c r="AX9" s="108" t="s">
        <v>2549</v>
      </c>
      <c r="AY9" s="108" t="s">
        <v>2549</v>
      </c>
      <c r="AZ9" s="108" t="s">
        <v>2549</v>
      </c>
      <c r="BA9" s="2"/>
    </row>
    <row r="10" spans="1:53" ht="41.45" customHeight="1">
      <c r="A10" s="62" t="s">
        <v>252</v>
      </c>
      <c r="C10" s="63"/>
      <c r="D10" s="63" t="s">
        <v>64</v>
      </c>
      <c r="E10" s="64">
        <v>634.048547121051</v>
      </c>
      <c r="F10" s="66"/>
      <c r="G10" s="93" t="str">
        <f>HYPERLINK("https://upload.wikimedia.org/wikipedia/commons/d/d1/WWW-LetShare.svg")</f>
        <v>https://upload.wikimedia.org/wikipedia/commons/d/d1/WWW-LetShare.svg</v>
      </c>
      <c r="H10" s="63"/>
      <c r="I10" s="67" t="s">
        <v>252</v>
      </c>
      <c r="J10" s="68"/>
      <c r="K10" s="68" t="s">
        <v>75</v>
      </c>
      <c r="L10" s="47" t="s">
        <v>388</v>
      </c>
      <c r="M10" s="71">
        <v>168.1405309642418</v>
      </c>
      <c r="N10" s="72">
        <v>7918.8349609375</v>
      </c>
      <c r="O10" s="72">
        <v>5778.427734375</v>
      </c>
      <c r="P10" s="73"/>
      <c r="Q10" s="74"/>
      <c r="R10" s="74"/>
      <c r="S10" s="79"/>
      <c r="T10" s="45">
        <v>15</v>
      </c>
      <c r="U10" s="45">
        <v>10</v>
      </c>
      <c r="V10" s="46">
        <v>95.815476</v>
      </c>
      <c r="W10" s="46">
        <v>0.562874</v>
      </c>
      <c r="X10" s="46">
        <v>0.118416</v>
      </c>
      <c r="Y10" s="46">
        <v>0.012806</v>
      </c>
      <c r="Z10" s="46">
        <v>0.18571428571428572</v>
      </c>
      <c r="AA10" s="46">
        <v>0.19047619047619047</v>
      </c>
      <c r="AB10" s="69">
        <v>10</v>
      </c>
      <c r="AC10"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10" s="70"/>
      <c r="AE10" s="77" t="s">
        <v>285</v>
      </c>
      <c r="AF10" s="77" t="s">
        <v>309</v>
      </c>
      <c r="AG10" s="77" t="s">
        <v>347</v>
      </c>
      <c r="AH10" s="77" t="s">
        <v>388</v>
      </c>
      <c r="AI10" s="77"/>
      <c r="AJ10" s="77">
        <v>0.3917173</v>
      </c>
      <c r="AK10" s="77">
        <v>500</v>
      </c>
      <c r="AL10" s="77"/>
      <c r="AM10" s="77" t="str">
        <f>REPLACE(INDEX(GroupVertices[Group],MATCH(Vertices[[#This Row],[Vertex]],GroupVertices[Vertex],0)),1,1,"")</f>
        <v>3</v>
      </c>
      <c r="AN10" s="45">
        <v>4</v>
      </c>
      <c r="AO10" s="46">
        <v>1.3986013986013985</v>
      </c>
      <c r="AP10" s="45">
        <v>1</v>
      </c>
      <c r="AQ10" s="46">
        <v>0.34965034965034963</v>
      </c>
      <c r="AR10" s="45">
        <v>0</v>
      </c>
      <c r="AS10" s="46">
        <v>0</v>
      </c>
      <c r="AT10" s="45">
        <v>182</v>
      </c>
      <c r="AU10" s="46">
        <v>63.63636363636363</v>
      </c>
      <c r="AV10" s="45">
        <v>286</v>
      </c>
      <c r="AW10" s="108" t="s">
        <v>2549</v>
      </c>
      <c r="AX10" s="108" t="s">
        <v>2549</v>
      </c>
      <c r="AY10" s="108" t="s">
        <v>2549</v>
      </c>
      <c r="AZ10" s="108" t="s">
        <v>2549</v>
      </c>
      <c r="BA10" s="2"/>
    </row>
    <row r="11" spans="1:53" ht="41.45" customHeight="1">
      <c r="A11" s="62" t="s">
        <v>230</v>
      </c>
      <c r="C11" s="63"/>
      <c r="D11" s="63" t="s">
        <v>64</v>
      </c>
      <c r="E11" s="64">
        <v>631.9835175788426</v>
      </c>
      <c r="F11" s="66"/>
      <c r="G11" s="93" t="str">
        <f>HYPERLINK("https://upload.wikimedia.org/wikipedia/commons/4/46/Bitcoin.svg")</f>
        <v>https://upload.wikimedia.org/wikipedia/commons/4/46/Bitcoin.svg</v>
      </c>
      <c r="H11" s="63"/>
      <c r="I11" s="67" t="s">
        <v>230</v>
      </c>
      <c r="J11" s="68"/>
      <c r="K11" s="68" t="s">
        <v>75</v>
      </c>
      <c r="L11" s="47" t="s">
        <v>353</v>
      </c>
      <c r="M11" s="71">
        <v>164.32598486315385</v>
      </c>
      <c r="N11" s="72">
        <v>1058.223876953125</v>
      </c>
      <c r="O11" s="72">
        <v>4583.56005859375</v>
      </c>
      <c r="P11" s="73"/>
      <c r="Q11" s="74"/>
      <c r="R11" s="74"/>
      <c r="S11" s="79"/>
      <c r="T11" s="45">
        <v>16</v>
      </c>
      <c r="U11" s="45">
        <v>15</v>
      </c>
      <c r="V11" s="46">
        <v>93.628738</v>
      </c>
      <c r="W11" s="46">
        <v>0.576687</v>
      </c>
      <c r="X11" s="46">
        <v>0.186447</v>
      </c>
      <c r="Y11" s="46">
        <v>0.01256</v>
      </c>
      <c r="Z11" s="46">
        <v>0.19833333333333333</v>
      </c>
      <c r="AA11" s="46">
        <v>0.24</v>
      </c>
      <c r="AB11" s="69">
        <v>11</v>
      </c>
      <c r="AC11"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11" s="70"/>
      <c r="AE11" s="77" t="s">
        <v>285</v>
      </c>
      <c r="AF11" s="95" t="str">
        <f>HYPERLINK("http://en.wikipedia.org/wiki/cryptocurrency")</f>
        <v>http://en.wikipedia.org/wiki/cryptocurrency</v>
      </c>
      <c r="AG11" s="77" t="s">
        <v>347</v>
      </c>
      <c r="AH11" s="77" t="s">
        <v>353</v>
      </c>
      <c r="AI11" s="77"/>
      <c r="AJ11" s="77">
        <v>0.5824</v>
      </c>
      <c r="AK11" s="77">
        <v>500</v>
      </c>
      <c r="AL11" s="77"/>
      <c r="AM11" s="77" t="str">
        <f>REPLACE(INDEX(GroupVertices[Group],MATCH(Vertices[[#This Row],[Vertex]],GroupVertices[Vertex],0)),1,1,"")</f>
        <v>1</v>
      </c>
      <c r="AN11" s="45">
        <v>9</v>
      </c>
      <c r="AO11" s="46">
        <v>2.54957507082153</v>
      </c>
      <c r="AP11" s="45">
        <v>0</v>
      </c>
      <c r="AQ11" s="46">
        <v>0</v>
      </c>
      <c r="AR11" s="45">
        <v>0</v>
      </c>
      <c r="AS11" s="46">
        <v>0</v>
      </c>
      <c r="AT11" s="45">
        <v>200</v>
      </c>
      <c r="AU11" s="46">
        <v>56.657223796033996</v>
      </c>
      <c r="AV11" s="45">
        <v>353</v>
      </c>
      <c r="AW11" s="108" t="s">
        <v>2549</v>
      </c>
      <c r="AX11" s="108" t="s">
        <v>2549</v>
      </c>
      <c r="AY11" s="108" t="s">
        <v>2549</v>
      </c>
      <c r="AZ11" s="108" t="s">
        <v>2549</v>
      </c>
      <c r="BA11" s="2"/>
    </row>
    <row r="12" spans="1:53" ht="41.45" customHeight="1">
      <c r="A12" s="62" t="s">
        <v>200</v>
      </c>
      <c r="C12" s="63"/>
      <c r="D12" s="63" t="s">
        <v>64</v>
      </c>
      <c r="E12" s="64">
        <v>624.6611005911168</v>
      </c>
      <c r="F12" s="66"/>
      <c r="G12" s="93" t="str">
        <f>HYPERLINK("https://upload.wikimedia.org/wikipedia/commons/e/e3/CNBC_logo.svg")</f>
        <v>https://upload.wikimedia.org/wikipedia/commons/e/e3/CNBC_logo.svg</v>
      </c>
      <c r="H12" s="63"/>
      <c r="I12" s="67" t="s">
        <v>200</v>
      </c>
      <c r="J12" s="68"/>
      <c r="K12" s="68" t="s">
        <v>75</v>
      </c>
      <c r="L12" s="47" t="s">
        <v>376</v>
      </c>
      <c r="M12" s="71">
        <v>151.48811729385292</v>
      </c>
      <c r="N12" s="72">
        <v>1583.4931640625</v>
      </c>
      <c r="O12" s="72">
        <v>6737.853515625</v>
      </c>
      <c r="P12" s="73"/>
      <c r="Q12" s="74"/>
      <c r="R12" s="74"/>
      <c r="S12" s="79"/>
      <c r="T12" s="45">
        <v>20</v>
      </c>
      <c r="U12" s="45">
        <v>3</v>
      </c>
      <c r="V12" s="46">
        <v>86.269264</v>
      </c>
      <c r="W12" s="46">
        <v>0.569697</v>
      </c>
      <c r="X12" s="46">
        <v>0.175659</v>
      </c>
      <c r="Y12" s="46">
        <v>0.012098</v>
      </c>
      <c r="Z12" s="46">
        <v>0.21541501976284586</v>
      </c>
      <c r="AA12" s="46">
        <v>0</v>
      </c>
      <c r="AB12" s="69">
        <v>12</v>
      </c>
      <c r="AC12"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12" s="70"/>
      <c r="AE12" s="77" t="s">
        <v>285</v>
      </c>
      <c r="AF12" s="95" t="str">
        <f>HYPERLINK("http://en.wikipedia.org/wiki/CNBC")</f>
        <v>http://en.wikipedia.org/wiki/CNBC</v>
      </c>
      <c r="AG12" s="77" t="s">
        <v>347</v>
      </c>
      <c r="AH12" s="77" t="s">
        <v>376</v>
      </c>
      <c r="AI12" s="77"/>
      <c r="AJ12" s="77">
        <v>0.378971</v>
      </c>
      <c r="AK12" s="77">
        <v>500</v>
      </c>
      <c r="AL12" s="77"/>
      <c r="AM12" s="77" t="str">
        <f>REPLACE(INDEX(GroupVertices[Group],MATCH(Vertices[[#This Row],[Vertex]],GroupVertices[Vertex],0)),1,1,"")</f>
        <v>1</v>
      </c>
      <c r="AN12" s="45">
        <v>4</v>
      </c>
      <c r="AO12" s="46">
        <v>1.6129032258064515</v>
      </c>
      <c r="AP12" s="45">
        <v>0</v>
      </c>
      <c r="AQ12" s="46">
        <v>0</v>
      </c>
      <c r="AR12" s="45">
        <v>0</v>
      </c>
      <c r="AS12" s="46">
        <v>0</v>
      </c>
      <c r="AT12" s="45">
        <v>165</v>
      </c>
      <c r="AU12" s="46">
        <v>66.53225806451613</v>
      </c>
      <c r="AV12" s="45">
        <v>248</v>
      </c>
      <c r="AW12" s="108" t="s">
        <v>2549</v>
      </c>
      <c r="AX12" s="108" t="s">
        <v>2549</v>
      </c>
      <c r="AY12" s="108" t="s">
        <v>2549</v>
      </c>
      <c r="AZ12" s="108" t="s">
        <v>2549</v>
      </c>
      <c r="BA12" s="2"/>
    </row>
    <row r="13" spans="1:53" ht="41.45" customHeight="1">
      <c r="A13" s="62" t="s">
        <v>255</v>
      </c>
      <c r="C13" s="63"/>
      <c r="D13" s="63" t="s">
        <v>64</v>
      </c>
      <c r="E13" s="64">
        <v>606.0205191359437</v>
      </c>
      <c r="F13" s="66"/>
      <c r="G13" s="93" t="str">
        <f>HYPERLINK("https://upload.wikimedia.org/wikipedia/commons/b/b9/TechCrunch_logo.svg")</f>
        <v>https://upload.wikimedia.org/wikipedia/commons/b/b9/TechCrunch_logo.svg</v>
      </c>
      <c r="H13" s="63"/>
      <c r="I13" s="67" t="s">
        <v>255</v>
      </c>
      <c r="J13" s="68"/>
      <c r="K13" s="68" t="s">
        <v>75</v>
      </c>
      <c r="L13" s="47" t="s">
        <v>361</v>
      </c>
      <c r="M13" s="71">
        <v>123.17861702871708</v>
      </c>
      <c r="N13" s="72">
        <v>2736.09033203125</v>
      </c>
      <c r="O13" s="72">
        <v>5754.88818359375</v>
      </c>
      <c r="P13" s="73"/>
      <c r="Q13" s="74"/>
      <c r="R13" s="74"/>
      <c r="S13" s="79"/>
      <c r="T13" s="45">
        <v>17</v>
      </c>
      <c r="U13" s="45">
        <v>4</v>
      </c>
      <c r="V13" s="46">
        <v>70.040476</v>
      </c>
      <c r="W13" s="46">
        <v>0.556213</v>
      </c>
      <c r="X13" s="46">
        <v>0.133709</v>
      </c>
      <c r="Y13" s="46">
        <v>0.01177</v>
      </c>
      <c r="Z13" s="46">
        <v>0.16666666666666666</v>
      </c>
      <c r="AA13" s="46">
        <v>0.10526315789473684</v>
      </c>
      <c r="AB13" s="69">
        <v>13</v>
      </c>
      <c r="AC13"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13" s="70"/>
      <c r="AE13" s="77" t="s">
        <v>285</v>
      </c>
      <c r="AF13" s="95" t="str">
        <f>HYPERLINK("http://en.wikipedia.org/wiki/TechCrunch")</f>
        <v>http://en.wikipedia.org/wiki/TechCrunch</v>
      </c>
      <c r="AG13" s="77" t="s">
        <v>347</v>
      </c>
      <c r="AH13" s="77" t="s">
        <v>361</v>
      </c>
      <c r="AI13" s="77"/>
      <c r="AJ13" s="77">
        <v>0.3191897</v>
      </c>
      <c r="AK13" s="77">
        <v>500</v>
      </c>
      <c r="AL13" s="77"/>
      <c r="AM13" s="77" t="str">
        <f>REPLACE(INDEX(GroupVertices[Group],MATCH(Vertices[[#This Row],[Vertex]],GroupVertices[Vertex],0)),1,1,"")</f>
        <v>1</v>
      </c>
      <c r="AN13" s="45">
        <v>2</v>
      </c>
      <c r="AO13" s="46">
        <v>1.6666666666666667</v>
      </c>
      <c r="AP13" s="45">
        <v>1</v>
      </c>
      <c r="AQ13" s="46">
        <v>0.8333333333333334</v>
      </c>
      <c r="AR13" s="45">
        <v>0</v>
      </c>
      <c r="AS13" s="46">
        <v>0</v>
      </c>
      <c r="AT13" s="45">
        <v>76</v>
      </c>
      <c r="AU13" s="46">
        <v>63.333333333333336</v>
      </c>
      <c r="AV13" s="45">
        <v>120</v>
      </c>
      <c r="AW13" s="108" t="s">
        <v>2549</v>
      </c>
      <c r="AX13" s="108" t="s">
        <v>2549</v>
      </c>
      <c r="AY13" s="108" t="s">
        <v>2549</v>
      </c>
      <c r="AZ13" s="108" t="s">
        <v>2549</v>
      </c>
      <c r="BA13" s="2"/>
    </row>
    <row r="14" spans="1:53" ht="41.45" customHeight="1">
      <c r="A14" s="62" t="s">
        <v>212</v>
      </c>
      <c r="C14" s="63"/>
      <c r="D14" s="63" t="s">
        <v>64</v>
      </c>
      <c r="E14" s="64">
        <v>592.6738257233624</v>
      </c>
      <c r="F14" s="66"/>
      <c r="G14" s="93" t="str">
        <f>HYPERLINK("https://upload.wikimedia.org/wikipedia/commons/e/e2/Social_media.png")</f>
        <v>https://upload.wikimedia.org/wikipedia/commons/e/e2/Social_media.png</v>
      </c>
      <c r="H14" s="63"/>
      <c r="I14" s="67" t="s">
        <v>212</v>
      </c>
      <c r="J14" s="68"/>
      <c r="K14" s="68" t="s">
        <v>75</v>
      </c>
      <c r="L14" s="47" t="s">
        <v>402</v>
      </c>
      <c r="M14" s="71">
        <v>106.24270693431373</v>
      </c>
      <c r="N14" s="72">
        <v>8188.6708984375</v>
      </c>
      <c r="O14" s="72">
        <v>6799.466796875</v>
      </c>
      <c r="P14" s="73"/>
      <c r="Q14" s="74"/>
      <c r="R14" s="74"/>
      <c r="S14" s="79"/>
      <c r="T14" s="45">
        <v>8</v>
      </c>
      <c r="U14" s="45">
        <v>15</v>
      </c>
      <c r="V14" s="46">
        <v>60.331746</v>
      </c>
      <c r="W14" s="46">
        <v>0.559524</v>
      </c>
      <c r="X14" s="46">
        <v>0.12221</v>
      </c>
      <c r="Y14" s="46">
        <v>0.012082</v>
      </c>
      <c r="Z14" s="46">
        <v>0.2026315789473684</v>
      </c>
      <c r="AA14" s="46">
        <v>0.15</v>
      </c>
      <c r="AB14" s="69">
        <v>14</v>
      </c>
      <c r="AC14"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14" s="70"/>
      <c r="AE14" s="77" t="s">
        <v>285</v>
      </c>
      <c r="AF14" s="77" t="s">
        <v>323</v>
      </c>
      <c r="AG14" s="77" t="s">
        <v>347</v>
      </c>
      <c r="AH14" s="77" t="s">
        <v>402</v>
      </c>
      <c r="AI14" s="77"/>
      <c r="AJ14" s="77">
        <v>0.3713746</v>
      </c>
      <c r="AK14" s="77">
        <v>500</v>
      </c>
      <c r="AL14" s="77"/>
      <c r="AM14" s="77" t="str">
        <f>REPLACE(INDEX(GroupVertices[Group],MATCH(Vertices[[#This Row],[Vertex]],GroupVertices[Vertex],0)),1,1,"")</f>
        <v>3</v>
      </c>
      <c r="AN14" s="45">
        <v>11</v>
      </c>
      <c r="AO14" s="46">
        <v>1.8900343642611683</v>
      </c>
      <c r="AP14" s="45">
        <v>6</v>
      </c>
      <c r="AQ14" s="46">
        <v>1.0309278350515463</v>
      </c>
      <c r="AR14" s="45">
        <v>0</v>
      </c>
      <c r="AS14" s="46">
        <v>0</v>
      </c>
      <c r="AT14" s="45">
        <v>369</v>
      </c>
      <c r="AU14" s="46">
        <v>63.402061855670105</v>
      </c>
      <c r="AV14" s="45">
        <v>582</v>
      </c>
      <c r="AW14" s="108" t="s">
        <v>2549</v>
      </c>
      <c r="AX14" s="108" t="s">
        <v>2549</v>
      </c>
      <c r="AY14" s="108" t="s">
        <v>2549</v>
      </c>
      <c r="AZ14" s="108" t="s">
        <v>2549</v>
      </c>
      <c r="BA14" s="2"/>
    </row>
    <row r="15" spans="1:53" ht="41.45" customHeight="1">
      <c r="A15" s="62" t="s">
        <v>229</v>
      </c>
      <c r="C15" s="63"/>
      <c r="D15" s="63" t="s">
        <v>64</v>
      </c>
      <c r="E15" s="64">
        <v>590.3388127403072</v>
      </c>
      <c r="F15" s="66"/>
      <c r="G15" s="93" t="str">
        <f>HYPERLINK("https://upload.wikimedia.org/wikipedia/commons/4/46/Bitcoin.svg")</f>
        <v>https://upload.wikimedia.org/wikipedia/commons/4/46/Bitcoin.svg</v>
      </c>
      <c r="H15" s="63"/>
      <c r="I15" s="67" t="s">
        <v>229</v>
      </c>
      <c r="J15" s="68"/>
      <c r="K15" s="68" t="s">
        <v>75</v>
      </c>
      <c r="L15" s="47" t="s">
        <v>353</v>
      </c>
      <c r="M15" s="71">
        <v>103.53087117894624</v>
      </c>
      <c r="N15" s="72">
        <v>1250.4964599609375</v>
      </c>
      <c r="O15" s="72">
        <v>5834.45947265625</v>
      </c>
      <c r="P15" s="73"/>
      <c r="Q15" s="74"/>
      <c r="R15" s="74"/>
      <c r="S15" s="79"/>
      <c r="T15" s="45">
        <v>13</v>
      </c>
      <c r="U15" s="45">
        <v>15</v>
      </c>
      <c r="V15" s="46">
        <v>58.777151</v>
      </c>
      <c r="W15" s="46">
        <v>0.566265</v>
      </c>
      <c r="X15" s="46">
        <v>0.177088</v>
      </c>
      <c r="Y15" s="46">
        <v>0.011885</v>
      </c>
      <c r="Z15" s="46">
        <v>0.24025974025974026</v>
      </c>
      <c r="AA15" s="46">
        <v>0.2727272727272727</v>
      </c>
      <c r="AB15" s="69">
        <v>15</v>
      </c>
      <c r="AC15"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15" s="70"/>
      <c r="AE15" s="77" t="s">
        <v>285</v>
      </c>
      <c r="AF15" s="95" t="str">
        <f>HYPERLINK("http://en.wikipedia.org/wiki/Cryptocurrency")</f>
        <v>http://en.wikipedia.org/wiki/Cryptocurrency</v>
      </c>
      <c r="AG15" s="77" t="s">
        <v>347</v>
      </c>
      <c r="AH15" s="77" t="s">
        <v>353</v>
      </c>
      <c r="AI15" s="77"/>
      <c r="AJ15" s="77">
        <v>0.5824</v>
      </c>
      <c r="AK15" s="77">
        <v>500</v>
      </c>
      <c r="AL15" s="77"/>
      <c r="AM15" s="77" t="str">
        <f>REPLACE(INDEX(GroupVertices[Group],MATCH(Vertices[[#This Row],[Vertex]],GroupVertices[Vertex],0)),1,1,"")</f>
        <v>1</v>
      </c>
      <c r="AN15" s="45">
        <v>9</v>
      </c>
      <c r="AO15" s="46">
        <v>2.54957507082153</v>
      </c>
      <c r="AP15" s="45">
        <v>0</v>
      </c>
      <c r="AQ15" s="46">
        <v>0</v>
      </c>
      <c r="AR15" s="45">
        <v>0</v>
      </c>
      <c r="AS15" s="46">
        <v>0</v>
      </c>
      <c r="AT15" s="45">
        <v>200</v>
      </c>
      <c r="AU15" s="46">
        <v>56.657223796033996</v>
      </c>
      <c r="AV15" s="45">
        <v>353</v>
      </c>
      <c r="AW15" s="108" t="s">
        <v>2549</v>
      </c>
      <c r="AX15" s="108" t="s">
        <v>2549</v>
      </c>
      <c r="AY15" s="108" t="s">
        <v>2549</v>
      </c>
      <c r="AZ15" s="108" t="s">
        <v>2549</v>
      </c>
      <c r="BA15" s="2"/>
    </row>
    <row r="16" spans="1:53" ht="41.45" customHeight="1">
      <c r="A16" s="62" t="s">
        <v>232</v>
      </c>
      <c r="C16" s="63"/>
      <c r="D16" s="63" t="s">
        <v>64</v>
      </c>
      <c r="E16" s="64">
        <v>588.8912045256371</v>
      </c>
      <c r="F16" s="66"/>
      <c r="G16" s="93" t="str">
        <f>HYPERLINK("https://upload.wikimedia.org/wikipedia/commons/d/d0/Eth-diamond-rainbow.png")</f>
        <v>https://upload.wikimedia.org/wikipedia/commons/d/d0/Eth-diamond-rainbow.png</v>
      </c>
      <c r="H16" s="63"/>
      <c r="I16" s="67" t="s">
        <v>232</v>
      </c>
      <c r="J16" s="68"/>
      <c r="K16" s="68" t="s">
        <v>75</v>
      </c>
      <c r="L16" s="47" t="s">
        <v>354</v>
      </c>
      <c r="M16" s="71">
        <v>101.88485345047</v>
      </c>
      <c r="N16" s="72">
        <v>1164.71728515625</v>
      </c>
      <c r="O16" s="72">
        <v>5032.98486328125</v>
      </c>
      <c r="P16" s="73"/>
      <c r="Q16" s="74"/>
      <c r="R16" s="74"/>
      <c r="S16" s="79"/>
      <c r="T16" s="45">
        <v>17</v>
      </c>
      <c r="U16" s="45">
        <v>13</v>
      </c>
      <c r="V16" s="46">
        <v>57.83355</v>
      </c>
      <c r="W16" s="46">
        <v>0.566265</v>
      </c>
      <c r="X16" s="46">
        <v>0.173244</v>
      </c>
      <c r="Y16" s="46">
        <v>0.011752</v>
      </c>
      <c r="Z16" s="46">
        <v>0.2727272727272727</v>
      </c>
      <c r="AA16" s="46">
        <v>0.36363636363636365</v>
      </c>
      <c r="AB16" s="69">
        <v>16</v>
      </c>
      <c r="AC16"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16" s="70"/>
      <c r="AE16" s="77" t="s">
        <v>285</v>
      </c>
      <c r="AF16" s="95" t="str">
        <f>HYPERLINK("http://en.wikipedia.org/wiki/Ethereum")</f>
        <v>http://en.wikipedia.org/wiki/Ethereum</v>
      </c>
      <c r="AG16" s="77" t="s">
        <v>347</v>
      </c>
      <c r="AH16" s="77" t="s">
        <v>354</v>
      </c>
      <c r="AI16" s="77"/>
      <c r="AJ16" s="77">
        <v>0.6823729</v>
      </c>
      <c r="AK16" s="77">
        <v>500</v>
      </c>
      <c r="AL16" s="77"/>
      <c r="AM16" s="77" t="str">
        <f>REPLACE(INDEX(GroupVertices[Group],MATCH(Vertices[[#This Row],[Vertex]],GroupVertices[Vertex],0)),1,1,"")</f>
        <v>1</v>
      </c>
      <c r="AN16" s="45">
        <v>5</v>
      </c>
      <c r="AO16" s="46">
        <v>2.2831050228310503</v>
      </c>
      <c r="AP16" s="45">
        <v>0</v>
      </c>
      <c r="AQ16" s="46">
        <v>0</v>
      </c>
      <c r="AR16" s="45">
        <v>0</v>
      </c>
      <c r="AS16" s="46">
        <v>0</v>
      </c>
      <c r="AT16" s="45">
        <v>139</v>
      </c>
      <c r="AU16" s="46">
        <v>63.470319634703195</v>
      </c>
      <c r="AV16" s="45">
        <v>219</v>
      </c>
      <c r="AW16" s="108" t="s">
        <v>2549</v>
      </c>
      <c r="AX16" s="108" t="s">
        <v>2549</v>
      </c>
      <c r="AY16" s="108" t="s">
        <v>2549</v>
      </c>
      <c r="AZ16" s="108" t="s">
        <v>2549</v>
      </c>
      <c r="BA16" s="2"/>
    </row>
    <row r="17" spans="1:53" ht="41.45" customHeight="1">
      <c r="A17" s="62" t="s">
        <v>246</v>
      </c>
      <c r="C17" s="63"/>
      <c r="D17" s="63" t="s">
        <v>64</v>
      </c>
      <c r="E17" s="64">
        <v>578.1286652518468</v>
      </c>
      <c r="F17" s="66"/>
      <c r="G17" s="93" t="str">
        <f>HYPERLINK("https://upload.wikimedia.org/wikipedia/commons/a/ac/2011-2021_blockchain_transactions.jpg")</f>
        <v>https://upload.wikimedia.org/wikipedia/commons/a/ac/2011-2021_blockchain_transactions.jpg</v>
      </c>
      <c r="H17" s="63"/>
      <c r="I17" s="67" t="s">
        <v>246</v>
      </c>
      <c r="J17" s="68"/>
      <c r="K17" s="68" t="s">
        <v>75</v>
      </c>
      <c r="L17" s="47" t="s">
        <v>351</v>
      </c>
      <c r="M17" s="71">
        <v>90.44782991258519</v>
      </c>
      <c r="N17" s="72">
        <v>1332.1710205078125</v>
      </c>
      <c r="O17" s="72">
        <v>4081.527587890625</v>
      </c>
      <c r="P17" s="73"/>
      <c r="Q17" s="74"/>
      <c r="R17" s="74"/>
      <c r="S17" s="79"/>
      <c r="T17" s="45">
        <v>8</v>
      </c>
      <c r="U17" s="45">
        <v>13</v>
      </c>
      <c r="V17" s="46">
        <v>51.277128</v>
      </c>
      <c r="W17" s="46">
        <v>0.556213</v>
      </c>
      <c r="X17" s="46">
        <v>0.147726</v>
      </c>
      <c r="Y17" s="46">
        <v>0.01152</v>
      </c>
      <c r="Z17" s="46">
        <v>0.23391812865497075</v>
      </c>
      <c r="AA17" s="46">
        <v>0.10526315789473684</v>
      </c>
      <c r="AB17" s="69">
        <v>17</v>
      </c>
      <c r="AC17"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17" s="70"/>
      <c r="AE17" s="77" t="s">
        <v>285</v>
      </c>
      <c r="AF17" s="95" t="str">
        <f>HYPERLINK("http://en.wikipedia.org/wiki/Blockchain")</f>
        <v>http://en.wikipedia.org/wiki/Blockchain</v>
      </c>
      <c r="AG17" s="77" t="s">
        <v>347</v>
      </c>
      <c r="AH17" s="77" t="s">
        <v>351</v>
      </c>
      <c r="AI17" s="77"/>
      <c r="AJ17" s="77">
        <v>0.5205684</v>
      </c>
      <c r="AK17" s="77">
        <v>500</v>
      </c>
      <c r="AL17" s="77"/>
      <c r="AM17" s="77" t="str">
        <f>REPLACE(INDEX(GroupVertices[Group],MATCH(Vertices[[#This Row],[Vertex]],GroupVertices[Vertex],0)),1,1,"")</f>
        <v>1</v>
      </c>
      <c r="AN17" s="45">
        <v>9</v>
      </c>
      <c r="AO17" s="46">
        <v>2.727272727272727</v>
      </c>
      <c r="AP17" s="45">
        <v>5</v>
      </c>
      <c r="AQ17" s="46">
        <v>1.5151515151515151</v>
      </c>
      <c r="AR17" s="45">
        <v>0</v>
      </c>
      <c r="AS17" s="46">
        <v>0</v>
      </c>
      <c r="AT17" s="45">
        <v>193</v>
      </c>
      <c r="AU17" s="46">
        <v>58.484848484848484</v>
      </c>
      <c r="AV17" s="45">
        <v>330</v>
      </c>
      <c r="AW17" s="108" t="s">
        <v>2549</v>
      </c>
      <c r="AX17" s="108" t="s">
        <v>2549</v>
      </c>
      <c r="AY17" s="108" t="s">
        <v>2549</v>
      </c>
      <c r="AZ17" s="108" t="s">
        <v>2549</v>
      </c>
      <c r="BA17" s="2"/>
    </row>
    <row r="18" spans="1:53" ht="41.45" customHeight="1">
      <c r="A18" s="62" t="s">
        <v>211</v>
      </c>
      <c r="C18" s="63"/>
      <c r="D18" s="63" t="s">
        <v>64</v>
      </c>
      <c r="E18" s="64">
        <v>566.6675897851604</v>
      </c>
      <c r="F18" s="66"/>
      <c r="G18" s="93" t="str">
        <f>HYPERLINK("https://upload.wikimedia.org/wikipedia/commons/e/e2/Social_media.png")</f>
        <v>https://upload.wikimedia.org/wikipedia/commons/e/e2/Social_media.png</v>
      </c>
      <c r="H18" s="63"/>
      <c r="I18" s="67" t="s">
        <v>211</v>
      </c>
      <c r="J18" s="68"/>
      <c r="K18" s="68" t="s">
        <v>75</v>
      </c>
      <c r="L18" s="47" t="s">
        <v>402</v>
      </c>
      <c r="M18" s="71">
        <v>79.6904438625892</v>
      </c>
      <c r="N18" s="72">
        <v>8496.1767578125</v>
      </c>
      <c r="O18" s="72">
        <v>6203.4638671875</v>
      </c>
      <c r="P18" s="73"/>
      <c r="Q18" s="74"/>
      <c r="R18" s="74"/>
      <c r="S18" s="79"/>
      <c r="T18" s="45">
        <v>5</v>
      </c>
      <c r="U18" s="45">
        <v>15</v>
      </c>
      <c r="V18" s="46">
        <v>45.110317</v>
      </c>
      <c r="W18" s="46">
        <v>0.549708</v>
      </c>
      <c r="X18" s="46">
        <v>0.099014</v>
      </c>
      <c r="Y18" s="46">
        <v>0.01172</v>
      </c>
      <c r="Z18" s="46">
        <v>0.1875</v>
      </c>
      <c r="AA18" s="46">
        <v>0.17647058823529413</v>
      </c>
      <c r="AB18" s="69">
        <v>18</v>
      </c>
      <c r="AC18"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18" s="70"/>
      <c r="AE18" s="77" t="s">
        <v>285</v>
      </c>
      <c r="AF18" s="77" t="s">
        <v>321</v>
      </c>
      <c r="AG18" s="77" t="s">
        <v>347</v>
      </c>
      <c r="AH18" s="77" t="s">
        <v>402</v>
      </c>
      <c r="AI18" s="77"/>
      <c r="AJ18" s="77">
        <v>0.3713746</v>
      </c>
      <c r="AK18" s="77">
        <v>500</v>
      </c>
      <c r="AL18" s="77"/>
      <c r="AM18" s="77" t="str">
        <f>REPLACE(INDEX(GroupVertices[Group],MATCH(Vertices[[#This Row],[Vertex]],GroupVertices[Vertex],0)),1,1,"")</f>
        <v>3</v>
      </c>
      <c r="AN18" s="45">
        <v>11</v>
      </c>
      <c r="AO18" s="46">
        <v>1.8900343642611683</v>
      </c>
      <c r="AP18" s="45">
        <v>6</v>
      </c>
      <c r="AQ18" s="46">
        <v>1.0309278350515463</v>
      </c>
      <c r="AR18" s="45">
        <v>0</v>
      </c>
      <c r="AS18" s="46">
        <v>0</v>
      </c>
      <c r="AT18" s="45">
        <v>369</v>
      </c>
      <c r="AU18" s="46">
        <v>63.402061855670105</v>
      </c>
      <c r="AV18" s="45">
        <v>582</v>
      </c>
      <c r="AW18" s="108" t="s">
        <v>2549</v>
      </c>
      <c r="AX18" s="108" t="s">
        <v>2549</v>
      </c>
      <c r="AY18" s="108" t="s">
        <v>2549</v>
      </c>
      <c r="AZ18" s="108" t="s">
        <v>2549</v>
      </c>
      <c r="BA18" s="2"/>
    </row>
    <row r="19" spans="1:53" ht="41.45" customHeight="1">
      <c r="A19" s="62" t="s">
        <v>198</v>
      </c>
      <c r="C19" s="63"/>
      <c r="D19" s="63" t="s">
        <v>64</v>
      </c>
      <c r="E19" s="64">
        <v>555.9611386024616</v>
      </c>
      <c r="F19" s="66"/>
      <c r="G19" s="93" t="str">
        <f>HYPERLINK("https://upload.wikimedia.org/wikipedia/commons/c/c2/NFT_diagram.png")</f>
        <v>https://upload.wikimedia.org/wikipedia/commons/c/c2/NFT_diagram.png</v>
      </c>
      <c r="H19" s="63"/>
      <c r="I19" s="67" t="s">
        <v>198</v>
      </c>
      <c r="J19" s="68"/>
      <c r="K19" s="68" t="s">
        <v>75</v>
      </c>
      <c r="L19" s="47" t="s">
        <v>389</v>
      </c>
      <c r="M19" s="71">
        <v>70.8132996383711</v>
      </c>
      <c r="N19" s="72">
        <v>1598.014892578125</v>
      </c>
      <c r="O19" s="72">
        <v>3267.56298828125</v>
      </c>
      <c r="P19" s="73"/>
      <c r="Q19" s="74"/>
      <c r="R19" s="74"/>
      <c r="S19" s="79"/>
      <c r="T19" s="45">
        <v>7</v>
      </c>
      <c r="U19" s="45">
        <v>11</v>
      </c>
      <c r="V19" s="46">
        <v>40.021379</v>
      </c>
      <c r="W19" s="46">
        <v>0.543353</v>
      </c>
      <c r="X19" s="46">
        <v>0.118112</v>
      </c>
      <c r="Y19" s="46">
        <v>0.011152</v>
      </c>
      <c r="Z19" s="46">
        <v>0.21428571428571427</v>
      </c>
      <c r="AA19" s="46">
        <v>0.2</v>
      </c>
      <c r="AB19" s="69">
        <v>19</v>
      </c>
      <c r="AC19"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19" s="70"/>
      <c r="AE19" s="77" t="s">
        <v>285</v>
      </c>
      <c r="AF19" s="77" t="s">
        <v>310</v>
      </c>
      <c r="AG19" s="77" t="s">
        <v>347</v>
      </c>
      <c r="AH19" s="77" t="s">
        <v>389</v>
      </c>
      <c r="AI19" s="77"/>
      <c r="AJ19" s="77">
        <v>0.567363</v>
      </c>
      <c r="AK19" s="77">
        <v>500</v>
      </c>
      <c r="AL19" s="77"/>
      <c r="AM19" s="77" t="str">
        <f>REPLACE(INDEX(GroupVertices[Group],MATCH(Vertices[[#This Row],[Vertex]],GroupVertices[Vertex],0)),1,1,"")</f>
        <v>1</v>
      </c>
      <c r="AN19" s="45">
        <v>1</v>
      </c>
      <c r="AO19" s="46">
        <v>0.3389830508474576</v>
      </c>
      <c r="AP19" s="45">
        <v>8</v>
      </c>
      <c r="AQ19" s="46">
        <v>2.711864406779661</v>
      </c>
      <c r="AR19" s="45">
        <v>0</v>
      </c>
      <c r="AS19" s="46">
        <v>0</v>
      </c>
      <c r="AT19" s="45">
        <v>156</v>
      </c>
      <c r="AU19" s="46">
        <v>52.88135593220339</v>
      </c>
      <c r="AV19" s="45">
        <v>295</v>
      </c>
      <c r="AW19" s="108" t="s">
        <v>2549</v>
      </c>
      <c r="AX19" s="108" t="s">
        <v>2549</v>
      </c>
      <c r="AY19" s="108" t="s">
        <v>2549</v>
      </c>
      <c r="AZ19" s="108" t="s">
        <v>2549</v>
      </c>
      <c r="BA19" s="2"/>
    </row>
    <row r="20" spans="1:53" ht="41.45" customHeight="1">
      <c r="A20" s="62" t="s">
        <v>236</v>
      </c>
      <c r="C20" s="63"/>
      <c r="D20" s="63" t="s">
        <v>64</v>
      </c>
      <c r="E20" s="64">
        <v>530.4933169392843</v>
      </c>
      <c r="F20" s="66"/>
      <c r="G20" s="93" t="str">
        <f>HYPERLINK("https://upload.wikimedia.org/wikipedia/commons/e/e4/Big-Tech.png")</f>
        <v>https://upload.wikimedia.org/wikipedia/commons/e/e4/Big-Tech.png</v>
      </c>
      <c r="H20" s="63"/>
      <c r="I20" s="67" t="s">
        <v>236</v>
      </c>
      <c r="J20" s="68"/>
      <c r="K20" s="68" t="s">
        <v>75</v>
      </c>
      <c r="L20" s="47" t="s">
        <v>427</v>
      </c>
      <c r="M20" s="71">
        <v>53.51487702623697</v>
      </c>
      <c r="N20" s="72">
        <v>5721.89599609375</v>
      </c>
      <c r="O20" s="72">
        <v>3199.438720703125</v>
      </c>
      <c r="P20" s="73"/>
      <c r="Q20" s="74"/>
      <c r="R20" s="74"/>
      <c r="S20" s="79"/>
      <c r="T20" s="45">
        <v>2</v>
      </c>
      <c r="U20" s="45">
        <v>10</v>
      </c>
      <c r="V20" s="46">
        <v>30.104834</v>
      </c>
      <c r="W20" s="46">
        <v>0.534091</v>
      </c>
      <c r="X20" s="46">
        <v>0.093612</v>
      </c>
      <c r="Y20" s="46">
        <v>0.011005</v>
      </c>
      <c r="Z20" s="46">
        <v>0.1893939393939394</v>
      </c>
      <c r="AA20" s="46">
        <v>0</v>
      </c>
      <c r="AB20" s="69">
        <v>20</v>
      </c>
      <c r="AC20"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20" s="70"/>
      <c r="AE20" s="77" t="s">
        <v>285</v>
      </c>
      <c r="AF20" s="77" t="s">
        <v>341</v>
      </c>
      <c r="AG20" s="77" t="s">
        <v>347</v>
      </c>
      <c r="AH20" s="77" t="s">
        <v>427</v>
      </c>
      <c r="AI20" s="77"/>
      <c r="AJ20" s="77">
        <v>0.5762743</v>
      </c>
      <c r="AK20" s="77">
        <v>500</v>
      </c>
      <c r="AL20" s="77"/>
      <c r="AM20" s="77" t="str">
        <f>REPLACE(INDEX(GroupVertices[Group],MATCH(Vertices[[#This Row],[Vertex]],GroupVertices[Vertex],0)),1,1,"")</f>
        <v>2</v>
      </c>
      <c r="AN20" s="45">
        <v>7</v>
      </c>
      <c r="AO20" s="46">
        <v>1.9886363636363635</v>
      </c>
      <c r="AP20" s="45">
        <v>5</v>
      </c>
      <c r="AQ20" s="46">
        <v>1.4204545454545454</v>
      </c>
      <c r="AR20" s="45">
        <v>0</v>
      </c>
      <c r="AS20" s="46">
        <v>0</v>
      </c>
      <c r="AT20" s="45">
        <v>218</v>
      </c>
      <c r="AU20" s="46">
        <v>61.93181818181818</v>
      </c>
      <c r="AV20" s="45">
        <v>352</v>
      </c>
      <c r="AW20" s="108" t="s">
        <v>2549</v>
      </c>
      <c r="AX20" s="108" t="s">
        <v>2549</v>
      </c>
      <c r="AY20" s="108" t="s">
        <v>2549</v>
      </c>
      <c r="AZ20" s="108" t="s">
        <v>2549</v>
      </c>
      <c r="BA20" s="2"/>
    </row>
    <row r="21" spans="1:53" ht="41.45" customHeight="1">
      <c r="A21" s="62" t="s">
        <v>189</v>
      </c>
      <c r="C21" s="63"/>
      <c r="D21" s="63" t="s">
        <v>64</v>
      </c>
      <c r="E21" s="64">
        <v>528.9209660088281</v>
      </c>
      <c r="F21" s="66"/>
      <c r="G21" s="93" t="str">
        <f>HYPERLINK("https://upload.wikimedia.org/wikipedia/commons/1/1a/Coinbase.svg")</f>
        <v>https://upload.wikimedia.org/wikipedia/commons/1/1a/Coinbase.svg</v>
      </c>
      <c r="H21" s="63"/>
      <c r="I21" s="67" t="s">
        <v>189</v>
      </c>
      <c r="J21" s="68"/>
      <c r="K21" s="68" t="s">
        <v>75</v>
      </c>
      <c r="L21" s="67" t="s">
        <v>358</v>
      </c>
      <c r="M21" s="71">
        <v>52.59979784973991</v>
      </c>
      <c r="N21" s="72">
        <v>2233.186279296875</v>
      </c>
      <c r="O21" s="72">
        <v>4705.7724609375</v>
      </c>
      <c r="P21" s="73"/>
      <c r="Q21" s="74"/>
      <c r="R21" s="74"/>
      <c r="S21" s="79"/>
      <c r="T21" s="45">
        <v>7</v>
      </c>
      <c r="U21" s="45">
        <v>13</v>
      </c>
      <c r="V21" s="46">
        <v>29.580253</v>
      </c>
      <c r="W21" s="46">
        <v>0.549708</v>
      </c>
      <c r="X21" s="46">
        <v>0.147538</v>
      </c>
      <c r="Y21" s="46">
        <v>0.010945</v>
      </c>
      <c r="Z21" s="46">
        <v>0.26838235294117646</v>
      </c>
      <c r="AA21" s="46">
        <v>0.17647058823529413</v>
      </c>
      <c r="AB21" s="69">
        <v>21</v>
      </c>
      <c r="AC21"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21" s="70"/>
      <c r="AE21" s="77" t="s">
        <v>285</v>
      </c>
      <c r="AF21" s="95" t="str">
        <f>HYPERLINK("http://en.wikipedia.org/wiki/Coinbase")</f>
        <v>http://en.wikipedia.org/wiki/Coinbase</v>
      </c>
      <c r="AG21" s="77" t="s">
        <v>347</v>
      </c>
      <c r="AH21" s="77" t="s">
        <v>358</v>
      </c>
      <c r="AI21" s="77"/>
      <c r="AJ21" s="77">
        <v>0.4960645</v>
      </c>
      <c r="AK21" s="77">
        <v>500</v>
      </c>
      <c r="AL21" s="77"/>
      <c r="AM21" s="77" t="str">
        <f>REPLACE(INDEX(GroupVertices[Group],MATCH(Vertices[[#This Row],[Vertex]],GroupVertices[Vertex],0)),1,1,"")</f>
        <v>1</v>
      </c>
      <c r="AN21" s="45">
        <v>1</v>
      </c>
      <c r="AO21" s="46">
        <v>0.9900990099009901</v>
      </c>
      <c r="AP21" s="45">
        <v>1</v>
      </c>
      <c r="AQ21" s="46">
        <v>0.9900990099009901</v>
      </c>
      <c r="AR21" s="45">
        <v>0</v>
      </c>
      <c r="AS21" s="46">
        <v>0</v>
      </c>
      <c r="AT21" s="45">
        <v>63</v>
      </c>
      <c r="AU21" s="46">
        <v>62.37623762376238</v>
      </c>
      <c r="AV21" s="45">
        <v>101</v>
      </c>
      <c r="AW21" s="108" t="s">
        <v>2549</v>
      </c>
      <c r="AX21" s="108" t="s">
        <v>2549</v>
      </c>
      <c r="AY21" s="108" t="s">
        <v>2549</v>
      </c>
      <c r="AZ21" s="108" t="s">
        <v>2549</v>
      </c>
      <c r="BA21" s="2"/>
    </row>
    <row r="22" spans="1:53" ht="41.45" customHeight="1">
      <c r="A22" s="62" t="s">
        <v>205</v>
      </c>
      <c r="C22" s="63"/>
      <c r="D22" s="63" t="s">
        <v>64</v>
      </c>
      <c r="E22" s="64">
        <v>526.9365606209192</v>
      </c>
      <c r="F22" s="66"/>
      <c r="G22" s="93" t="str">
        <f>HYPERLINK("https://upload.wikimedia.org/wikipedia/commons/a/ad/1455marketstreet.jpg")</f>
        <v>https://upload.wikimedia.org/wikipedia/commons/a/ad/1455marketstreet.jpg</v>
      </c>
      <c r="H22" s="63"/>
      <c r="I22" s="67" t="s">
        <v>205</v>
      </c>
      <c r="J22" s="68"/>
      <c r="K22" s="68" t="s">
        <v>75</v>
      </c>
      <c r="L22" s="67" t="s">
        <v>394</v>
      </c>
      <c r="M22" s="71">
        <v>51.467636796241635</v>
      </c>
      <c r="N22" s="72">
        <v>8559.8193359375</v>
      </c>
      <c r="O22" s="72">
        <v>7943.384765625</v>
      </c>
      <c r="P22" s="73"/>
      <c r="Q22" s="74"/>
      <c r="R22" s="74"/>
      <c r="S22" s="79"/>
      <c r="T22" s="45">
        <v>5</v>
      </c>
      <c r="U22" s="45">
        <v>14</v>
      </c>
      <c r="V22" s="46">
        <v>28.931227</v>
      </c>
      <c r="W22" s="46">
        <v>0.546512</v>
      </c>
      <c r="X22" s="46">
        <v>0.139245</v>
      </c>
      <c r="Y22" s="46">
        <v>0.010598</v>
      </c>
      <c r="Z22" s="46">
        <v>0.2625</v>
      </c>
      <c r="AA22" s="46">
        <v>0.1875</v>
      </c>
      <c r="AB22" s="69">
        <v>22</v>
      </c>
      <c r="AC22"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22" s="70"/>
      <c r="AE22" s="77" t="s">
        <v>285</v>
      </c>
      <c r="AF22" s="95" t="str">
        <f>HYPERLINK("http://en.wikipedia.org/wiki/Reddit")</f>
        <v>http://en.wikipedia.org/wiki/Reddit</v>
      </c>
      <c r="AG22" s="77" t="s">
        <v>347</v>
      </c>
      <c r="AH22" s="77" t="s">
        <v>394</v>
      </c>
      <c r="AI22" s="77"/>
      <c r="AJ22" s="77">
        <v>0.3468945</v>
      </c>
      <c r="AK22" s="77">
        <v>500</v>
      </c>
      <c r="AL22" s="77"/>
      <c r="AM22" s="77" t="str">
        <f>REPLACE(INDEX(GroupVertices[Group],MATCH(Vertices[[#This Row],[Vertex]],GroupVertices[Vertex],0)),1,1,"")</f>
        <v>3</v>
      </c>
      <c r="AN22" s="45">
        <v>7</v>
      </c>
      <c r="AO22" s="46">
        <v>2.0588235294117645</v>
      </c>
      <c r="AP22" s="45">
        <v>0</v>
      </c>
      <c r="AQ22" s="46">
        <v>0</v>
      </c>
      <c r="AR22" s="45">
        <v>0</v>
      </c>
      <c r="AS22" s="46">
        <v>0</v>
      </c>
      <c r="AT22" s="45">
        <v>224</v>
      </c>
      <c r="AU22" s="46">
        <v>65.88235294117646</v>
      </c>
      <c r="AV22" s="45">
        <v>340</v>
      </c>
      <c r="AW22" s="108" t="s">
        <v>2549</v>
      </c>
      <c r="AX22" s="108" t="s">
        <v>2549</v>
      </c>
      <c r="AY22" s="108" t="s">
        <v>2549</v>
      </c>
      <c r="AZ22" s="108" t="s">
        <v>2549</v>
      </c>
      <c r="BA22" s="2"/>
    </row>
    <row r="23" spans="1:53" ht="41.45" customHeight="1">
      <c r="A23" s="62" t="s">
        <v>202</v>
      </c>
      <c r="C23" s="63"/>
      <c r="D23" s="63" t="s">
        <v>64</v>
      </c>
      <c r="E23" s="64">
        <v>517.5885741399558</v>
      </c>
      <c r="F23" s="66"/>
      <c r="G23" s="93" t="str">
        <f>HYPERLINK("https://upload.wikimedia.org/wikipedia/commons/b/ba/Andreessen_Horowitz_new_logo.svg")</f>
        <v>https://upload.wikimedia.org/wikipedia/commons/b/ba/Andreessen_Horowitz_new_logo.svg</v>
      </c>
      <c r="H23" s="63"/>
      <c r="I23" s="67" t="s">
        <v>202</v>
      </c>
      <c r="J23" s="68"/>
      <c r="K23" s="68" t="s">
        <v>75</v>
      </c>
      <c r="L23" s="47" t="s">
        <v>392</v>
      </c>
      <c r="M23" s="71">
        <v>46.4595354782816</v>
      </c>
      <c r="N23" s="72">
        <v>1588.560546875</v>
      </c>
      <c r="O23" s="72">
        <v>1779.5419921875</v>
      </c>
      <c r="P23" s="73"/>
      <c r="Q23" s="74"/>
      <c r="R23" s="74"/>
      <c r="S23" s="79"/>
      <c r="T23" s="45">
        <v>5</v>
      </c>
      <c r="U23" s="45">
        <v>9</v>
      </c>
      <c r="V23" s="46">
        <v>26.060268</v>
      </c>
      <c r="W23" s="46">
        <v>0.534091</v>
      </c>
      <c r="X23" s="46">
        <v>0.099585</v>
      </c>
      <c r="Y23" s="46">
        <v>0.010859</v>
      </c>
      <c r="Z23" s="46">
        <v>0.2196969696969697</v>
      </c>
      <c r="AA23" s="46">
        <v>0.16666666666666666</v>
      </c>
      <c r="AB23" s="69">
        <v>23</v>
      </c>
      <c r="AC23"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23" s="70"/>
      <c r="AE23" s="77" t="s">
        <v>285</v>
      </c>
      <c r="AF23" s="77" t="s">
        <v>312</v>
      </c>
      <c r="AG23" s="77" t="s">
        <v>347</v>
      </c>
      <c r="AH23" s="77" t="s">
        <v>392</v>
      </c>
      <c r="AI23" s="77"/>
      <c r="AJ23" s="77">
        <v>0.3600322</v>
      </c>
      <c r="AK23" s="77">
        <v>422</v>
      </c>
      <c r="AL23" s="77"/>
      <c r="AM23" s="77" t="str">
        <f>REPLACE(INDEX(GroupVertices[Group],MATCH(Vertices[[#This Row],[Vertex]],GroupVertices[Vertex],0)),1,1,"")</f>
        <v>1</v>
      </c>
      <c r="AN23" s="45">
        <v>0</v>
      </c>
      <c r="AO23" s="46">
        <v>0</v>
      </c>
      <c r="AP23" s="45">
        <v>1</v>
      </c>
      <c r="AQ23" s="46">
        <v>1.3888888888888888</v>
      </c>
      <c r="AR23" s="45">
        <v>0</v>
      </c>
      <c r="AS23" s="46">
        <v>0</v>
      </c>
      <c r="AT23" s="45">
        <v>53</v>
      </c>
      <c r="AU23" s="46">
        <v>73.61111111111111</v>
      </c>
      <c r="AV23" s="45">
        <v>72</v>
      </c>
      <c r="AW23" s="108" t="s">
        <v>2549</v>
      </c>
      <c r="AX23" s="108" t="s">
        <v>2549</v>
      </c>
      <c r="AY23" s="108" t="s">
        <v>2549</v>
      </c>
      <c r="AZ23" s="108" t="s">
        <v>2549</v>
      </c>
      <c r="BA23" s="2"/>
    </row>
    <row r="24" spans="1:53" ht="41.45" customHeight="1">
      <c r="A24" s="62" t="s">
        <v>197</v>
      </c>
      <c r="C24" s="63"/>
      <c r="D24" s="63" t="s">
        <v>64</v>
      </c>
      <c r="E24" s="64">
        <v>480.4898732110289</v>
      </c>
      <c r="F24" s="66"/>
      <c r="G24" s="93" t="str">
        <f>HYPERLINK("https://upload.wikimedia.org/wikipedia/en/4/4a/Commons-logo.svg")</f>
        <v>https://upload.wikimedia.org/wikipedia/en/4/4a/Commons-logo.svg</v>
      </c>
      <c r="H24" s="63"/>
      <c r="I24" s="67" t="s">
        <v>197</v>
      </c>
      <c r="J24" s="68"/>
      <c r="K24" s="68" t="s">
        <v>75</v>
      </c>
      <c r="L24" s="47" t="s">
        <v>386</v>
      </c>
      <c r="M24" s="71">
        <v>31.0259603605779</v>
      </c>
      <c r="N24" s="72">
        <v>1392.6568603515625</v>
      </c>
      <c r="O24" s="72">
        <v>2893.046630859375</v>
      </c>
      <c r="P24" s="73"/>
      <c r="Q24" s="74"/>
      <c r="R24" s="74"/>
      <c r="S24" s="79"/>
      <c r="T24" s="45">
        <v>2</v>
      </c>
      <c r="U24" s="45">
        <v>13</v>
      </c>
      <c r="V24" s="46">
        <v>17.212771</v>
      </c>
      <c r="W24" s="46">
        <v>0.54023</v>
      </c>
      <c r="X24" s="46">
        <v>0.119075</v>
      </c>
      <c r="Y24" s="46">
        <v>0.010518</v>
      </c>
      <c r="Z24" s="46">
        <v>0.3131868131868132</v>
      </c>
      <c r="AA24" s="46">
        <v>0.07142857142857142</v>
      </c>
      <c r="AB24" s="69">
        <v>24</v>
      </c>
      <c r="AC24"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24" s="70"/>
      <c r="AE24" s="77" t="s">
        <v>285</v>
      </c>
      <c r="AF24" s="77" t="s">
        <v>307</v>
      </c>
      <c r="AG24" s="77" t="s">
        <v>347</v>
      </c>
      <c r="AH24" s="77" t="s">
        <v>386</v>
      </c>
      <c r="AI24" s="77"/>
      <c r="AJ24" s="77">
        <v>0.5024204</v>
      </c>
      <c r="AK24" s="77">
        <v>460</v>
      </c>
      <c r="AL24" s="77"/>
      <c r="AM24" s="77" t="str">
        <f>REPLACE(INDEX(GroupVertices[Group],MATCH(Vertices[[#This Row],[Vertex]],GroupVertices[Vertex],0)),1,1,"")</f>
        <v>1</v>
      </c>
      <c r="AN24" s="45">
        <v>3</v>
      </c>
      <c r="AO24" s="46">
        <v>3.409090909090909</v>
      </c>
      <c r="AP24" s="45">
        <v>4</v>
      </c>
      <c r="AQ24" s="46">
        <v>4.545454545454546</v>
      </c>
      <c r="AR24" s="45">
        <v>0</v>
      </c>
      <c r="AS24" s="46">
        <v>0</v>
      </c>
      <c r="AT24" s="45">
        <v>55</v>
      </c>
      <c r="AU24" s="46">
        <v>62.5</v>
      </c>
      <c r="AV24" s="45">
        <v>88</v>
      </c>
      <c r="AW24" s="108" t="s">
        <v>2549</v>
      </c>
      <c r="AX24" s="108" t="s">
        <v>2549</v>
      </c>
      <c r="AY24" s="108" t="s">
        <v>2549</v>
      </c>
      <c r="AZ24" s="108" t="s">
        <v>2549</v>
      </c>
      <c r="BA24" s="2"/>
    </row>
    <row r="25" spans="1:53" ht="41.45" customHeight="1">
      <c r="A25" s="62" t="s">
        <v>216</v>
      </c>
      <c r="C25" s="63"/>
      <c r="D25" s="63" t="s">
        <v>64</v>
      </c>
      <c r="E25" s="64">
        <v>472.1206686907735</v>
      </c>
      <c r="F25" s="66"/>
      <c r="G25" s="93" t="str">
        <f>HYPERLINK("https://upload.wikimedia.org/wikipedia/commons/b/b2/WWW_logo_by_Robert_Cailliau.svg")</f>
        <v>https://upload.wikimedia.org/wikipedia/commons/b/b2/WWW_logo_by_Robert_Cailliau.svg</v>
      </c>
      <c r="H25" s="63"/>
      <c r="I25" s="67" t="s">
        <v>216</v>
      </c>
      <c r="J25" s="68"/>
      <c r="K25" s="68" t="s">
        <v>75</v>
      </c>
      <c r="L25" s="47" t="s">
        <v>412</v>
      </c>
      <c r="M25" s="71">
        <v>28.343952103421216</v>
      </c>
      <c r="N25" s="72">
        <v>7315.4716796875</v>
      </c>
      <c r="O25" s="72">
        <v>6402.47216796875</v>
      </c>
      <c r="P25" s="73"/>
      <c r="Q25" s="74"/>
      <c r="R25" s="74"/>
      <c r="S25" s="79"/>
      <c r="T25" s="45">
        <v>1</v>
      </c>
      <c r="U25" s="45">
        <v>10</v>
      </c>
      <c r="V25" s="46">
        <v>15.675275</v>
      </c>
      <c r="W25" s="46">
        <v>0.531073</v>
      </c>
      <c r="X25" s="46">
        <v>0.080188</v>
      </c>
      <c r="Y25" s="46">
        <v>0.010466</v>
      </c>
      <c r="Z25" s="46">
        <v>0.3181818181818182</v>
      </c>
      <c r="AA25" s="46">
        <v>0</v>
      </c>
      <c r="AB25" s="69">
        <v>25</v>
      </c>
      <c r="AC25"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25" s="70"/>
      <c r="AE25" s="77" t="s">
        <v>285</v>
      </c>
      <c r="AF25" s="77" t="s">
        <v>330</v>
      </c>
      <c r="AG25" s="77" t="s">
        <v>347</v>
      </c>
      <c r="AH25" s="77" t="s">
        <v>412</v>
      </c>
      <c r="AI25" s="77"/>
      <c r="AJ25" s="77">
        <v>0.7289492</v>
      </c>
      <c r="AK25" s="77">
        <v>500</v>
      </c>
      <c r="AL25" s="77"/>
      <c r="AM25" s="77" t="str">
        <f>REPLACE(INDEX(GroupVertices[Group],MATCH(Vertices[[#This Row],[Vertex]],GroupVertices[Vertex],0)),1,1,"")</f>
        <v>3</v>
      </c>
      <c r="AN25" s="45">
        <v>10</v>
      </c>
      <c r="AO25" s="46">
        <v>2.7027027027027026</v>
      </c>
      <c r="AP25" s="45">
        <v>2</v>
      </c>
      <c r="AQ25" s="46">
        <v>0.5405405405405406</v>
      </c>
      <c r="AR25" s="45">
        <v>0</v>
      </c>
      <c r="AS25" s="46">
        <v>0</v>
      </c>
      <c r="AT25" s="45">
        <v>221</v>
      </c>
      <c r="AU25" s="46">
        <v>59.729729729729726</v>
      </c>
      <c r="AV25" s="45">
        <v>370</v>
      </c>
      <c r="AW25" s="108" t="s">
        <v>2549</v>
      </c>
      <c r="AX25" s="108" t="s">
        <v>2549</v>
      </c>
      <c r="AY25" s="108" t="s">
        <v>2549</v>
      </c>
      <c r="AZ25" s="108" t="s">
        <v>2549</v>
      </c>
      <c r="BA25" s="2"/>
    </row>
    <row r="26" spans="1:53" ht="41.45" customHeight="1">
      <c r="A26" s="62" t="s">
        <v>221</v>
      </c>
      <c r="C26" s="63"/>
      <c r="D26" s="63" t="s">
        <v>64</v>
      </c>
      <c r="E26" s="64">
        <v>459.28217257307796</v>
      </c>
      <c r="F26" s="66"/>
      <c r="G26" s="93" t="str">
        <f>HYPERLINK("https://upload.wikimedia.org/wikipedia/commons/1/17/Elon_Musk_Brazil_2022.png")</f>
        <v>https://upload.wikimedia.org/wikipedia/commons/1/17/Elon_Musk_Brazil_2022.png</v>
      </c>
      <c r="H26" s="63"/>
      <c r="I26" s="67" t="s">
        <v>221</v>
      </c>
      <c r="J26" s="68"/>
      <c r="K26" s="68" t="s">
        <v>75</v>
      </c>
      <c r="L26" s="47" t="s">
        <v>385</v>
      </c>
      <c r="M26" s="71">
        <v>24.687846379401602</v>
      </c>
      <c r="N26" s="72">
        <v>2415.26611328125</v>
      </c>
      <c r="O26" s="72">
        <v>7711.97119140625</v>
      </c>
      <c r="P26" s="73"/>
      <c r="Q26" s="74"/>
      <c r="R26" s="74"/>
      <c r="S26" s="79"/>
      <c r="T26" s="45">
        <v>8</v>
      </c>
      <c r="U26" s="45">
        <v>8</v>
      </c>
      <c r="V26" s="46">
        <v>13.579365</v>
      </c>
      <c r="W26" s="46">
        <v>0.534091</v>
      </c>
      <c r="X26" s="46">
        <v>0.104625</v>
      </c>
      <c r="Y26" s="46">
        <v>0.010486</v>
      </c>
      <c r="Z26" s="46">
        <v>0.32575757575757575</v>
      </c>
      <c r="AA26" s="46">
        <v>0.3333333333333333</v>
      </c>
      <c r="AB26" s="69">
        <v>26</v>
      </c>
      <c r="AC26"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26" s="70"/>
      <c r="AE26" s="77" t="s">
        <v>285</v>
      </c>
      <c r="AF26" s="77" t="s">
        <v>306</v>
      </c>
      <c r="AG26" s="77" t="s">
        <v>347</v>
      </c>
      <c r="AH26" s="77" t="s">
        <v>385</v>
      </c>
      <c r="AI26" s="77"/>
      <c r="AJ26" s="77">
        <v>0.6298236</v>
      </c>
      <c r="AK26" s="77">
        <v>500</v>
      </c>
      <c r="AL26" s="77"/>
      <c r="AM26" s="77" t="str">
        <f>REPLACE(INDEX(GroupVertices[Group],MATCH(Vertices[[#This Row],[Vertex]],GroupVertices[Vertex],0)),1,1,"")</f>
        <v>1</v>
      </c>
      <c r="AN26" s="45">
        <v>5</v>
      </c>
      <c r="AO26" s="46">
        <v>1.1764705882352942</v>
      </c>
      <c r="AP26" s="45">
        <v>7</v>
      </c>
      <c r="AQ26" s="46">
        <v>1.6470588235294117</v>
      </c>
      <c r="AR26" s="45">
        <v>0</v>
      </c>
      <c r="AS26" s="46">
        <v>0</v>
      </c>
      <c r="AT26" s="45">
        <v>267</v>
      </c>
      <c r="AU26" s="46">
        <v>62.8235294117647</v>
      </c>
      <c r="AV26" s="45">
        <v>425</v>
      </c>
      <c r="AW26" s="108" t="s">
        <v>2549</v>
      </c>
      <c r="AX26" s="108" t="s">
        <v>2549</v>
      </c>
      <c r="AY26" s="108" t="s">
        <v>2549</v>
      </c>
      <c r="AZ26" s="108" t="s">
        <v>2549</v>
      </c>
      <c r="BA26" s="2"/>
    </row>
    <row r="27" spans="1:53" ht="41.45" customHeight="1">
      <c r="A27" s="62" t="s">
        <v>192</v>
      </c>
      <c r="C27" s="63"/>
      <c r="D27" s="63" t="s">
        <v>64</v>
      </c>
      <c r="E27" s="64">
        <v>450.0147751800599</v>
      </c>
      <c r="F27" s="66"/>
      <c r="G27" s="93" t="str">
        <f>HYPERLINK("https://upload.wikimedia.org/wikipedia/commons/4/4b/Cloudflare_Logo.svg")</f>
        <v>https://upload.wikimedia.org/wikipedia/commons/4/4b/Cloudflare_Logo.svg</v>
      </c>
      <c r="H27" s="63"/>
      <c r="I27" s="67" t="s">
        <v>192</v>
      </c>
      <c r="J27" s="68"/>
      <c r="K27" s="68" t="s">
        <v>75</v>
      </c>
      <c r="L27" s="67" t="s">
        <v>373</v>
      </c>
      <c r="M27" s="71">
        <v>22.35644162013331</v>
      </c>
      <c r="N27" s="72">
        <v>7883.458984375</v>
      </c>
      <c r="O27" s="72">
        <v>2263.0732421875</v>
      </c>
      <c r="P27" s="73"/>
      <c r="Q27" s="74"/>
      <c r="R27" s="74"/>
      <c r="S27" s="79"/>
      <c r="T27" s="45">
        <v>2</v>
      </c>
      <c r="U27" s="45">
        <v>7</v>
      </c>
      <c r="V27" s="46">
        <v>12.242857</v>
      </c>
      <c r="W27" s="46">
        <v>0.52514</v>
      </c>
      <c r="X27" s="46">
        <v>0.07433</v>
      </c>
      <c r="Y27" s="46">
        <v>0.010334</v>
      </c>
      <c r="Z27" s="46">
        <v>0.25</v>
      </c>
      <c r="AA27" s="46">
        <v>0</v>
      </c>
      <c r="AB27" s="69">
        <v>27</v>
      </c>
      <c r="AC27"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27" s="70"/>
      <c r="AE27" s="77" t="s">
        <v>285</v>
      </c>
      <c r="AF27" s="95" t="str">
        <f>HYPERLINK("http://en.wikipedia.org/wiki/Cloudflare")</f>
        <v>http://en.wikipedia.org/wiki/Cloudflare</v>
      </c>
      <c r="AG27" s="77" t="s">
        <v>347</v>
      </c>
      <c r="AH27" s="77" t="s">
        <v>373</v>
      </c>
      <c r="AI27" s="77"/>
      <c r="AJ27" s="77">
        <v>0.600579</v>
      </c>
      <c r="AK27" s="77">
        <v>500</v>
      </c>
      <c r="AL27" s="77"/>
      <c r="AM27" s="77" t="str">
        <f>REPLACE(INDEX(GroupVertices[Group],MATCH(Vertices[[#This Row],[Vertex]],GroupVertices[Vertex],0)),1,1,"")</f>
        <v>4</v>
      </c>
      <c r="AN27" s="45">
        <v>0</v>
      </c>
      <c r="AO27" s="46">
        <v>0</v>
      </c>
      <c r="AP27" s="45">
        <v>0</v>
      </c>
      <c r="AQ27" s="46">
        <v>0</v>
      </c>
      <c r="AR27" s="45">
        <v>0</v>
      </c>
      <c r="AS27" s="46">
        <v>0</v>
      </c>
      <c r="AT27" s="45">
        <v>37</v>
      </c>
      <c r="AU27" s="46">
        <v>61.666666666666664</v>
      </c>
      <c r="AV27" s="45">
        <v>60</v>
      </c>
      <c r="AW27" s="108" t="s">
        <v>2549</v>
      </c>
      <c r="AX27" s="108" t="s">
        <v>2549</v>
      </c>
      <c r="AY27" s="108" t="s">
        <v>2549</v>
      </c>
      <c r="AZ27" s="108" t="s">
        <v>2549</v>
      </c>
      <c r="BA27" s="2"/>
    </row>
    <row r="28" spans="1:53" ht="41.45" customHeight="1">
      <c r="A28" s="62" t="s">
        <v>219</v>
      </c>
      <c r="C28" s="63"/>
      <c r="D28" s="63" t="s">
        <v>64</v>
      </c>
      <c r="E28" s="64">
        <v>443.260235722553</v>
      </c>
      <c r="F28" s="66"/>
      <c r="G28" s="93" t="str">
        <f>HYPERLINK("https://upload.wikimedia.org/wikipedia/commons/b/b6/Gigafactory_Texas_Building_1_June_2022.jpg")</f>
        <v>https://upload.wikimedia.org/wikipedia/commons/b/b6/Gigafactory_Texas_Building_1_June_2022.jpg</v>
      </c>
      <c r="H28" s="63"/>
      <c r="I28" s="67" t="s">
        <v>219</v>
      </c>
      <c r="J28" s="68"/>
      <c r="K28" s="68" t="s">
        <v>75</v>
      </c>
      <c r="L28" s="47" t="s">
        <v>383</v>
      </c>
      <c r="M28" s="71">
        <v>20.803095149768602</v>
      </c>
      <c r="N28" s="72">
        <v>2018.724609375</v>
      </c>
      <c r="O28" s="72">
        <v>8177.1826171875</v>
      </c>
      <c r="P28" s="73"/>
      <c r="Q28" s="74"/>
      <c r="R28" s="74"/>
      <c r="S28" s="79"/>
      <c r="T28" s="45">
        <v>6</v>
      </c>
      <c r="U28" s="45">
        <v>8</v>
      </c>
      <c r="V28" s="46">
        <v>11.352381</v>
      </c>
      <c r="W28" s="46">
        <v>0.534091</v>
      </c>
      <c r="X28" s="46">
        <v>0.108526</v>
      </c>
      <c r="Y28" s="46">
        <v>0.010393</v>
      </c>
      <c r="Z28" s="46">
        <v>0.3333333333333333</v>
      </c>
      <c r="AA28" s="46">
        <v>0.16666666666666666</v>
      </c>
      <c r="AB28" s="69">
        <v>28</v>
      </c>
      <c r="AC28"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28" s="70"/>
      <c r="AE28" s="77" t="s">
        <v>285</v>
      </c>
      <c r="AF28" s="77" t="s">
        <v>305</v>
      </c>
      <c r="AG28" s="77" t="s">
        <v>347</v>
      </c>
      <c r="AH28" s="77" t="s">
        <v>383</v>
      </c>
      <c r="AI28" s="77"/>
      <c r="AJ28" s="77">
        <v>0.5390954</v>
      </c>
      <c r="AK28" s="77">
        <v>500</v>
      </c>
      <c r="AL28" s="77"/>
      <c r="AM28" s="77" t="str">
        <f>REPLACE(INDEX(GroupVertices[Group],MATCH(Vertices[[#This Row],[Vertex]],GroupVertices[Vertex],0)),1,1,"")</f>
        <v>1</v>
      </c>
      <c r="AN28" s="45">
        <v>5</v>
      </c>
      <c r="AO28" s="46">
        <v>1.2224938875305624</v>
      </c>
      <c r="AP28" s="45">
        <v>3</v>
      </c>
      <c r="AQ28" s="46">
        <v>0.7334963325183375</v>
      </c>
      <c r="AR28" s="45">
        <v>0</v>
      </c>
      <c r="AS28" s="46">
        <v>0</v>
      </c>
      <c r="AT28" s="45">
        <v>262</v>
      </c>
      <c r="AU28" s="46">
        <v>64.05867970660147</v>
      </c>
      <c r="AV28" s="45">
        <v>409</v>
      </c>
      <c r="AW28" s="108" t="s">
        <v>2549</v>
      </c>
      <c r="AX28" s="108" t="s">
        <v>2549</v>
      </c>
      <c r="AY28" s="108" t="s">
        <v>2549</v>
      </c>
      <c r="AZ28" s="108" t="s">
        <v>2549</v>
      </c>
      <c r="BA28" s="2"/>
    </row>
    <row r="29" spans="1:53" ht="41.45" customHeight="1">
      <c r="A29" s="62" t="s">
        <v>253</v>
      </c>
      <c r="C29" s="63"/>
      <c r="D29" s="63" t="s">
        <v>64</v>
      </c>
      <c r="E29" s="64">
        <v>442.60437110441245</v>
      </c>
      <c r="F29" s="66"/>
      <c r="G29" s="93" t="str">
        <f>HYPERLINK("https://upload.wikimedia.org/wikipedia/en/b/b4/Ambox_important.svg")</f>
        <v>https://upload.wikimedia.org/wikipedia/en/b/b4/Ambox_important.svg</v>
      </c>
      <c r="H29" s="63"/>
      <c r="I29" s="67" t="s">
        <v>253</v>
      </c>
      <c r="J29" s="68"/>
      <c r="K29" s="68" t="s">
        <v>75</v>
      </c>
      <c r="L29" s="67" t="s">
        <v>431</v>
      </c>
      <c r="M29" s="71">
        <v>20.65841983430515</v>
      </c>
      <c r="N29" s="72">
        <v>7754.81396484375</v>
      </c>
      <c r="O29" s="72">
        <v>3370.893798828125</v>
      </c>
      <c r="P29" s="73"/>
      <c r="Q29" s="74"/>
      <c r="R29" s="74"/>
      <c r="S29" s="79"/>
      <c r="T29" s="45">
        <v>8</v>
      </c>
      <c r="U29" s="45">
        <v>1</v>
      </c>
      <c r="V29" s="46">
        <v>11.269444</v>
      </c>
      <c r="W29" s="46">
        <v>0.52514</v>
      </c>
      <c r="X29" s="46">
        <v>0.069905</v>
      </c>
      <c r="Y29" s="46">
        <v>0.010049</v>
      </c>
      <c r="Z29" s="46">
        <v>0.2916666666666667</v>
      </c>
      <c r="AA29" s="46">
        <v>0</v>
      </c>
      <c r="AB29" s="69">
        <v>29</v>
      </c>
      <c r="AC29"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29" s="70"/>
      <c r="AE29" s="77" t="s">
        <v>285</v>
      </c>
      <c r="AF29" s="95" t="str">
        <f>HYPERLINK("http://en.wikipedia.org/wiki/interoperability")</f>
        <v>http://en.wikipedia.org/wiki/interoperability</v>
      </c>
      <c r="AG29" s="77" t="s">
        <v>347</v>
      </c>
      <c r="AH29" s="77" t="s">
        <v>431</v>
      </c>
      <c r="AI29" s="77"/>
      <c r="AJ29" s="77">
        <v>0.3710388</v>
      </c>
      <c r="AK29" s="77">
        <v>500</v>
      </c>
      <c r="AL29" s="77"/>
      <c r="AM29" s="77" t="str">
        <f>REPLACE(INDEX(GroupVertices[Group],MATCH(Vertices[[#This Row],[Vertex]],GroupVertices[Vertex],0)),1,1,"")</f>
        <v>3</v>
      </c>
      <c r="AN29" s="45">
        <v>2</v>
      </c>
      <c r="AO29" s="46">
        <v>2.5974025974025974</v>
      </c>
      <c r="AP29" s="45">
        <v>0</v>
      </c>
      <c r="AQ29" s="46">
        <v>0</v>
      </c>
      <c r="AR29" s="45">
        <v>0</v>
      </c>
      <c r="AS29" s="46">
        <v>0</v>
      </c>
      <c r="AT29" s="45">
        <v>46</v>
      </c>
      <c r="AU29" s="46">
        <v>59.74025974025974</v>
      </c>
      <c r="AV29" s="45">
        <v>77</v>
      </c>
      <c r="AW29" s="108" t="s">
        <v>2549</v>
      </c>
      <c r="AX29" s="108" t="s">
        <v>2549</v>
      </c>
      <c r="AY29" s="108" t="s">
        <v>2549</v>
      </c>
      <c r="AZ29" s="108" t="s">
        <v>2549</v>
      </c>
      <c r="BA29" s="2"/>
    </row>
    <row r="30" spans="1:53" ht="41.45" customHeight="1">
      <c r="A30" s="62" t="s">
        <v>250</v>
      </c>
      <c r="C30" s="63"/>
      <c r="D30" s="63" t="s">
        <v>64</v>
      </c>
      <c r="E30" s="64">
        <v>433.31980522205464</v>
      </c>
      <c r="F30" s="66"/>
      <c r="G30" s="93" t="str">
        <f>HYPERLINK("https://upload.wikimedia.org/wikipedia/commons/4/4e/Sir_Tim_Berners-Lee_%28cropped%29.jpg")</f>
        <v>https://upload.wikimedia.org/wikipedia/commons/4/4e/Sir_Tim_Berners-Lee_%28cropped%29.jpg</v>
      </c>
      <c r="H30" s="63"/>
      <c r="I30" s="67" t="s">
        <v>250</v>
      </c>
      <c r="J30" s="68"/>
      <c r="K30" s="68" t="s">
        <v>75</v>
      </c>
      <c r="L30" s="67" t="s">
        <v>414</v>
      </c>
      <c r="M30" s="71">
        <v>18.7201976362522</v>
      </c>
      <c r="N30" s="72">
        <v>7818.5966796875</v>
      </c>
      <c r="O30" s="72">
        <v>4507.45947265625</v>
      </c>
      <c r="P30" s="73"/>
      <c r="Q30" s="74"/>
      <c r="R30" s="74"/>
      <c r="S30" s="79"/>
      <c r="T30" s="45">
        <v>9</v>
      </c>
      <c r="U30" s="45">
        <v>3</v>
      </c>
      <c r="V30" s="46">
        <v>10.158333</v>
      </c>
      <c r="W30" s="46">
        <v>0.52809</v>
      </c>
      <c r="X30" s="46">
        <v>0.072589</v>
      </c>
      <c r="Y30" s="46">
        <v>0.010275</v>
      </c>
      <c r="Z30" s="46">
        <v>0.35555555555555557</v>
      </c>
      <c r="AA30" s="46">
        <v>0.2</v>
      </c>
      <c r="AB30" s="69">
        <v>30</v>
      </c>
      <c r="AC30"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30" s="70"/>
      <c r="AE30" s="77" t="s">
        <v>285</v>
      </c>
      <c r="AF30" s="77" t="s">
        <v>331</v>
      </c>
      <c r="AG30" s="77" t="s">
        <v>347</v>
      </c>
      <c r="AH30" s="77" t="s">
        <v>414</v>
      </c>
      <c r="AI30" s="77"/>
      <c r="AJ30" s="77">
        <v>0.4160796</v>
      </c>
      <c r="AK30" s="77">
        <v>500</v>
      </c>
      <c r="AL30" s="77"/>
      <c r="AM30" s="77" t="str">
        <f>REPLACE(INDEX(GroupVertices[Group],MATCH(Vertices[[#This Row],[Vertex]],GroupVertices[Vertex],0)),1,1,"")</f>
        <v>3</v>
      </c>
      <c r="AN30" s="45">
        <v>10</v>
      </c>
      <c r="AO30" s="46">
        <v>2.73224043715847</v>
      </c>
      <c r="AP30" s="45">
        <v>1</v>
      </c>
      <c r="AQ30" s="46">
        <v>0.273224043715847</v>
      </c>
      <c r="AR30" s="45">
        <v>0</v>
      </c>
      <c r="AS30" s="46">
        <v>0</v>
      </c>
      <c r="AT30" s="45">
        <v>202</v>
      </c>
      <c r="AU30" s="46">
        <v>55.19125683060109</v>
      </c>
      <c r="AV30" s="45">
        <v>366</v>
      </c>
      <c r="AW30" s="108" t="s">
        <v>2549</v>
      </c>
      <c r="AX30" s="108" t="s">
        <v>2549</v>
      </c>
      <c r="AY30" s="108" t="s">
        <v>2549</v>
      </c>
      <c r="AZ30" s="108" t="s">
        <v>2549</v>
      </c>
      <c r="BA30" s="2"/>
    </row>
    <row r="31" spans="1:53" ht="41.45" customHeight="1">
      <c r="A31" s="62" t="s">
        <v>196</v>
      </c>
      <c r="C31" s="63"/>
      <c r="D31" s="63" t="s">
        <v>64</v>
      </c>
      <c r="E31" s="64">
        <v>432.86920197915026</v>
      </c>
      <c r="F31" s="66"/>
      <c r="G31" s="93" t="str">
        <f>HYPERLINK("https://upload.wikimedia.org/wikipedia/en/4/4a/Commons-logo.svg")</f>
        <v>https://upload.wikimedia.org/wikipedia/en/4/4a/Commons-logo.svg</v>
      </c>
      <c r="H31" s="63"/>
      <c r="I31" s="67" t="s">
        <v>196</v>
      </c>
      <c r="J31" s="68"/>
      <c r="K31" s="68" t="s">
        <v>75</v>
      </c>
      <c r="L31" s="67" t="s">
        <v>379</v>
      </c>
      <c r="M31" s="71">
        <v>18.6311529860581</v>
      </c>
      <c r="N31" s="72">
        <v>1806.1702880859375</v>
      </c>
      <c r="O31" s="72">
        <v>7297.9365234375</v>
      </c>
      <c r="P31" s="73"/>
      <c r="Q31" s="74"/>
      <c r="R31" s="74"/>
      <c r="S31" s="79"/>
      <c r="T31" s="45">
        <v>2</v>
      </c>
      <c r="U31" s="45">
        <v>13</v>
      </c>
      <c r="V31" s="46">
        <v>10.107287</v>
      </c>
      <c r="W31" s="46">
        <v>0.543353</v>
      </c>
      <c r="X31" s="46">
        <v>0.143303</v>
      </c>
      <c r="Y31" s="46">
        <v>0.01034</v>
      </c>
      <c r="Z31" s="46">
        <v>0.38571428571428573</v>
      </c>
      <c r="AA31" s="46">
        <v>0</v>
      </c>
      <c r="AB31" s="69">
        <v>31</v>
      </c>
      <c r="AC31"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31" s="70"/>
      <c r="AE31" s="77" t="s">
        <v>285</v>
      </c>
      <c r="AF31" s="77" t="s">
        <v>303</v>
      </c>
      <c r="AG31" s="77" t="s">
        <v>347</v>
      </c>
      <c r="AH31" s="77" t="s">
        <v>379</v>
      </c>
      <c r="AI31" s="77"/>
      <c r="AJ31" s="77">
        <v>0.4927081</v>
      </c>
      <c r="AK31" s="77">
        <v>500</v>
      </c>
      <c r="AL31" s="77"/>
      <c r="AM31" s="77" t="str">
        <f>REPLACE(INDEX(GroupVertices[Group],MATCH(Vertices[[#This Row],[Vertex]],GroupVertices[Vertex],0)),1,1,"")</f>
        <v>1</v>
      </c>
      <c r="AN31" s="45">
        <v>2</v>
      </c>
      <c r="AO31" s="46">
        <v>2.5316455696202533</v>
      </c>
      <c r="AP31" s="45">
        <v>1</v>
      </c>
      <c r="AQ31" s="46">
        <v>1.2658227848101267</v>
      </c>
      <c r="AR31" s="45">
        <v>0</v>
      </c>
      <c r="AS31" s="46">
        <v>0</v>
      </c>
      <c r="AT31" s="45">
        <v>47</v>
      </c>
      <c r="AU31" s="46">
        <v>59.49367088607595</v>
      </c>
      <c r="AV31" s="45">
        <v>79</v>
      </c>
      <c r="AW31" s="108" t="s">
        <v>2549</v>
      </c>
      <c r="AX31" s="108" t="s">
        <v>2549</v>
      </c>
      <c r="AY31" s="108" t="s">
        <v>2549</v>
      </c>
      <c r="AZ31" s="108" t="s">
        <v>2549</v>
      </c>
      <c r="BA31" s="2"/>
    </row>
    <row r="32" spans="1:53" ht="41.45" customHeight="1">
      <c r="A32" s="62" t="s">
        <v>254</v>
      </c>
      <c r="C32" s="63"/>
      <c r="D32" s="63" t="s">
        <v>64</v>
      </c>
      <c r="E32" s="64">
        <v>423.00965904558865</v>
      </c>
      <c r="F32" s="66"/>
      <c r="G32" s="93" t="str">
        <f>HYPERLINK("https://upload.wikimedia.org/wikipedia/commons/8/85/Wall_Street_Sign_%285899884048%29.jpg")</f>
        <v>https://upload.wikimedia.org/wikipedia/commons/8/85/Wall_Street_Sign_%285899884048%29.jpg</v>
      </c>
      <c r="H32" s="63"/>
      <c r="I32" s="67" t="s">
        <v>254</v>
      </c>
      <c r="J32" s="68"/>
      <c r="K32" s="68" t="s">
        <v>75</v>
      </c>
      <c r="L32" s="47" t="s">
        <v>397</v>
      </c>
      <c r="M32" s="71">
        <v>16.790974798586966</v>
      </c>
      <c r="N32" s="72">
        <v>2384.599853515625</v>
      </c>
      <c r="O32" s="72">
        <v>2233.56787109375</v>
      </c>
      <c r="P32" s="73"/>
      <c r="Q32" s="74"/>
      <c r="R32" s="74"/>
      <c r="S32" s="79"/>
      <c r="T32" s="45">
        <v>8</v>
      </c>
      <c r="U32" s="45">
        <v>1</v>
      </c>
      <c r="V32" s="46">
        <v>9.052381</v>
      </c>
      <c r="W32" s="46">
        <v>0.52514</v>
      </c>
      <c r="X32" s="46">
        <v>0.076418</v>
      </c>
      <c r="Y32" s="46">
        <v>0.009932</v>
      </c>
      <c r="Z32" s="46">
        <v>0.25</v>
      </c>
      <c r="AA32" s="46">
        <v>0</v>
      </c>
      <c r="AB32" s="69">
        <v>32</v>
      </c>
      <c r="AC32"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32" s="70"/>
      <c r="AE32" s="77" t="s">
        <v>285</v>
      </c>
      <c r="AF32" s="77" t="s">
        <v>316</v>
      </c>
      <c r="AG32" s="77" t="s">
        <v>347</v>
      </c>
      <c r="AH32" s="77" t="s">
        <v>397</v>
      </c>
      <c r="AI32" s="77"/>
      <c r="AJ32" s="77">
        <v>0.3513911</v>
      </c>
      <c r="AK32" s="77">
        <v>500</v>
      </c>
      <c r="AL32" s="77"/>
      <c r="AM32" s="77" t="str">
        <f>REPLACE(INDEX(GroupVertices[Group],MATCH(Vertices[[#This Row],[Vertex]],GroupVertices[Vertex],0)),1,1,"")</f>
        <v>1</v>
      </c>
      <c r="AN32" s="45">
        <v>14</v>
      </c>
      <c r="AO32" s="46">
        <v>2.8513238289205702</v>
      </c>
      <c r="AP32" s="45">
        <v>8</v>
      </c>
      <c r="AQ32" s="46">
        <v>1.629327902240326</v>
      </c>
      <c r="AR32" s="45">
        <v>0</v>
      </c>
      <c r="AS32" s="46">
        <v>0</v>
      </c>
      <c r="AT32" s="45">
        <v>274</v>
      </c>
      <c r="AU32" s="46">
        <v>55.80448065173116</v>
      </c>
      <c r="AV32" s="45">
        <v>491</v>
      </c>
      <c r="AW32" s="108" t="s">
        <v>2549</v>
      </c>
      <c r="AX32" s="108" t="s">
        <v>2549</v>
      </c>
      <c r="AY32" s="108" t="s">
        <v>2549</v>
      </c>
      <c r="AZ32" s="108" t="s">
        <v>2549</v>
      </c>
      <c r="BA32" s="2"/>
    </row>
    <row r="33" spans="1:53" ht="41.45" customHeight="1">
      <c r="A33" s="62" t="s">
        <v>226</v>
      </c>
      <c r="C33" s="63"/>
      <c r="D33" s="63" t="s">
        <v>64</v>
      </c>
      <c r="E33" s="64">
        <v>421.01131122939523</v>
      </c>
      <c r="F33" s="66"/>
      <c r="G33" s="93" t="str">
        <f>HYPERLINK("https://upload.wikimedia.org/wikipedia/en/f/f2/Edit-clear.svg")</f>
        <v>https://upload.wikimedia.org/wikipedia/en/f/f2/Edit-clear.svg</v>
      </c>
      <c r="H33" s="63"/>
      <c r="I33" s="67" t="s">
        <v>226</v>
      </c>
      <c r="J33" s="68"/>
      <c r="K33" s="68" t="s">
        <v>75</v>
      </c>
      <c r="L33" s="47" t="s">
        <v>407</v>
      </c>
      <c r="M33" s="71">
        <v>16.44209476804943</v>
      </c>
      <c r="N33" s="72">
        <v>8070.40576171875</v>
      </c>
      <c r="O33" s="72">
        <v>8307.224609375</v>
      </c>
      <c r="P33" s="73"/>
      <c r="Q33" s="74"/>
      <c r="R33" s="74"/>
      <c r="S33" s="79"/>
      <c r="T33" s="45">
        <v>6</v>
      </c>
      <c r="U33" s="45">
        <v>6</v>
      </c>
      <c r="V33" s="46">
        <v>8.852381</v>
      </c>
      <c r="W33" s="46">
        <v>0.52809</v>
      </c>
      <c r="X33" s="46">
        <v>0.086663</v>
      </c>
      <c r="Y33" s="46">
        <v>0.010041</v>
      </c>
      <c r="Z33" s="46">
        <v>0.34444444444444444</v>
      </c>
      <c r="AA33" s="46">
        <v>0.2</v>
      </c>
      <c r="AB33" s="69">
        <v>33</v>
      </c>
      <c r="AC33"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33" s="70"/>
      <c r="AE33" s="77" t="s">
        <v>285</v>
      </c>
      <c r="AF33" s="77" t="s">
        <v>327</v>
      </c>
      <c r="AG33" s="77" t="s">
        <v>347</v>
      </c>
      <c r="AH33" s="77" t="s">
        <v>407</v>
      </c>
      <c r="AI33" s="77"/>
      <c r="AJ33" s="77">
        <v>0.3402345</v>
      </c>
      <c r="AK33" s="77">
        <v>500</v>
      </c>
      <c r="AL33" s="77"/>
      <c r="AM33" s="77" t="str">
        <f>REPLACE(INDEX(GroupVertices[Group],MATCH(Vertices[[#This Row],[Vertex]],GroupVertices[Vertex],0)),1,1,"")</f>
        <v>3</v>
      </c>
      <c r="AN33" s="45">
        <v>4</v>
      </c>
      <c r="AO33" s="46">
        <v>1.932367149758454</v>
      </c>
      <c r="AP33" s="45">
        <v>3</v>
      </c>
      <c r="AQ33" s="46">
        <v>1.4492753623188406</v>
      </c>
      <c r="AR33" s="45">
        <v>0</v>
      </c>
      <c r="AS33" s="46">
        <v>0</v>
      </c>
      <c r="AT33" s="45">
        <v>116</v>
      </c>
      <c r="AU33" s="46">
        <v>56.03864734299517</v>
      </c>
      <c r="AV33" s="45">
        <v>207</v>
      </c>
      <c r="AW33" s="108" t="s">
        <v>2549</v>
      </c>
      <c r="AX33" s="108" t="s">
        <v>2549</v>
      </c>
      <c r="AY33" s="108" t="s">
        <v>2549</v>
      </c>
      <c r="AZ33" s="108" t="s">
        <v>2549</v>
      </c>
      <c r="BA33" s="2"/>
    </row>
    <row r="34" spans="1:53" ht="41.45" customHeight="1">
      <c r="A34" s="62" t="s">
        <v>183</v>
      </c>
      <c r="C34" s="63"/>
      <c r="D34" s="63" t="s">
        <v>64</v>
      </c>
      <c r="E34" s="64">
        <v>420.3957320772817</v>
      </c>
      <c r="F34" s="66"/>
      <c r="G34" s="93" t="str">
        <f>HYPERLINK("https://upload.wikimedia.org/wikipedia/commons/8/8d/Signal-Logo.svg")</f>
        <v>https://upload.wikimedia.org/wikipedia/commons/8/8d/Signal-Logo.svg</v>
      </c>
      <c r="H34" s="63"/>
      <c r="I34" s="67" t="s">
        <v>183</v>
      </c>
      <c r="J34" s="68"/>
      <c r="K34" s="68" t="s">
        <v>75</v>
      </c>
      <c r="L34" s="47" t="s">
        <v>363</v>
      </c>
      <c r="M34" s="71">
        <v>16.33618525717915</v>
      </c>
      <c r="N34" s="72">
        <v>9260.31640625</v>
      </c>
      <c r="O34" s="72">
        <v>7781.0830078125</v>
      </c>
      <c r="P34" s="73"/>
      <c r="Q34" s="74"/>
      <c r="R34" s="74"/>
      <c r="S34" s="79"/>
      <c r="T34" s="45">
        <v>5</v>
      </c>
      <c r="U34" s="45">
        <v>6</v>
      </c>
      <c r="V34" s="46">
        <v>8.791667</v>
      </c>
      <c r="W34" s="46">
        <v>0.52514</v>
      </c>
      <c r="X34" s="46">
        <v>0.074834</v>
      </c>
      <c r="Y34" s="46">
        <v>0.010177</v>
      </c>
      <c r="Z34" s="46">
        <v>0.3055555555555556</v>
      </c>
      <c r="AA34" s="46">
        <v>0.2222222222222222</v>
      </c>
      <c r="AB34" s="69">
        <v>34</v>
      </c>
      <c r="AC34"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34" s="70"/>
      <c r="AE34" s="77" t="s">
        <v>285</v>
      </c>
      <c r="AF34" s="77" t="s">
        <v>292</v>
      </c>
      <c r="AG34" s="77" t="s">
        <v>347</v>
      </c>
      <c r="AH34" s="77" t="s">
        <v>363</v>
      </c>
      <c r="AI34" s="77"/>
      <c r="AJ34" s="77">
        <v>0.5133146</v>
      </c>
      <c r="AK34" s="77">
        <v>500</v>
      </c>
      <c r="AL34" s="77"/>
      <c r="AM34" s="77" t="str">
        <f>REPLACE(INDEX(GroupVertices[Group],MATCH(Vertices[[#This Row],[Vertex]],GroupVertices[Vertex],0)),1,1,"")</f>
        <v>3</v>
      </c>
      <c r="AN34" s="45">
        <v>2</v>
      </c>
      <c r="AO34" s="46">
        <v>0.8130081300813008</v>
      </c>
      <c r="AP34" s="45">
        <v>1</v>
      </c>
      <c r="AQ34" s="46">
        <v>0.4065040650406504</v>
      </c>
      <c r="AR34" s="45">
        <v>0</v>
      </c>
      <c r="AS34" s="46">
        <v>0</v>
      </c>
      <c r="AT34" s="45">
        <v>152</v>
      </c>
      <c r="AU34" s="46">
        <v>61.78861788617886</v>
      </c>
      <c r="AV34" s="45">
        <v>246</v>
      </c>
      <c r="AW34" s="108" t="s">
        <v>2549</v>
      </c>
      <c r="AX34" s="108" t="s">
        <v>2549</v>
      </c>
      <c r="AY34" s="108" t="s">
        <v>2549</v>
      </c>
      <c r="AZ34" s="108" t="s">
        <v>2549</v>
      </c>
      <c r="BA34" s="2"/>
    </row>
    <row r="35" spans="1:53" ht="41.45" customHeight="1">
      <c r="A35" s="62" t="s">
        <v>210</v>
      </c>
      <c r="C35" s="63"/>
      <c r="D35" s="63" t="s">
        <v>64</v>
      </c>
      <c r="E35" s="64">
        <v>419.114858668017</v>
      </c>
      <c r="F35" s="66"/>
      <c r="G35" s="93" t="str">
        <f>HYPERLINK("https://upload.wikimedia.org/wikipedia/en/4/4a/Commons-logo.svg")</f>
        <v>https://upload.wikimedia.org/wikipedia/en/4/4a/Commons-logo.svg</v>
      </c>
      <c r="H35" s="63"/>
      <c r="I35" s="67" t="s">
        <v>210</v>
      </c>
      <c r="J35" s="68"/>
      <c r="K35" s="68" t="s">
        <v>75</v>
      </c>
      <c r="L35" s="47" t="s">
        <v>401</v>
      </c>
      <c r="M35" s="71">
        <v>16.118135238093192</v>
      </c>
      <c r="N35" s="72">
        <v>7137.39501953125</v>
      </c>
      <c r="O35" s="72">
        <v>3769.85791015625</v>
      </c>
      <c r="P35" s="73"/>
      <c r="Q35" s="74"/>
      <c r="R35" s="74"/>
      <c r="S35" s="79"/>
      <c r="T35" s="45">
        <v>6</v>
      </c>
      <c r="U35" s="45">
        <v>5</v>
      </c>
      <c r="V35" s="46">
        <v>8.666667</v>
      </c>
      <c r="W35" s="46">
        <v>0.522222</v>
      </c>
      <c r="X35" s="46">
        <v>0.050931</v>
      </c>
      <c r="Y35" s="46">
        <v>0.010421</v>
      </c>
      <c r="Z35" s="46">
        <v>0.32142857142857145</v>
      </c>
      <c r="AA35" s="46">
        <v>0.375</v>
      </c>
      <c r="AB35" s="69">
        <v>35</v>
      </c>
      <c r="AC35"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35" s="70"/>
      <c r="AE35" s="77" t="s">
        <v>285</v>
      </c>
      <c r="AF35" s="77" t="s">
        <v>320</v>
      </c>
      <c r="AG35" s="77" t="s">
        <v>347</v>
      </c>
      <c r="AH35" s="77" t="s">
        <v>401</v>
      </c>
      <c r="AI35" s="77"/>
      <c r="AJ35" s="77">
        <v>0.3630372</v>
      </c>
      <c r="AK35" s="77">
        <v>500</v>
      </c>
      <c r="AL35" s="77"/>
      <c r="AM35" s="77" t="str">
        <f>REPLACE(INDEX(GroupVertices[Group],MATCH(Vertices[[#This Row],[Vertex]],GroupVertices[Vertex],0)),1,1,"")</f>
        <v>3</v>
      </c>
      <c r="AN35" s="45">
        <v>7</v>
      </c>
      <c r="AO35" s="46">
        <v>1.876675603217158</v>
      </c>
      <c r="AP35" s="45">
        <v>3</v>
      </c>
      <c r="AQ35" s="46">
        <v>0.8042895442359249</v>
      </c>
      <c r="AR35" s="45">
        <v>0</v>
      </c>
      <c r="AS35" s="46">
        <v>0</v>
      </c>
      <c r="AT35" s="45">
        <v>217</v>
      </c>
      <c r="AU35" s="46">
        <v>58.1769436997319</v>
      </c>
      <c r="AV35" s="45">
        <v>373</v>
      </c>
      <c r="AW35" s="108" t="s">
        <v>2549</v>
      </c>
      <c r="AX35" s="108" t="s">
        <v>2549</v>
      </c>
      <c r="AY35" s="108" t="s">
        <v>2549</v>
      </c>
      <c r="AZ35" s="108" t="s">
        <v>2549</v>
      </c>
      <c r="BA35" s="2"/>
    </row>
    <row r="36" spans="1:53" ht="41.45" customHeight="1">
      <c r="A36" s="62" t="s">
        <v>241</v>
      </c>
      <c r="C36" s="63"/>
      <c r="D36" s="63" t="s">
        <v>64</v>
      </c>
      <c r="E36" s="64">
        <v>414.88827093338324</v>
      </c>
      <c r="F36" s="66"/>
      <c r="G36" s="93" t="str">
        <f>HYPERLINK("https://upload.wikimedia.org/wikipedia/commons/c/c5/CIAJMK1209-en.svg")</f>
        <v>https://upload.wikimedia.org/wikipedia/commons/c/c5/CIAJMK1209-en.svg</v>
      </c>
      <c r="H36" s="63"/>
      <c r="I36" s="67" t="s">
        <v>241</v>
      </c>
      <c r="J36" s="68"/>
      <c r="K36" s="68" t="s">
        <v>75</v>
      </c>
      <c r="L36" s="67" t="s">
        <v>413</v>
      </c>
      <c r="M36" s="71">
        <v>15.420375177018125</v>
      </c>
      <c r="N36" s="72">
        <v>7373.0712890625</v>
      </c>
      <c r="O36" s="72">
        <v>8698.609375</v>
      </c>
      <c r="P36" s="73"/>
      <c r="Q36" s="74"/>
      <c r="R36" s="74"/>
      <c r="S36" s="79"/>
      <c r="T36" s="45">
        <v>5</v>
      </c>
      <c r="U36" s="45">
        <v>5</v>
      </c>
      <c r="V36" s="46">
        <v>8.266667</v>
      </c>
      <c r="W36" s="46">
        <v>0.52809</v>
      </c>
      <c r="X36" s="46">
        <v>0.09605</v>
      </c>
      <c r="Y36" s="46">
        <v>0.009863</v>
      </c>
      <c r="Z36" s="46">
        <v>0.3</v>
      </c>
      <c r="AA36" s="46">
        <v>0</v>
      </c>
      <c r="AB36" s="69">
        <v>36</v>
      </c>
      <c r="AC36"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36" s="70"/>
      <c r="AE36" s="77" t="s">
        <v>285</v>
      </c>
      <c r="AF36" s="95" t="str">
        <f>HYPERLINK("http://en.wikipedia.org/wiki/cybercrime")</f>
        <v>http://en.wikipedia.org/wiki/cybercrime</v>
      </c>
      <c r="AG36" s="77" t="s">
        <v>347</v>
      </c>
      <c r="AH36" s="77" t="s">
        <v>413</v>
      </c>
      <c r="AI36" s="77"/>
      <c r="AJ36" s="77">
        <v>0.3772942</v>
      </c>
      <c r="AK36" s="77">
        <v>500</v>
      </c>
      <c r="AL36" s="77"/>
      <c r="AM36" s="77" t="str">
        <f>REPLACE(INDEX(GroupVertices[Group],MATCH(Vertices[[#This Row],[Vertex]],GroupVertices[Vertex],0)),1,1,"")</f>
        <v>3</v>
      </c>
      <c r="AN36" s="45">
        <v>1</v>
      </c>
      <c r="AO36" s="46">
        <v>0.45045045045045046</v>
      </c>
      <c r="AP36" s="45">
        <v>12</v>
      </c>
      <c r="AQ36" s="46">
        <v>5.405405405405405</v>
      </c>
      <c r="AR36" s="45">
        <v>0</v>
      </c>
      <c r="AS36" s="46">
        <v>0</v>
      </c>
      <c r="AT36" s="45">
        <v>122</v>
      </c>
      <c r="AU36" s="46">
        <v>54.95495495495496</v>
      </c>
      <c r="AV36" s="45">
        <v>222</v>
      </c>
      <c r="AW36" s="108" t="s">
        <v>2549</v>
      </c>
      <c r="AX36" s="108" t="s">
        <v>2549</v>
      </c>
      <c r="AY36" s="108" t="s">
        <v>2549</v>
      </c>
      <c r="AZ36" s="108" t="s">
        <v>2549</v>
      </c>
      <c r="BA36" s="2"/>
    </row>
    <row r="37" spans="1:53" ht="41.45" customHeight="1">
      <c r="A37" s="62" t="s">
        <v>203</v>
      </c>
      <c r="C37" s="63"/>
      <c r="D37" s="63" t="s">
        <v>64</v>
      </c>
      <c r="E37" s="64">
        <v>412.7152394511978</v>
      </c>
      <c r="F37" s="66"/>
      <c r="G37" s="93" t="str">
        <f>HYPERLINK("https://upload.wikimedia.org/wikipedia/commons/e/e5/5_years_birthday_Binance_cake_in_Paris_-_2022-07-08.jpg")</f>
        <v>https://upload.wikimedia.org/wikipedia/commons/e/e5/5_years_birthday_Binance_cake_in_Paris_-_2022-07-08.jpg</v>
      </c>
      <c r="H37" s="63"/>
      <c r="I37" s="67" t="s">
        <v>203</v>
      </c>
      <c r="J37" s="68"/>
      <c r="K37" s="68" t="s">
        <v>75</v>
      </c>
      <c r="L37" s="47" t="s">
        <v>382</v>
      </c>
      <c r="M37" s="71">
        <v>15.074263509522904</v>
      </c>
      <c r="N37" s="72">
        <v>1698.1126708984375</v>
      </c>
      <c r="O37" s="72">
        <v>6165.22802734375</v>
      </c>
      <c r="P37" s="73"/>
      <c r="Q37" s="74"/>
      <c r="R37" s="74"/>
      <c r="S37" s="79"/>
      <c r="T37" s="45">
        <v>5</v>
      </c>
      <c r="U37" s="45">
        <v>9</v>
      </c>
      <c r="V37" s="46">
        <v>8.068254</v>
      </c>
      <c r="W37" s="46">
        <v>0.537143</v>
      </c>
      <c r="X37" s="46">
        <v>0.120211</v>
      </c>
      <c r="Y37" s="46">
        <v>0.010185</v>
      </c>
      <c r="Z37" s="46">
        <v>0.3974358974358974</v>
      </c>
      <c r="AA37" s="46">
        <v>0.07692307692307693</v>
      </c>
      <c r="AB37" s="69">
        <v>37</v>
      </c>
      <c r="AC37"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37" s="70"/>
      <c r="AE37" s="77" t="s">
        <v>285</v>
      </c>
      <c r="AF37" s="95" t="str">
        <f>HYPERLINK("http://en.wikipedia.org/wiki/Binance")</f>
        <v>http://en.wikipedia.org/wiki/Binance</v>
      </c>
      <c r="AG37" s="77" t="s">
        <v>347</v>
      </c>
      <c r="AH37" s="77" t="s">
        <v>382</v>
      </c>
      <c r="AI37" s="77"/>
      <c r="AJ37" s="77">
        <v>0.4405532</v>
      </c>
      <c r="AK37" s="77">
        <v>442</v>
      </c>
      <c r="AL37" s="77"/>
      <c r="AM37" s="77" t="str">
        <f>REPLACE(INDEX(GroupVertices[Group],MATCH(Vertices[[#This Row],[Vertex]],GroupVertices[Vertex],0)),1,1,"")</f>
        <v>1</v>
      </c>
      <c r="AN37" s="45">
        <v>0</v>
      </c>
      <c r="AO37" s="46">
        <v>0</v>
      </c>
      <c r="AP37" s="45">
        <v>2</v>
      </c>
      <c r="AQ37" s="46">
        <v>1.5267175572519085</v>
      </c>
      <c r="AR37" s="45">
        <v>0</v>
      </c>
      <c r="AS37" s="46">
        <v>0</v>
      </c>
      <c r="AT37" s="45">
        <v>86</v>
      </c>
      <c r="AU37" s="46">
        <v>65.64885496183206</v>
      </c>
      <c r="AV37" s="45">
        <v>131</v>
      </c>
      <c r="AW37" s="108" t="s">
        <v>2549</v>
      </c>
      <c r="AX37" s="108" t="s">
        <v>2549</v>
      </c>
      <c r="AY37" s="108" t="s">
        <v>2549</v>
      </c>
      <c r="AZ37" s="108" t="s">
        <v>2549</v>
      </c>
      <c r="BA37" s="2"/>
    </row>
    <row r="38" spans="1:53" ht="41.45" customHeight="1">
      <c r="A38" s="62" t="s">
        <v>180</v>
      </c>
      <c r="C38" s="63"/>
      <c r="D38" s="63" t="s">
        <v>64</v>
      </c>
      <c r="E38" s="64">
        <v>406.65318178033795</v>
      </c>
      <c r="F38" s="66"/>
      <c r="G38" s="93" t="str">
        <f>HYPERLINK("https://upload.wikimedia.org/wikipedia/commons/e/ee/Decentraland_Genesis_Plaza_at_evening.png")</f>
        <v>https://upload.wikimedia.org/wikipedia/commons/e/ee/Decentraland_Genesis_Plaza_at_evening.png</v>
      </c>
      <c r="H38" s="63"/>
      <c r="I38" s="67" t="s">
        <v>180</v>
      </c>
      <c r="J38" s="68"/>
      <c r="K38" s="68" t="s">
        <v>75</v>
      </c>
      <c r="L38" s="47" t="s">
        <v>438</v>
      </c>
      <c r="M38" s="71">
        <v>14.15200961519785</v>
      </c>
      <c r="N38" s="72">
        <v>9890.9453125</v>
      </c>
      <c r="O38" s="72">
        <v>3140.559814453125</v>
      </c>
      <c r="P38" s="73"/>
      <c r="Q38" s="74"/>
      <c r="R38" s="74"/>
      <c r="S38" s="45"/>
      <c r="T38" s="45">
        <v>1</v>
      </c>
      <c r="U38" s="45">
        <v>8</v>
      </c>
      <c r="V38" s="46">
        <v>7.53956</v>
      </c>
      <c r="W38" s="46">
        <v>0.52514</v>
      </c>
      <c r="X38" s="46">
        <v>0.084709</v>
      </c>
      <c r="Y38" s="46">
        <v>0.010114</v>
      </c>
      <c r="Z38" s="46">
        <v>0.3472222222222222</v>
      </c>
      <c r="AA38" s="46">
        <v>0</v>
      </c>
      <c r="AB38" s="69">
        <v>38</v>
      </c>
      <c r="AC38"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38" s="70"/>
      <c r="AE38" s="77" t="s">
        <v>285</v>
      </c>
      <c r="AF38" s="95" t="str">
        <f>HYPERLINK("http://en.wikipedia.org/wiki/Decentraland")</f>
        <v>http://en.wikipedia.org/wiki/Decentraland</v>
      </c>
      <c r="AG38" s="77" t="s">
        <v>347</v>
      </c>
      <c r="AH38" s="77" t="s">
        <v>438</v>
      </c>
      <c r="AI38" s="77"/>
      <c r="AJ38" s="77">
        <v>0.591133</v>
      </c>
      <c r="AK38" s="77">
        <v>261</v>
      </c>
      <c r="AL38" s="77"/>
      <c r="AM38" s="77" t="str">
        <f>REPLACE(INDEX(GroupVertices[Group],MATCH(Vertices[[#This Row],[Vertex]],GroupVertices[Vertex],0)),1,1,"")</f>
        <v>4</v>
      </c>
      <c r="AN38" s="45">
        <v>0</v>
      </c>
      <c r="AO38" s="46">
        <v>0</v>
      </c>
      <c r="AP38" s="45">
        <v>0</v>
      </c>
      <c r="AQ38" s="46">
        <v>0</v>
      </c>
      <c r="AR38" s="45">
        <v>0</v>
      </c>
      <c r="AS38" s="46">
        <v>0</v>
      </c>
      <c r="AT38" s="45">
        <v>37</v>
      </c>
      <c r="AU38" s="46">
        <v>56.92307692307692</v>
      </c>
      <c r="AV38" s="45">
        <v>65</v>
      </c>
      <c r="AW38" s="108" t="s">
        <v>2549</v>
      </c>
      <c r="AX38" s="108" t="s">
        <v>2549</v>
      </c>
      <c r="AY38" s="108" t="s">
        <v>2549</v>
      </c>
      <c r="AZ38" s="108" t="s">
        <v>2549</v>
      </c>
      <c r="BA38" s="2"/>
    </row>
    <row r="39" spans="1:53" ht="41.45" customHeight="1">
      <c r="A39" s="62" t="s">
        <v>245</v>
      </c>
      <c r="C39" s="63"/>
      <c r="D39" s="63" t="s">
        <v>64</v>
      </c>
      <c r="E39" s="64">
        <v>406.33865993781865</v>
      </c>
      <c r="F39" s="66"/>
      <c r="G39" s="93" t="str">
        <f>HYPERLINK("https://upload.wikimedia.org/wikipedia/commons/f/f0/Wikitext-wiki_markup-wikipedia.png")</f>
        <v>https://upload.wikimedia.org/wikipedia/commons/f/f0/Wikitext-wiki_markup-wikipedia.png</v>
      </c>
      <c r="H39" s="63"/>
      <c r="I39" s="67" t="s">
        <v>245</v>
      </c>
      <c r="J39" s="68"/>
      <c r="K39" s="68" t="s">
        <v>75</v>
      </c>
      <c r="L39" s="47" t="s">
        <v>415</v>
      </c>
      <c r="M39" s="71">
        <v>14.105844065156969</v>
      </c>
      <c r="N39" s="72">
        <v>7341.76025390625</v>
      </c>
      <c r="O39" s="72">
        <v>7244.31982421875</v>
      </c>
      <c r="P39" s="73"/>
      <c r="Q39" s="74"/>
      <c r="R39" s="74"/>
      <c r="S39" s="79"/>
      <c r="T39" s="45">
        <v>7</v>
      </c>
      <c r="U39" s="45">
        <v>2</v>
      </c>
      <c r="V39" s="46">
        <v>7.513095</v>
      </c>
      <c r="W39" s="46">
        <v>0.52514</v>
      </c>
      <c r="X39" s="46">
        <v>0.067828</v>
      </c>
      <c r="Y39" s="46">
        <v>0.009988</v>
      </c>
      <c r="Z39" s="46">
        <v>0.3333333333333333</v>
      </c>
      <c r="AA39" s="46">
        <v>0</v>
      </c>
      <c r="AB39" s="69">
        <v>39</v>
      </c>
      <c r="AC39"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39" s="70"/>
      <c r="AE39" s="77" t="s">
        <v>285</v>
      </c>
      <c r="AF39" s="95" t="str">
        <f>HYPERLINK("http://en.wikipedia.org/wiki/Wiki")</f>
        <v>http://en.wikipedia.org/wiki/Wiki</v>
      </c>
      <c r="AG39" s="77" t="s">
        <v>347</v>
      </c>
      <c r="AH39" s="77" t="s">
        <v>415</v>
      </c>
      <c r="AI39" s="77"/>
      <c r="AJ39" s="77">
        <v>0.3140256</v>
      </c>
      <c r="AK39" s="77">
        <v>500</v>
      </c>
      <c r="AL39" s="77"/>
      <c r="AM39" s="77" t="str">
        <f>REPLACE(INDEX(GroupVertices[Group],MATCH(Vertices[[#This Row],[Vertex]],GroupVertices[Vertex],0)),1,1,"")</f>
        <v>3</v>
      </c>
      <c r="AN39" s="45">
        <v>7</v>
      </c>
      <c r="AO39" s="46">
        <v>2.0348837209302326</v>
      </c>
      <c r="AP39" s="45">
        <v>3</v>
      </c>
      <c r="AQ39" s="46">
        <v>0.872093023255814</v>
      </c>
      <c r="AR39" s="45">
        <v>0</v>
      </c>
      <c r="AS39" s="46">
        <v>0</v>
      </c>
      <c r="AT39" s="45">
        <v>205</v>
      </c>
      <c r="AU39" s="46">
        <v>59.593023255813954</v>
      </c>
      <c r="AV39" s="45">
        <v>344</v>
      </c>
      <c r="AW39" s="108" t="s">
        <v>2549</v>
      </c>
      <c r="AX39" s="108" t="s">
        <v>2549</v>
      </c>
      <c r="AY39" s="108" t="s">
        <v>2549</v>
      </c>
      <c r="AZ39" s="108" t="s">
        <v>2549</v>
      </c>
      <c r="BA39" s="2"/>
    </row>
    <row r="40" spans="1:53" ht="41.45" customHeight="1">
      <c r="A40" s="62" t="s">
        <v>228</v>
      </c>
      <c r="C40" s="63"/>
      <c r="D40" s="63" t="s">
        <v>64</v>
      </c>
      <c r="E40" s="64">
        <v>404.9645421860541</v>
      </c>
      <c r="F40" s="66"/>
      <c r="G40" s="93" t="str">
        <f>HYPERLINK("https://upload.wikimedia.org/wikipedia/en/4/4a/Commons-logo.svg")</f>
        <v>https://upload.wikimedia.org/wikipedia/en/4/4a/Commons-logo.svg</v>
      </c>
      <c r="H40" s="63"/>
      <c r="I40" s="67" t="s">
        <v>228</v>
      </c>
      <c r="J40" s="68"/>
      <c r="K40" s="68" t="s">
        <v>75</v>
      </c>
      <c r="L40" s="67" t="s">
        <v>381</v>
      </c>
      <c r="M40" s="71">
        <v>13.90604396046843</v>
      </c>
      <c r="N40" s="72">
        <v>1820.921142578125</v>
      </c>
      <c r="O40" s="72">
        <v>4799.2705078125</v>
      </c>
      <c r="P40" s="73"/>
      <c r="Q40" s="74"/>
      <c r="R40" s="74"/>
      <c r="S40" s="79"/>
      <c r="T40" s="45">
        <v>10</v>
      </c>
      <c r="U40" s="45">
        <v>6</v>
      </c>
      <c r="V40" s="46">
        <v>7.398557</v>
      </c>
      <c r="W40" s="46">
        <v>0.54023</v>
      </c>
      <c r="X40" s="46">
        <v>0.130512</v>
      </c>
      <c r="Y40" s="46">
        <v>0.010274</v>
      </c>
      <c r="Z40" s="46">
        <v>0.42857142857142855</v>
      </c>
      <c r="AA40" s="46">
        <v>0.14285714285714285</v>
      </c>
      <c r="AB40" s="69">
        <v>40</v>
      </c>
      <c r="AC40"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40" s="70"/>
      <c r="AE40" s="77" t="s">
        <v>285</v>
      </c>
      <c r="AF40" s="95" t="str">
        <f>HYPERLINK("http://en.wikipedia.org/wiki/stablecoin")</f>
        <v>http://en.wikipedia.org/wiki/stablecoin</v>
      </c>
      <c r="AG40" s="77" t="s">
        <v>347</v>
      </c>
      <c r="AH40" s="77" t="s">
        <v>381</v>
      </c>
      <c r="AI40" s="77"/>
      <c r="AJ40" s="77">
        <v>0.4499102</v>
      </c>
      <c r="AK40" s="77">
        <v>212</v>
      </c>
      <c r="AL40" s="77"/>
      <c r="AM40" s="77" t="str">
        <f>REPLACE(INDEX(GroupVertices[Group],MATCH(Vertices[[#This Row],[Vertex]],GroupVertices[Vertex],0)),1,1,"")</f>
        <v>1</v>
      </c>
      <c r="AN40" s="45">
        <v>5</v>
      </c>
      <c r="AO40" s="46">
        <v>5.05050505050505</v>
      </c>
      <c r="AP40" s="45">
        <v>1</v>
      </c>
      <c r="AQ40" s="46">
        <v>1.0101010101010102</v>
      </c>
      <c r="AR40" s="45">
        <v>0</v>
      </c>
      <c r="AS40" s="46">
        <v>0</v>
      </c>
      <c r="AT40" s="45">
        <v>47</v>
      </c>
      <c r="AU40" s="46">
        <v>47.474747474747474</v>
      </c>
      <c r="AV40" s="45">
        <v>99</v>
      </c>
      <c r="AW40" s="108" t="s">
        <v>2549</v>
      </c>
      <c r="AX40" s="108" t="s">
        <v>2549</v>
      </c>
      <c r="AY40" s="108" t="s">
        <v>2549</v>
      </c>
      <c r="AZ40" s="108" t="s">
        <v>2549</v>
      </c>
      <c r="BA40" s="2"/>
    </row>
    <row r="41" spans="1:53" ht="41.45" customHeight="1">
      <c r="A41" s="62" t="s">
        <v>218</v>
      </c>
      <c r="C41" s="63"/>
      <c r="D41" s="63" t="s">
        <v>64</v>
      </c>
      <c r="E41" s="64">
        <v>403.83641876642594</v>
      </c>
      <c r="F41" s="66"/>
      <c r="G41" s="93" t="str">
        <f>HYPERLINK("https://upload.wikimedia.org/wikipedia/commons/7/78/Jack_Dorsey_2014_%28cropped%29.jpg")</f>
        <v>https://upload.wikimedia.org/wikipedia/commons/7/78/Jack_Dorsey_2014_%28cropped%29.jpg</v>
      </c>
      <c r="H41" s="63"/>
      <c r="I41" s="67" t="s">
        <v>218</v>
      </c>
      <c r="J41" s="68"/>
      <c r="K41" s="68" t="s">
        <v>75</v>
      </c>
      <c r="L41" s="47" t="s">
        <v>417</v>
      </c>
      <c r="M41" s="71">
        <v>13.744290967510162</v>
      </c>
      <c r="N41" s="72">
        <v>2722.0263671875</v>
      </c>
      <c r="O41" s="72">
        <v>4754.89453125</v>
      </c>
      <c r="P41" s="73"/>
      <c r="Q41" s="74"/>
      <c r="R41" s="74"/>
      <c r="S41" s="79"/>
      <c r="T41" s="45">
        <v>5</v>
      </c>
      <c r="U41" s="45">
        <v>6</v>
      </c>
      <c r="V41" s="46">
        <v>7.30583</v>
      </c>
      <c r="W41" s="46">
        <v>0.52809</v>
      </c>
      <c r="X41" s="46">
        <v>0.095999</v>
      </c>
      <c r="Y41" s="46">
        <v>0.009823</v>
      </c>
      <c r="Z41" s="46">
        <v>0.3111111111111111</v>
      </c>
      <c r="AA41" s="46">
        <v>0.1</v>
      </c>
      <c r="AB41" s="69">
        <v>41</v>
      </c>
      <c r="AC41"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41" s="70"/>
      <c r="AE41" s="77" t="s">
        <v>285</v>
      </c>
      <c r="AF41" s="77" t="s">
        <v>334</v>
      </c>
      <c r="AG41" s="77" t="s">
        <v>347</v>
      </c>
      <c r="AH41" s="77" t="s">
        <v>417</v>
      </c>
      <c r="AI41" s="77"/>
      <c r="AJ41" s="77">
        <v>0.3746855</v>
      </c>
      <c r="AK41" s="77">
        <v>500</v>
      </c>
      <c r="AL41" s="77"/>
      <c r="AM41" s="77" t="str">
        <f>REPLACE(INDEX(GroupVertices[Group],MATCH(Vertices[[#This Row],[Vertex]],GroupVertices[Vertex],0)),1,1,"")</f>
        <v>1</v>
      </c>
      <c r="AN41" s="45">
        <v>1</v>
      </c>
      <c r="AO41" s="46">
        <v>2.1739130434782608</v>
      </c>
      <c r="AP41" s="45">
        <v>0</v>
      </c>
      <c r="AQ41" s="46">
        <v>0</v>
      </c>
      <c r="AR41" s="45">
        <v>0</v>
      </c>
      <c r="AS41" s="46">
        <v>0</v>
      </c>
      <c r="AT41" s="45">
        <v>30</v>
      </c>
      <c r="AU41" s="46">
        <v>65.21739130434783</v>
      </c>
      <c r="AV41" s="45">
        <v>46</v>
      </c>
      <c r="AW41" s="108" t="s">
        <v>2549</v>
      </c>
      <c r="AX41" s="108" t="s">
        <v>2549</v>
      </c>
      <c r="AY41" s="108" t="s">
        <v>2549</v>
      </c>
      <c r="AZ41" s="108" t="s">
        <v>2549</v>
      </c>
      <c r="BA41" s="2"/>
    </row>
    <row r="42" spans="1:53" ht="41.45" customHeight="1">
      <c r="A42" s="62" t="s">
        <v>239</v>
      </c>
      <c r="C42" s="63"/>
      <c r="D42" s="63" t="s">
        <v>64</v>
      </c>
      <c r="E42" s="64">
        <v>395.3433970756263</v>
      </c>
      <c r="F42" s="66"/>
      <c r="G42" s="93" t="str">
        <f>HYPERLINK("https://upload.wikimedia.org/wikipedia/en/4/4a/Commons-logo.svg")</f>
        <v>https://upload.wikimedia.org/wikipedia/en/4/4a/Commons-logo.svg</v>
      </c>
      <c r="H42" s="63"/>
      <c r="I42" s="67" t="s">
        <v>239</v>
      </c>
      <c r="J42" s="68"/>
      <c r="K42" s="68" t="s">
        <v>75</v>
      </c>
      <c r="L42" s="47" t="s">
        <v>375</v>
      </c>
      <c r="M42" s="71">
        <v>12.589878345664207</v>
      </c>
      <c r="N42" s="72">
        <v>8870.380859375</v>
      </c>
      <c r="O42" s="72">
        <v>4006.479736328125</v>
      </c>
      <c r="P42" s="73"/>
      <c r="Q42" s="74"/>
      <c r="R42" s="74"/>
      <c r="S42" s="79"/>
      <c r="T42" s="45">
        <v>9</v>
      </c>
      <c r="U42" s="45">
        <v>1</v>
      </c>
      <c r="V42" s="46">
        <v>6.644048</v>
      </c>
      <c r="W42" s="46">
        <v>0.52514</v>
      </c>
      <c r="X42" s="46">
        <v>0.068311</v>
      </c>
      <c r="Y42" s="46">
        <v>0.010038</v>
      </c>
      <c r="Z42" s="46">
        <v>0.3611111111111111</v>
      </c>
      <c r="AA42" s="46">
        <v>0.1111111111111111</v>
      </c>
      <c r="AB42" s="69">
        <v>42</v>
      </c>
      <c r="AC42"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42" s="70"/>
      <c r="AE42" s="77" t="s">
        <v>285</v>
      </c>
      <c r="AF42" s="77" t="s">
        <v>301</v>
      </c>
      <c r="AG42" s="77" t="s">
        <v>347</v>
      </c>
      <c r="AH42" s="77" t="s">
        <v>375</v>
      </c>
      <c r="AI42" s="77"/>
      <c r="AJ42" s="77">
        <v>0.4356049</v>
      </c>
      <c r="AK42" s="77">
        <v>500</v>
      </c>
      <c r="AL42" s="77"/>
      <c r="AM42" s="77" t="str">
        <f>REPLACE(INDEX(GroupVertices[Group],MATCH(Vertices[[#This Row],[Vertex]],GroupVertices[Vertex],0)),1,1,"")</f>
        <v>3</v>
      </c>
      <c r="AN42" s="45">
        <v>1</v>
      </c>
      <c r="AO42" s="46">
        <v>0.4854368932038835</v>
      </c>
      <c r="AP42" s="45">
        <v>17</v>
      </c>
      <c r="AQ42" s="46">
        <v>8.25242718446602</v>
      </c>
      <c r="AR42" s="45">
        <v>0</v>
      </c>
      <c r="AS42" s="46">
        <v>0</v>
      </c>
      <c r="AT42" s="45">
        <v>108</v>
      </c>
      <c r="AU42" s="46">
        <v>52.42718446601942</v>
      </c>
      <c r="AV42" s="45">
        <v>206</v>
      </c>
      <c r="AW42" s="108" t="s">
        <v>2549</v>
      </c>
      <c r="AX42" s="108" t="s">
        <v>2549</v>
      </c>
      <c r="AY42" s="108" t="s">
        <v>2549</v>
      </c>
      <c r="AZ42" s="108" t="s">
        <v>2549</v>
      </c>
      <c r="BA42" s="2"/>
    </row>
    <row r="43" spans="1:53" ht="41.45" customHeight="1">
      <c r="A43" s="62" t="s">
        <v>251</v>
      </c>
      <c r="C43" s="63"/>
      <c r="D43" s="63" t="s">
        <v>64</v>
      </c>
      <c r="E43" s="64">
        <v>393.59106901373525</v>
      </c>
      <c r="F43" s="66"/>
      <c r="G43" s="93" t="str">
        <f>HYPERLINK("https://upload.wikimedia.org/wikipedia/commons/7/76/2006_AEGold_Proof_Obv.png")</f>
        <v>https://upload.wikimedia.org/wikipedia/commons/7/76/2006_AEGold_Proof_Obv.png</v>
      </c>
      <c r="H43" s="63"/>
      <c r="I43" s="67" t="s">
        <v>251</v>
      </c>
      <c r="J43" s="68"/>
      <c r="K43" s="68" t="s">
        <v>75</v>
      </c>
      <c r="L43" s="67" t="s">
        <v>428</v>
      </c>
      <c r="M43" s="71">
        <v>12.365032143583377</v>
      </c>
      <c r="N43" s="72">
        <v>1969.88623046875</v>
      </c>
      <c r="O43" s="72">
        <v>2056.056396484375</v>
      </c>
      <c r="P43" s="73"/>
      <c r="Q43" s="74"/>
      <c r="R43" s="74"/>
      <c r="S43" s="79"/>
      <c r="T43" s="45">
        <v>2</v>
      </c>
      <c r="U43" s="45">
        <v>6</v>
      </c>
      <c r="V43" s="46">
        <v>6.515152</v>
      </c>
      <c r="W43" s="46">
        <v>0.522222</v>
      </c>
      <c r="X43" s="46">
        <v>0.081479</v>
      </c>
      <c r="Y43" s="46">
        <v>0.009848</v>
      </c>
      <c r="Z43" s="46">
        <v>0.3392857142857143</v>
      </c>
      <c r="AA43" s="46">
        <v>0</v>
      </c>
      <c r="AB43" s="69">
        <v>43</v>
      </c>
      <c r="AC43"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43" s="70"/>
      <c r="AE43" s="77" t="s">
        <v>285</v>
      </c>
      <c r="AF43" s="95" t="str">
        <f>HYPERLINK("http://en.wikipedia.org/wiki/decentralization")</f>
        <v>http://en.wikipedia.org/wiki/decentralization</v>
      </c>
      <c r="AG43" s="77" t="s">
        <v>347</v>
      </c>
      <c r="AH43" s="77" t="s">
        <v>428</v>
      </c>
      <c r="AI43" s="77"/>
      <c r="AJ43" s="77">
        <v>0.3204615</v>
      </c>
      <c r="AK43" s="77">
        <v>500</v>
      </c>
      <c r="AL43" s="77"/>
      <c r="AM43" s="77" t="str">
        <f>REPLACE(INDEX(GroupVertices[Group],MATCH(Vertices[[#This Row],[Vertex]],GroupVertices[Vertex],0)),1,1,"")</f>
        <v>1</v>
      </c>
      <c r="AN43" s="45">
        <v>1</v>
      </c>
      <c r="AO43" s="46">
        <v>1.694915254237288</v>
      </c>
      <c r="AP43" s="45">
        <v>0</v>
      </c>
      <c r="AQ43" s="46">
        <v>0</v>
      </c>
      <c r="AR43" s="45">
        <v>0</v>
      </c>
      <c r="AS43" s="46">
        <v>0</v>
      </c>
      <c r="AT43" s="45">
        <v>35</v>
      </c>
      <c r="AU43" s="46">
        <v>59.32203389830509</v>
      </c>
      <c r="AV43" s="45">
        <v>59</v>
      </c>
      <c r="AW43" s="108" t="s">
        <v>2549</v>
      </c>
      <c r="AX43" s="108" t="s">
        <v>2549</v>
      </c>
      <c r="AY43" s="108" t="s">
        <v>2549</v>
      </c>
      <c r="AZ43" s="108" t="s">
        <v>2549</v>
      </c>
      <c r="BA43" s="2"/>
    </row>
    <row r="44" spans="1:53" ht="41.45" customHeight="1">
      <c r="A44" s="62" t="s">
        <v>249</v>
      </c>
      <c r="C44" s="63"/>
      <c r="D44" s="63" t="s">
        <v>64</v>
      </c>
      <c r="E44" s="64">
        <v>364.10852859410807</v>
      </c>
      <c r="F44" s="66"/>
      <c r="G44" s="93" t="str">
        <f>HYPERLINK("https://upload.wikimedia.org/wikipedia/commons/c/c3/Coat_of_Arms_of_the_University_of_Cambridge.svg")</f>
        <v>https://upload.wikimedia.org/wikipedia/commons/c/c3/Coat_of_Arms_of_the_University_of_Cambridge.svg</v>
      </c>
      <c r="H44" s="63"/>
      <c r="I44" s="67" t="s">
        <v>249</v>
      </c>
      <c r="J44" s="68"/>
      <c r="K44" s="68" t="s">
        <v>75</v>
      </c>
      <c r="L44" s="47" t="s">
        <v>395</v>
      </c>
      <c r="M44" s="71">
        <v>9.173760217050754</v>
      </c>
      <c r="N44" s="72">
        <v>2783.109130859375</v>
      </c>
      <c r="O44" s="72">
        <v>3127.308349609375</v>
      </c>
      <c r="P44" s="73"/>
      <c r="Q44" s="74"/>
      <c r="R44" s="74"/>
      <c r="S44" s="79"/>
      <c r="T44" s="45">
        <v>6</v>
      </c>
      <c r="U44" s="45">
        <v>1</v>
      </c>
      <c r="V44" s="46">
        <v>4.685714</v>
      </c>
      <c r="W44" s="46">
        <v>0.519337</v>
      </c>
      <c r="X44" s="46">
        <v>0.066621</v>
      </c>
      <c r="Y44" s="46">
        <v>0.009965</v>
      </c>
      <c r="Z44" s="46">
        <v>0.30952380952380953</v>
      </c>
      <c r="AA44" s="46">
        <v>0</v>
      </c>
      <c r="AB44" s="69">
        <v>44</v>
      </c>
      <c r="AC44"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44" s="70"/>
      <c r="AE44" s="77" t="s">
        <v>285</v>
      </c>
      <c r="AF44" s="77" t="s">
        <v>314</v>
      </c>
      <c r="AG44" s="77" t="s">
        <v>347</v>
      </c>
      <c r="AH44" s="77" t="s">
        <v>395</v>
      </c>
      <c r="AI44" s="77"/>
      <c r="AJ44" s="77">
        <v>0.7942927</v>
      </c>
      <c r="AK44" s="77">
        <v>500</v>
      </c>
      <c r="AL44" s="77"/>
      <c r="AM44" s="77" t="str">
        <f>REPLACE(INDEX(GroupVertices[Group],MATCH(Vertices[[#This Row],[Vertex]],GroupVertices[Vertex],0)),1,1,"")</f>
        <v>1</v>
      </c>
      <c r="AN44" s="45">
        <v>11</v>
      </c>
      <c r="AO44" s="46">
        <v>1.8272425249169435</v>
      </c>
      <c r="AP44" s="45">
        <v>2</v>
      </c>
      <c r="AQ44" s="46">
        <v>0.33222591362126247</v>
      </c>
      <c r="AR44" s="45">
        <v>0</v>
      </c>
      <c r="AS44" s="46">
        <v>0</v>
      </c>
      <c r="AT44" s="45">
        <v>390</v>
      </c>
      <c r="AU44" s="46">
        <v>64.78405315614619</v>
      </c>
      <c r="AV44" s="45">
        <v>602</v>
      </c>
      <c r="AW44" s="108" t="s">
        <v>2549</v>
      </c>
      <c r="AX44" s="108" t="s">
        <v>2549</v>
      </c>
      <c r="AY44" s="108" t="s">
        <v>2549</v>
      </c>
      <c r="AZ44" s="108" t="s">
        <v>2549</v>
      </c>
      <c r="BA44" s="2"/>
    </row>
    <row r="45" spans="1:53" ht="41.45" customHeight="1">
      <c r="A45" s="62" t="s">
        <v>215</v>
      </c>
      <c r="C45" s="63"/>
      <c r="D45" s="63" t="s">
        <v>64</v>
      </c>
      <c r="E45" s="64">
        <v>358.7951900144894</v>
      </c>
      <c r="F45" s="66"/>
      <c r="G45" s="93" t="str">
        <f>HYPERLINK("https://upload.wikimedia.org/wikipedia/commons/c/cc/BlogActive.com_Screenshot_2004.jpg")</f>
        <v>https://upload.wikimedia.org/wikipedia/commons/c/cc/BlogActive.com_Screenshot_2004.jpg</v>
      </c>
      <c r="H45" s="63"/>
      <c r="I45" s="67" t="s">
        <v>215</v>
      </c>
      <c r="J45" s="68"/>
      <c r="K45" s="68" t="s">
        <v>75</v>
      </c>
      <c r="L45" s="47" t="s">
        <v>409</v>
      </c>
      <c r="M45" s="71">
        <v>8.702357008588741</v>
      </c>
      <c r="N45" s="72">
        <v>8482.853515625</v>
      </c>
      <c r="O45" s="72">
        <v>3815.956298828125</v>
      </c>
      <c r="P45" s="73"/>
      <c r="Q45" s="74"/>
      <c r="R45" s="74"/>
      <c r="S45" s="79"/>
      <c r="T45" s="45">
        <v>4</v>
      </c>
      <c r="U45" s="45">
        <v>8</v>
      </c>
      <c r="V45" s="46">
        <v>4.415476</v>
      </c>
      <c r="W45" s="46">
        <v>0.52809</v>
      </c>
      <c r="X45" s="46">
        <v>0.085769</v>
      </c>
      <c r="Y45" s="46">
        <v>0.009967</v>
      </c>
      <c r="Z45" s="46">
        <v>0.4111111111111111</v>
      </c>
      <c r="AA45" s="46">
        <v>0.2</v>
      </c>
      <c r="AB45" s="69">
        <v>45</v>
      </c>
      <c r="AC45"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45" s="70"/>
      <c r="AE45" s="77" t="s">
        <v>285</v>
      </c>
      <c r="AF45" s="95" t="str">
        <f>HYPERLINK("http://en.wikipedia.org/wiki/Blog")</f>
        <v>http://en.wikipedia.org/wiki/Blog</v>
      </c>
      <c r="AG45" s="77" t="s">
        <v>347</v>
      </c>
      <c r="AH45" s="77" t="s">
        <v>409</v>
      </c>
      <c r="AI45" s="77"/>
      <c r="AJ45" s="77">
        <v>0.4655166</v>
      </c>
      <c r="AK45" s="77">
        <v>500</v>
      </c>
      <c r="AL45" s="77"/>
      <c r="AM45" s="77" t="str">
        <f>REPLACE(INDEX(GroupVertices[Group],MATCH(Vertices[[#This Row],[Vertex]],GroupVertices[Vertex],0)),1,1,"")</f>
        <v>3</v>
      </c>
      <c r="AN45" s="45">
        <v>2</v>
      </c>
      <c r="AO45" s="46">
        <v>0.4098360655737705</v>
      </c>
      <c r="AP45" s="45">
        <v>4</v>
      </c>
      <c r="AQ45" s="46">
        <v>0.819672131147541</v>
      </c>
      <c r="AR45" s="45">
        <v>0</v>
      </c>
      <c r="AS45" s="46">
        <v>0</v>
      </c>
      <c r="AT45" s="45">
        <v>292</v>
      </c>
      <c r="AU45" s="46">
        <v>59.83606557377049</v>
      </c>
      <c r="AV45" s="45">
        <v>488</v>
      </c>
      <c r="AW45" s="108" t="s">
        <v>2549</v>
      </c>
      <c r="AX45" s="108" t="s">
        <v>2549</v>
      </c>
      <c r="AY45" s="108" t="s">
        <v>2549</v>
      </c>
      <c r="AZ45" s="108" t="s">
        <v>2549</v>
      </c>
      <c r="BA45" s="2"/>
    </row>
    <row r="46" spans="1:53" ht="41.45" customHeight="1">
      <c r="A46" s="62" t="s">
        <v>256</v>
      </c>
      <c r="C46" s="63"/>
      <c r="D46" s="63" t="s">
        <v>64</v>
      </c>
      <c r="E46" s="64">
        <v>358.4811355489155</v>
      </c>
      <c r="F46" s="66"/>
      <c r="G46" s="93" t="str">
        <f>HYPERLINK("https://upload.wikimedia.org/wikipedia/en/4/4a/Commons-logo.svg")</f>
        <v>https://upload.wikimedia.org/wikipedia/en/4/4a/Commons-logo.svg</v>
      </c>
      <c r="H46" s="63"/>
      <c r="I46" s="67" t="s">
        <v>256</v>
      </c>
      <c r="J46" s="68"/>
      <c r="K46" s="68" t="s">
        <v>75</v>
      </c>
      <c r="L46" s="47" t="s">
        <v>400</v>
      </c>
      <c r="M46" s="71">
        <v>8.67536067182575</v>
      </c>
      <c r="N46" s="72">
        <v>5843.6572265625</v>
      </c>
      <c r="O46" s="72">
        <v>884.3040771484375</v>
      </c>
      <c r="P46" s="73"/>
      <c r="Q46" s="74"/>
      <c r="R46" s="74"/>
      <c r="S46" s="79"/>
      <c r="T46" s="45">
        <v>7</v>
      </c>
      <c r="U46" s="45">
        <v>1</v>
      </c>
      <c r="V46" s="46">
        <v>4.4</v>
      </c>
      <c r="W46" s="46">
        <v>0.519337</v>
      </c>
      <c r="X46" s="46">
        <v>0.064007</v>
      </c>
      <c r="Y46" s="46">
        <v>0.009839</v>
      </c>
      <c r="Z46" s="46">
        <v>0.35714285714285715</v>
      </c>
      <c r="AA46" s="46">
        <v>0.14285714285714285</v>
      </c>
      <c r="AB46" s="69">
        <v>46</v>
      </c>
      <c r="AC46"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46" s="70"/>
      <c r="AE46" s="77" t="s">
        <v>285</v>
      </c>
      <c r="AF46" s="77" t="s">
        <v>319</v>
      </c>
      <c r="AG46" s="77" t="s">
        <v>347</v>
      </c>
      <c r="AH46" s="77" t="s">
        <v>400</v>
      </c>
      <c r="AI46" s="77"/>
      <c r="AJ46" s="77">
        <v>0.3381</v>
      </c>
      <c r="AK46" s="77">
        <v>500</v>
      </c>
      <c r="AL46" s="77"/>
      <c r="AM46" s="77" t="str">
        <f>REPLACE(INDEX(GroupVertices[Group],MATCH(Vertices[[#This Row],[Vertex]],GroupVertices[Vertex],0)),1,1,"")</f>
        <v>2</v>
      </c>
      <c r="AN46" s="45">
        <v>4</v>
      </c>
      <c r="AO46" s="46">
        <v>1.556420233463035</v>
      </c>
      <c r="AP46" s="45">
        <v>2</v>
      </c>
      <c r="AQ46" s="46">
        <v>0.7782101167315175</v>
      </c>
      <c r="AR46" s="45">
        <v>0</v>
      </c>
      <c r="AS46" s="46">
        <v>0</v>
      </c>
      <c r="AT46" s="45">
        <v>157</v>
      </c>
      <c r="AU46" s="46">
        <v>61.08949416342413</v>
      </c>
      <c r="AV46" s="45">
        <v>257</v>
      </c>
      <c r="AW46" s="108" t="s">
        <v>2549</v>
      </c>
      <c r="AX46" s="108" t="s">
        <v>2549</v>
      </c>
      <c r="AY46" s="108" t="s">
        <v>2549</v>
      </c>
      <c r="AZ46" s="108" t="s">
        <v>2549</v>
      </c>
      <c r="BA46" s="2"/>
    </row>
    <row r="47" spans="1:53" ht="41.45" customHeight="1">
      <c r="A47" s="62" t="s">
        <v>248</v>
      </c>
      <c r="C47" s="63"/>
      <c r="D47" s="63" t="s">
        <v>64</v>
      </c>
      <c r="E47" s="64">
        <v>344.39298907752345</v>
      </c>
      <c r="F47" s="66"/>
      <c r="G47" s="93" t="str">
        <f>HYPERLINK("https://upload.wikimedia.org/wikipedia/en/4/4a/Commons-logo.svg")</f>
        <v>https://upload.wikimedia.org/wikipedia/en/4/4a/Commons-logo.svg</v>
      </c>
      <c r="H47" s="63"/>
      <c r="I47" s="67" t="s">
        <v>248</v>
      </c>
      <c r="J47" s="68"/>
      <c r="K47" s="68" t="s">
        <v>75</v>
      </c>
      <c r="L47" s="47" t="s">
        <v>423</v>
      </c>
      <c r="M47" s="71">
        <v>7.55685478272272</v>
      </c>
      <c r="N47" s="72">
        <v>864.841796875</v>
      </c>
      <c r="O47" s="72">
        <v>6206.7060546875</v>
      </c>
      <c r="P47" s="73"/>
      <c r="Q47" s="74"/>
      <c r="R47" s="74"/>
      <c r="S47" s="79"/>
      <c r="T47" s="45">
        <v>9</v>
      </c>
      <c r="U47" s="45">
        <v>4</v>
      </c>
      <c r="V47" s="46">
        <v>3.758802</v>
      </c>
      <c r="W47" s="46">
        <v>0.52809</v>
      </c>
      <c r="X47" s="46">
        <v>0.087875</v>
      </c>
      <c r="Y47" s="46">
        <v>0.010085</v>
      </c>
      <c r="Z47" s="46">
        <v>0.4444444444444444</v>
      </c>
      <c r="AA47" s="46">
        <v>0.3</v>
      </c>
      <c r="AB47" s="69">
        <v>47</v>
      </c>
      <c r="AC47"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47" s="70"/>
      <c r="AE47" s="77" t="s">
        <v>285</v>
      </c>
      <c r="AF47" s="77" t="s">
        <v>338</v>
      </c>
      <c r="AG47" s="77" t="s">
        <v>347</v>
      </c>
      <c r="AH47" s="77" t="s">
        <v>423</v>
      </c>
      <c r="AI47" s="77"/>
      <c r="AJ47" s="77">
        <v>0.4987358</v>
      </c>
      <c r="AK47" s="77">
        <v>500</v>
      </c>
      <c r="AL47" s="77"/>
      <c r="AM47" s="77" t="str">
        <f>REPLACE(INDEX(GroupVertices[Group],MATCH(Vertices[[#This Row],[Vertex]],GroupVertices[Vertex],0)),1,1,"")</f>
        <v>1</v>
      </c>
      <c r="AN47" s="45">
        <v>2</v>
      </c>
      <c r="AO47" s="46">
        <v>3.076923076923077</v>
      </c>
      <c r="AP47" s="45">
        <v>0</v>
      </c>
      <c r="AQ47" s="46">
        <v>0</v>
      </c>
      <c r="AR47" s="45">
        <v>0</v>
      </c>
      <c r="AS47" s="46">
        <v>0</v>
      </c>
      <c r="AT47" s="45">
        <v>35</v>
      </c>
      <c r="AU47" s="46">
        <v>53.84615384615385</v>
      </c>
      <c r="AV47" s="45">
        <v>65</v>
      </c>
      <c r="AW47" s="108" t="s">
        <v>2549</v>
      </c>
      <c r="AX47" s="108" t="s">
        <v>2549</v>
      </c>
      <c r="AY47" s="108" t="s">
        <v>2549</v>
      </c>
      <c r="AZ47" s="108" t="s">
        <v>2549</v>
      </c>
      <c r="BA47" s="2"/>
    </row>
    <row r="48" spans="1:53" ht="41.45" customHeight="1">
      <c r="A48" s="62" t="s">
        <v>227</v>
      </c>
      <c r="C48" s="63"/>
      <c r="D48" s="63" t="s">
        <v>64</v>
      </c>
      <c r="E48" s="64">
        <v>343.0808174724584</v>
      </c>
      <c r="F48" s="66"/>
      <c r="G48" s="93" t="str">
        <f>HYPERLINK("https://upload.wikimedia.org/wikipedia/en/4/4a/Commons-logo.svg")</f>
        <v>https://upload.wikimedia.org/wikipedia/en/4/4a/Commons-logo.svg</v>
      </c>
      <c r="H48" s="63"/>
      <c r="I48" s="67" t="s">
        <v>227</v>
      </c>
      <c r="J48" s="68"/>
      <c r="K48" s="68" t="s">
        <v>75</v>
      </c>
      <c r="L48" s="47" t="s">
        <v>380</v>
      </c>
      <c r="M48" s="71">
        <v>7.461368062764749</v>
      </c>
      <c r="N48" s="72">
        <v>2187.586669921875</v>
      </c>
      <c r="O48" s="72">
        <v>6263.49462890625</v>
      </c>
      <c r="P48" s="73"/>
      <c r="Q48" s="74"/>
      <c r="R48" s="74"/>
      <c r="S48" s="79"/>
      <c r="T48" s="45">
        <v>7</v>
      </c>
      <c r="U48" s="45">
        <v>9</v>
      </c>
      <c r="V48" s="46">
        <v>3.704063</v>
      </c>
      <c r="W48" s="46">
        <v>0.534091</v>
      </c>
      <c r="X48" s="46">
        <v>0.126861</v>
      </c>
      <c r="Y48" s="46">
        <v>0.009933</v>
      </c>
      <c r="Z48" s="46">
        <v>0.44696969696969696</v>
      </c>
      <c r="AA48" s="46">
        <v>0.3333333333333333</v>
      </c>
      <c r="AB48" s="69">
        <v>48</v>
      </c>
      <c r="AC48"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48" s="70"/>
      <c r="AE48" s="77" t="s">
        <v>285</v>
      </c>
      <c r="AF48" s="77" t="s">
        <v>304</v>
      </c>
      <c r="AG48" s="77" t="s">
        <v>347</v>
      </c>
      <c r="AH48" s="77" t="s">
        <v>380</v>
      </c>
      <c r="AI48" s="77"/>
      <c r="AJ48" s="77">
        <v>0.52694</v>
      </c>
      <c r="AK48" s="77">
        <v>500</v>
      </c>
      <c r="AL48" s="77"/>
      <c r="AM48" s="77" t="str">
        <f>REPLACE(INDEX(GroupVertices[Group],MATCH(Vertices[[#This Row],[Vertex]],GroupVertices[Vertex],0)),1,1,"")</f>
        <v>1</v>
      </c>
      <c r="AN48" s="45">
        <v>1</v>
      </c>
      <c r="AO48" s="46">
        <v>0.8264462809917356</v>
      </c>
      <c r="AP48" s="45">
        <v>6</v>
      </c>
      <c r="AQ48" s="46">
        <v>4.958677685950414</v>
      </c>
      <c r="AR48" s="45">
        <v>0</v>
      </c>
      <c r="AS48" s="46">
        <v>0</v>
      </c>
      <c r="AT48" s="45">
        <v>64</v>
      </c>
      <c r="AU48" s="46">
        <v>52.892561983471076</v>
      </c>
      <c r="AV48" s="45">
        <v>121</v>
      </c>
      <c r="AW48" s="108" t="s">
        <v>2549</v>
      </c>
      <c r="AX48" s="108" t="s">
        <v>2549</v>
      </c>
      <c r="AY48" s="108" t="s">
        <v>2549</v>
      </c>
      <c r="AZ48" s="108" t="s">
        <v>2549</v>
      </c>
      <c r="BA48" s="2"/>
    </row>
    <row r="49" spans="1:53" ht="41.45" customHeight="1">
      <c r="A49" s="62" t="s">
        <v>194</v>
      </c>
      <c r="C49" s="63"/>
      <c r="D49" s="63" t="s">
        <v>64</v>
      </c>
      <c r="E49" s="64">
        <v>335.41931832075034</v>
      </c>
      <c r="F49" s="66"/>
      <c r="G49" s="93" t="str">
        <f>HYPERLINK("https://upload.wikimedia.org/wikipedia/en/thumb/8/80/Wikipedia-logo-v2.svg/1024px-Wikipedia-logo-v2.svg.png")</f>
        <v>https://upload.wikimedia.org/wikipedia/en/thumb/8/80/Wikipedia-logo-v2.svg/1024px-Wikipedia-logo-v2.svg.png</v>
      </c>
      <c r="H49" s="63"/>
      <c r="I49" s="67" t="s">
        <v>194</v>
      </c>
      <c r="J49" s="68"/>
      <c r="K49" s="68" t="s">
        <v>75</v>
      </c>
      <c r="L49" s="47" t="s">
        <v>377</v>
      </c>
      <c r="M49" s="71">
        <v>6.930960519138077</v>
      </c>
      <c r="N49" s="72">
        <v>5440.72998046875</v>
      </c>
      <c r="O49" s="72">
        <v>2105.804443359375</v>
      </c>
      <c r="P49" s="73"/>
      <c r="Q49" s="74"/>
      <c r="R49" s="74"/>
      <c r="S49" s="79"/>
      <c r="T49" s="45">
        <v>2</v>
      </c>
      <c r="U49" s="45">
        <v>3</v>
      </c>
      <c r="V49" s="46">
        <v>3.4</v>
      </c>
      <c r="W49" s="46">
        <v>0.513661</v>
      </c>
      <c r="X49" s="46">
        <v>0.038788</v>
      </c>
      <c r="Y49" s="46">
        <v>0.009881</v>
      </c>
      <c r="Z49" s="46">
        <v>0.25</v>
      </c>
      <c r="AA49" s="46">
        <v>0</v>
      </c>
      <c r="AB49" s="69">
        <v>49</v>
      </c>
      <c r="AC49"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49" s="70"/>
      <c r="AE49" s="77" t="s">
        <v>285</v>
      </c>
      <c r="AF49" s="77" t="s">
        <v>302</v>
      </c>
      <c r="AG49" s="77" t="s">
        <v>347</v>
      </c>
      <c r="AH49" s="77" t="s">
        <v>377</v>
      </c>
      <c r="AI49" s="77"/>
      <c r="AJ49" s="77">
        <v>0.4735625</v>
      </c>
      <c r="AK49" s="77">
        <v>356</v>
      </c>
      <c r="AL49" s="77"/>
      <c r="AM49" s="77" t="str">
        <f>REPLACE(INDEX(GroupVertices[Group],MATCH(Vertices[[#This Row],[Vertex]],GroupVertices[Vertex],0)),1,1,"")</f>
        <v>2</v>
      </c>
      <c r="AN49" s="45">
        <v>1</v>
      </c>
      <c r="AO49" s="46">
        <v>0.5208333333333334</v>
      </c>
      <c r="AP49" s="45">
        <v>0</v>
      </c>
      <c r="AQ49" s="46">
        <v>0</v>
      </c>
      <c r="AR49" s="45">
        <v>0</v>
      </c>
      <c r="AS49" s="46">
        <v>0</v>
      </c>
      <c r="AT49" s="45">
        <v>120</v>
      </c>
      <c r="AU49" s="46">
        <v>62.5</v>
      </c>
      <c r="AV49" s="45">
        <v>192</v>
      </c>
      <c r="AW49" s="108" t="s">
        <v>2549</v>
      </c>
      <c r="AX49" s="108" t="s">
        <v>2549</v>
      </c>
      <c r="AY49" s="108" t="s">
        <v>2549</v>
      </c>
      <c r="AZ49" s="108" t="s">
        <v>2549</v>
      </c>
      <c r="BA49" s="2"/>
    </row>
    <row r="50" spans="1:53" ht="41.45" customHeight="1">
      <c r="A50" s="62" t="s">
        <v>193</v>
      </c>
      <c r="C50" s="63"/>
      <c r="D50" s="63" t="s">
        <v>64</v>
      </c>
      <c r="E50" s="64">
        <v>335.37755827520056</v>
      </c>
      <c r="F50" s="66"/>
      <c r="G50" s="93" t="str">
        <f>HYPERLINK("https://upload.wikimedia.org/wikipedia/commons/1/18/Ipfs-logo-1024-ice-text.png")</f>
        <v>https://upload.wikimedia.org/wikipedia/commons/1/18/Ipfs-logo-1024-ice-text.png</v>
      </c>
      <c r="H50" s="63"/>
      <c r="I50" s="67" t="s">
        <v>193</v>
      </c>
      <c r="J50" s="68"/>
      <c r="K50" s="68" t="s">
        <v>75</v>
      </c>
      <c r="L50" s="67" t="s">
        <v>374</v>
      </c>
      <c r="M50" s="71">
        <v>6.928192156095762</v>
      </c>
      <c r="N50" s="72">
        <v>7275.81494140625</v>
      </c>
      <c r="O50" s="72">
        <v>2312.318115234375</v>
      </c>
      <c r="P50" s="73"/>
      <c r="Q50" s="74"/>
      <c r="R50" s="74"/>
      <c r="S50" s="79"/>
      <c r="T50" s="45">
        <v>2</v>
      </c>
      <c r="U50" s="45">
        <v>5</v>
      </c>
      <c r="V50" s="46">
        <v>3.398413</v>
      </c>
      <c r="W50" s="46">
        <v>0.519337</v>
      </c>
      <c r="X50" s="46">
        <v>0.068923</v>
      </c>
      <c r="Y50" s="46">
        <v>0.00962</v>
      </c>
      <c r="Z50" s="46">
        <v>0.3333333333333333</v>
      </c>
      <c r="AA50" s="46">
        <v>0</v>
      </c>
      <c r="AB50" s="69">
        <v>50</v>
      </c>
      <c r="AC50"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50" s="70"/>
      <c r="AE50" s="77" t="s">
        <v>285</v>
      </c>
      <c r="AF50" s="77" t="s">
        <v>300</v>
      </c>
      <c r="AG50" s="77" t="s">
        <v>347</v>
      </c>
      <c r="AH50" s="77" t="s">
        <v>374</v>
      </c>
      <c r="AI50" s="77"/>
      <c r="AJ50" s="77">
        <v>0.4151335</v>
      </c>
      <c r="AK50" s="77">
        <v>469</v>
      </c>
      <c r="AL50" s="77"/>
      <c r="AM50" s="77" t="str">
        <f>REPLACE(INDEX(GroupVertices[Group],MATCH(Vertices[[#This Row],[Vertex]],GroupVertices[Vertex],0)),1,1,"")</f>
        <v>4</v>
      </c>
      <c r="AN50" s="45">
        <v>0</v>
      </c>
      <c r="AO50" s="46">
        <v>0</v>
      </c>
      <c r="AP50" s="45">
        <v>0</v>
      </c>
      <c r="AQ50" s="46">
        <v>0</v>
      </c>
      <c r="AR50" s="45">
        <v>0</v>
      </c>
      <c r="AS50" s="46">
        <v>0</v>
      </c>
      <c r="AT50" s="45">
        <v>44</v>
      </c>
      <c r="AU50" s="46">
        <v>70.96774193548387</v>
      </c>
      <c r="AV50" s="45">
        <v>62</v>
      </c>
      <c r="AW50" s="108" t="s">
        <v>2549</v>
      </c>
      <c r="AX50" s="108" t="s">
        <v>2549</v>
      </c>
      <c r="AY50" s="108" t="s">
        <v>2549</v>
      </c>
      <c r="AZ50" s="108" t="s">
        <v>2549</v>
      </c>
      <c r="BA50" s="2"/>
    </row>
    <row r="51" spans="1:53" ht="41.45" customHeight="1">
      <c r="A51" s="62" t="s">
        <v>247</v>
      </c>
      <c r="C51" s="63"/>
      <c r="D51" s="63" t="s">
        <v>64</v>
      </c>
      <c r="E51" s="64">
        <v>326.3286835031269</v>
      </c>
      <c r="F51" s="66"/>
      <c r="G51" s="93" t="str">
        <f>HYPERLINK("https://upload.wikimedia.org/wikipedia/commons/8/8e/Bitcoin_electricity_consumption.png")</f>
        <v>https://upload.wikimedia.org/wikipedia/commons/8/8e/Bitcoin_electricity_consumption.png</v>
      </c>
      <c r="H51" s="63"/>
      <c r="I51" s="67" t="s">
        <v>247</v>
      </c>
      <c r="J51" s="68"/>
      <c r="K51" s="68" t="s">
        <v>75</v>
      </c>
      <c r="L51" s="47" t="s">
        <v>393</v>
      </c>
      <c r="M51" s="71">
        <v>6.357801216569338</v>
      </c>
      <c r="N51" s="72">
        <v>1025.1292724609375</v>
      </c>
      <c r="O51" s="72">
        <v>7105.7939453125</v>
      </c>
      <c r="P51" s="73"/>
      <c r="Q51" s="74"/>
      <c r="R51" s="74"/>
      <c r="S51" s="79"/>
      <c r="T51" s="45">
        <v>8</v>
      </c>
      <c r="U51" s="45">
        <v>4</v>
      </c>
      <c r="V51" s="46">
        <v>3.071429</v>
      </c>
      <c r="W51" s="46">
        <v>0.52514</v>
      </c>
      <c r="X51" s="46">
        <v>0.088374</v>
      </c>
      <c r="Y51" s="46">
        <v>0.009852</v>
      </c>
      <c r="Z51" s="46">
        <v>0.4166666666666667</v>
      </c>
      <c r="AA51" s="46">
        <v>0.3333333333333333</v>
      </c>
      <c r="AB51" s="69">
        <v>51</v>
      </c>
      <c r="AC51"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51" s="70"/>
      <c r="AE51" s="77" t="s">
        <v>285</v>
      </c>
      <c r="AF51" s="77" t="s">
        <v>313</v>
      </c>
      <c r="AG51" s="77" t="s">
        <v>347</v>
      </c>
      <c r="AH51" s="77" t="s">
        <v>393</v>
      </c>
      <c r="AI51" s="77"/>
      <c r="AJ51" s="77">
        <v>0.3741972</v>
      </c>
      <c r="AK51" s="77">
        <v>500</v>
      </c>
      <c r="AL51" s="77"/>
      <c r="AM51" s="77" t="str">
        <f>REPLACE(INDEX(GroupVertices[Group],MATCH(Vertices[[#This Row],[Vertex]],GroupVertices[Vertex],0)),1,1,"")</f>
        <v>1</v>
      </c>
      <c r="AN51" s="45">
        <v>16</v>
      </c>
      <c r="AO51" s="46">
        <v>5.161290322580645</v>
      </c>
      <c r="AP51" s="45">
        <v>7</v>
      </c>
      <c r="AQ51" s="46">
        <v>2.2580645161290325</v>
      </c>
      <c r="AR51" s="45">
        <v>0</v>
      </c>
      <c r="AS51" s="46">
        <v>0</v>
      </c>
      <c r="AT51" s="45">
        <v>154</v>
      </c>
      <c r="AU51" s="46">
        <v>49.67741935483871</v>
      </c>
      <c r="AV51" s="45">
        <v>310</v>
      </c>
      <c r="AW51" s="108" t="s">
        <v>2549</v>
      </c>
      <c r="AX51" s="108" t="s">
        <v>2549</v>
      </c>
      <c r="AY51" s="108" t="s">
        <v>2549</v>
      </c>
      <c r="AZ51" s="108" t="s">
        <v>2549</v>
      </c>
      <c r="BA51" s="2"/>
    </row>
    <row r="52" spans="1:53" ht="41.45" customHeight="1">
      <c r="A52" s="62" t="s">
        <v>233</v>
      </c>
      <c r="C52" s="63"/>
      <c r="D52" s="63" t="s">
        <v>64</v>
      </c>
      <c r="E52" s="64">
        <v>326.1898969547658</v>
      </c>
      <c r="F52" s="66"/>
      <c r="G52" s="93" t="str">
        <f>HYPERLINK("https://upload.wikimedia.org/wikipedia/commons/3/36/MetaMask_Fox.svg")</f>
        <v>https://upload.wikimedia.org/wikipedia/commons/3/36/MetaMask_Fox.svg</v>
      </c>
      <c r="H52" s="63"/>
      <c r="I52" s="67" t="s">
        <v>233</v>
      </c>
      <c r="J52" s="68"/>
      <c r="K52" s="68" t="s">
        <v>75</v>
      </c>
      <c r="L52" s="67" t="s">
        <v>426</v>
      </c>
      <c r="M52" s="71">
        <v>6.349494383042238</v>
      </c>
      <c r="N52" s="72">
        <v>816.9443969726562</v>
      </c>
      <c r="O52" s="72">
        <v>2699.391357421875</v>
      </c>
      <c r="P52" s="73"/>
      <c r="Q52" s="74"/>
      <c r="R52" s="74"/>
      <c r="S52" s="79"/>
      <c r="T52" s="45">
        <v>3</v>
      </c>
      <c r="U52" s="45">
        <v>5</v>
      </c>
      <c r="V52" s="46">
        <v>3.066667</v>
      </c>
      <c r="W52" s="46">
        <v>0.519337</v>
      </c>
      <c r="X52" s="46">
        <v>0.072467</v>
      </c>
      <c r="Y52" s="46">
        <v>0.009584</v>
      </c>
      <c r="Z52" s="46">
        <v>0.47619047619047616</v>
      </c>
      <c r="AA52" s="46">
        <v>0.14285714285714285</v>
      </c>
      <c r="AB52" s="69">
        <v>52</v>
      </c>
      <c r="AC52"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52" s="70"/>
      <c r="AE52" s="77" t="s">
        <v>285</v>
      </c>
      <c r="AF52" s="95" t="str">
        <f>HYPERLINK("http://en.wikipedia.org/wiki/MetaMask")</f>
        <v>http://en.wikipedia.org/wiki/MetaMask</v>
      </c>
      <c r="AG52" s="77" t="s">
        <v>347</v>
      </c>
      <c r="AH52" s="77" t="s">
        <v>426</v>
      </c>
      <c r="AI52" s="77"/>
      <c r="AJ52" s="77">
        <v>0.4194591</v>
      </c>
      <c r="AK52" s="77">
        <v>81</v>
      </c>
      <c r="AL52" s="77"/>
      <c r="AM52" s="77" t="str">
        <f>REPLACE(INDEX(GroupVertices[Group],MATCH(Vertices[[#This Row],[Vertex]],GroupVertices[Vertex],0)),1,1,"")</f>
        <v>1</v>
      </c>
      <c r="AN52" s="45">
        <v>0</v>
      </c>
      <c r="AO52" s="46">
        <v>0</v>
      </c>
      <c r="AP52" s="45">
        <v>0</v>
      </c>
      <c r="AQ52" s="46">
        <v>0</v>
      </c>
      <c r="AR52" s="45">
        <v>0</v>
      </c>
      <c r="AS52" s="46">
        <v>0</v>
      </c>
      <c r="AT52" s="45">
        <v>35</v>
      </c>
      <c r="AU52" s="46">
        <v>62.5</v>
      </c>
      <c r="AV52" s="45">
        <v>56</v>
      </c>
      <c r="AW52" s="108" t="s">
        <v>2549</v>
      </c>
      <c r="AX52" s="108" t="s">
        <v>2549</v>
      </c>
      <c r="AY52" s="108" t="s">
        <v>2549</v>
      </c>
      <c r="AZ52" s="108" t="s">
        <v>2549</v>
      </c>
      <c r="BA52" s="2"/>
    </row>
    <row r="53" spans="1:53" ht="41.45" customHeight="1">
      <c r="A53" s="62" t="s">
        <v>209</v>
      </c>
      <c r="C53" s="63"/>
      <c r="D53" s="63" t="s">
        <v>64</v>
      </c>
      <c r="E53" s="64">
        <v>324.22395898246134</v>
      </c>
      <c r="F53" s="66"/>
      <c r="G53" s="93" t="str">
        <f>HYPERLINK("https://upload.wikimedia.org/wikipedia/commons/b/b6/2007_newsstand_Valencia_Spain_466381960.jpg")</f>
        <v>https://upload.wikimedia.org/wikipedia/commons/b/b6/2007_newsstand_Valencia_Spain_466381960.jpg</v>
      </c>
      <c r="H53" s="63"/>
      <c r="I53" s="67" t="s">
        <v>209</v>
      </c>
      <c r="J53" s="68"/>
      <c r="K53" s="68" t="s">
        <v>75</v>
      </c>
      <c r="L53" s="67" t="s">
        <v>399</v>
      </c>
      <c r="M53" s="71">
        <v>6.23320045806301</v>
      </c>
      <c r="N53" s="72">
        <v>5456.24365234375</v>
      </c>
      <c r="O53" s="72">
        <v>185.3497314453125</v>
      </c>
      <c r="P53" s="73"/>
      <c r="Q53" s="74"/>
      <c r="R53" s="74"/>
      <c r="S53" s="79"/>
      <c r="T53" s="45">
        <v>4</v>
      </c>
      <c r="U53" s="45">
        <v>2</v>
      </c>
      <c r="V53" s="46">
        <v>3</v>
      </c>
      <c r="W53" s="46">
        <v>0.513661</v>
      </c>
      <c r="X53" s="46">
        <v>0.051433</v>
      </c>
      <c r="Y53" s="46">
        <v>0.009559</v>
      </c>
      <c r="Z53" s="46">
        <v>0.35</v>
      </c>
      <c r="AA53" s="46">
        <v>0.2</v>
      </c>
      <c r="AB53" s="69">
        <v>53</v>
      </c>
      <c r="AC53"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53" s="70"/>
      <c r="AE53" s="77" t="s">
        <v>285</v>
      </c>
      <c r="AF53" s="77" t="s">
        <v>318</v>
      </c>
      <c r="AG53" s="77" t="s">
        <v>347</v>
      </c>
      <c r="AH53" s="77" t="s">
        <v>399</v>
      </c>
      <c r="AI53" s="77"/>
      <c r="AJ53" s="77">
        <v>0.463829</v>
      </c>
      <c r="AK53" s="77">
        <v>119</v>
      </c>
      <c r="AL53" s="77"/>
      <c r="AM53" s="77" t="str">
        <f>REPLACE(INDEX(GroupVertices[Group],MATCH(Vertices[[#This Row],[Vertex]],GroupVertices[Vertex],0)),1,1,"")</f>
        <v>2</v>
      </c>
      <c r="AN53" s="45">
        <v>1</v>
      </c>
      <c r="AO53" s="46">
        <v>1.5625</v>
      </c>
      <c r="AP53" s="45">
        <v>0</v>
      </c>
      <c r="AQ53" s="46">
        <v>0</v>
      </c>
      <c r="AR53" s="45">
        <v>0</v>
      </c>
      <c r="AS53" s="46">
        <v>0</v>
      </c>
      <c r="AT53" s="45">
        <v>37</v>
      </c>
      <c r="AU53" s="46">
        <v>57.8125</v>
      </c>
      <c r="AV53" s="45">
        <v>64</v>
      </c>
      <c r="AW53" s="108" t="s">
        <v>2549</v>
      </c>
      <c r="AX53" s="108" t="s">
        <v>2549</v>
      </c>
      <c r="AY53" s="108" t="s">
        <v>2549</v>
      </c>
      <c r="AZ53" s="108" t="s">
        <v>2549</v>
      </c>
      <c r="BA53" s="2"/>
    </row>
    <row r="54" spans="1:53" ht="41.45" customHeight="1">
      <c r="A54" s="62" t="s">
        <v>214</v>
      </c>
      <c r="C54" s="63"/>
      <c r="D54" s="63" t="s">
        <v>64</v>
      </c>
      <c r="E54" s="64">
        <v>314.6814890157409</v>
      </c>
      <c r="F54" s="66"/>
      <c r="G54" s="93" t="str">
        <f>HYPERLINK("https://upload.wikimedia.org/wikipedia/commons/0/01/Phpbb_3.0_prosilver.png")</f>
        <v>https://upload.wikimedia.org/wikipedia/commons/0/01/Phpbb_3.0_prosilver.png</v>
      </c>
      <c r="H54" s="63"/>
      <c r="I54" s="67" t="s">
        <v>214</v>
      </c>
      <c r="J54" s="68"/>
      <c r="K54" s="68" t="s">
        <v>75</v>
      </c>
      <c r="L54" s="47" t="s">
        <v>406</v>
      </c>
      <c r="M54" s="71">
        <v>5.703651159311462</v>
      </c>
      <c r="N54" s="72">
        <v>8437.38671875</v>
      </c>
      <c r="O54" s="72">
        <v>5034.9443359375</v>
      </c>
      <c r="P54" s="73"/>
      <c r="Q54" s="74"/>
      <c r="R54" s="74"/>
      <c r="S54" s="79"/>
      <c r="T54" s="45">
        <v>6</v>
      </c>
      <c r="U54" s="45">
        <v>4</v>
      </c>
      <c r="V54" s="46">
        <v>2.696429</v>
      </c>
      <c r="W54" s="46">
        <v>0.522222</v>
      </c>
      <c r="X54" s="46">
        <v>0.065026</v>
      </c>
      <c r="Y54" s="46">
        <v>0.009795</v>
      </c>
      <c r="Z54" s="46">
        <v>0.375</v>
      </c>
      <c r="AA54" s="46">
        <v>0.25</v>
      </c>
      <c r="AB54" s="69">
        <v>54</v>
      </c>
      <c r="AC54"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54" s="70"/>
      <c r="AE54" s="77" t="s">
        <v>285</v>
      </c>
      <c r="AF54" s="77" t="s">
        <v>326</v>
      </c>
      <c r="AG54" s="77" t="s">
        <v>347</v>
      </c>
      <c r="AH54" s="77" t="s">
        <v>406</v>
      </c>
      <c r="AI54" s="77"/>
      <c r="AJ54" s="77">
        <v>0.3223567</v>
      </c>
      <c r="AK54" s="77">
        <v>500</v>
      </c>
      <c r="AL54" s="77"/>
      <c r="AM54" s="77" t="str">
        <f>REPLACE(INDEX(GroupVertices[Group],MATCH(Vertices[[#This Row],[Vertex]],GroupVertices[Vertex],0)),1,1,"")</f>
        <v>3</v>
      </c>
      <c r="AN54" s="45">
        <v>0</v>
      </c>
      <c r="AO54" s="46">
        <v>0</v>
      </c>
      <c r="AP54" s="45">
        <v>0</v>
      </c>
      <c r="AQ54" s="46">
        <v>0</v>
      </c>
      <c r="AR54" s="45">
        <v>0</v>
      </c>
      <c r="AS54" s="46">
        <v>0</v>
      </c>
      <c r="AT54" s="45">
        <v>92</v>
      </c>
      <c r="AU54" s="46">
        <v>50.828729281767956</v>
      </c>
      <c r="AV54" s="45">
        <v>181</v>
      </c>
      <c r="AW54" s="108" t="s">
        <v>2549</v>
      </c>
      <c r="AX54" s="108" t="s">
        <v>2549</v>
      </c>
      <c r="AY54" s="108" t="s">
        <v>2549</v>
      </c>
      <c r="AZ54" s="108" t="s">
        <v>2549</v>
      </c>
      <c r="BA54" s="2"/>
    </row>
    <row r="55" spans="1:53" ht="41.45" customHeight="1">
      <c r="A55" s="62" t="s">
        <v>265</v>
      </c>
      <c r="C55" s="63"/>
      <c r="D55" s="63" t="s">
        <v>64</v>
      </c>
      <c r="E55" s="64">
        <v>313.4087536679272</v>
      </c>
      <c r="F55" s="66"/>
      <c r="G55" s="93" t="str">
        <f>HYPERLINK("https://upload.wikimedia.org/wikipedia/commons/f/fc/National_Mall%2C_Lincoln_Memorial_04448v_%28cropped%29.jpg")</f>
        <v>https://upload.wikimedia.org/wikipedia/commons/f/fc/National_Mall%2C_Lincoln_Memorial_04448v_%28cropped%29.jpg</v>
      </c>
      <c r="H55" s="63"/>
      <c r="I55" s="67" t="s">
        <v>265</v>
      </c>
      <c r="J55" s="68"/>
      <c r="K55" s="68" t="s">
        <v>75</v>
      </c>
      <c r="L55" s="47" t="s">
        <v>404</v>
      </c>
      <c r="M55" s="71">
        <v>5.637196491094672</v>
      </c>
      <c r="N55" s="72">
        <v>8793.177734375</v>
      </c>
      <c r="O55" s="72">
        <v>9410.1162109375</v>
      </c>
      <c r="P55" s="73"/>
      <c r="Q55" s="74"/>
      <c r="R55" s="74"/>
      <c r="S55" s="79"/>
      <c r="T55" s="45">
        <v>6</v>
      </c>
      <c r="U55" s="45">
        <v>0</v>
      </c>
      <c r="V55" s="46">
        <v>2.658333</v>
      </c>
      <c r="W55" s="46">
        <v>0.516484</v>
      </c>
      <c r="X55" s="46">
        <v>0.058052</v>
      </c>
      <c r="Y55" s="46">
        <v>0.009654</v>
      </c>
      <c r="Z55" s="46">
        <v>0.36666666666666664</v>
      </c>
      <c r="AA55" s="46">
        <v>0</v>
      </c>
      <c r="AB55" s="69">
        <v>55</v>
      </c>
      <c r="AC55"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55" s="70"/>
      <c r="AE55" s="77" t="s">
        <v>285</v>
      </c>
      <c r="AF55" s="77" t="s">
        <v>324</v>
      </c>
      <c r="AG55" s="77" t="s">
        <v>347</v>
      </c>
      <c r="AH55" s="77" t="s">
        <v>404</v>
      </c>
      <c r="AI55" s="77"/>
      <c r="AJ55" s="77">
        <v>0.77</v>
      </c>
      <c r="AK55" s="77">
        <v>500</v>
      </c>
      <c r="AL55" s="77"/>
      <c r="AM55" s="77" t="str">
        <f>REPLACE(INDEX(GroupVertices[Group],MATCH(Vertices[[#This Row],[Vertex]],GroupVertices[Vertex],0)),1,1,"")</f>
        <v>3</v>
      </c>
      <c r="AN55" s="45">
        <v>6</v>
      </c>
      <c r="AO55" s="46">
        <v>0.8368200836820083</v>
      </c>
      <c r="AP55" s="45">
        <v>3</v>
      </c>
      <c r="AQ55" s="46">
        <v>0.41841004184100417</v>
      </c>
      <c r="AR55" s="45">
        <v>0</v>
      </c>
      <c r="AS55" s="46">
        <v>0</v>
      </c>
      <c r="AT55" s="45">
        <v>427</v>
      </c>
      <c r="AU55" s="46">
        <v>59.5536959553696</v>
      </c>
      <c r="AV55" s="45">
        <v>717</v>
      </c>
      <c r="AW55" s="45"/>
      <c r="AX55" s="45"/>
      <c r="AY55" s="45"/>
      <c r="AZ55" s="45"/>
      <c r="BA55" s="2"/>
    </row>
    <row r="56" spans="1:53" ht="41.45" customHeight="1">
      <c r="A56" s="62" t="s">
        <v>182</v>
      </c>
      <c r="C56" s="63"/>
      <c r="D56" s="63" t="s">
        <v>64</v>
      </c>
      <c r="E56" s="64">
        <v>307.2032882196363</v>
      </c>
      <c r="F56" s="66"/>
      <c r="G56" s="93" t="str">
        <f>HYPERLINK("https://upload.wikimedia.org/wikipedia/commons/8/87/Nikil_Viswanathan.jpg")</f>
        <v>https://upload.wikimedia.org/wikipedia/commons/8/87/Nikil_Viswanathan.jpg</v>
      </c>
      <c r="H56" s="63"/>
      <c r="I56" s="67" t="s">
        <v>182</v>
      </c>
      <c r="J56" s="68"/>
      <c r="K56" s="68" t="s">
        <v>75</v>
      </c>
      <c r="L56" s="67" t="s">
        <v>357</v>
      </c>
      <c r="M56" s="71">
        <v>5.3263897382896985</v>
      </c>
      <c r="N56" s="72">
        <v>3175.357177734375</v>
      </c>
      <c r="O56" s="72">
        <v>5448.578125</v>
      </c>
      <c r="P56" s="73"/>
      <c r="Q56" s="74"/>
      <c r="R56" s="74"/>
      <c r="S56" s="79"/>
      <c r="T56" s="45">
        <v>1</v>
      </c>
      <c r="U56" s="45">
        <v>6</v>
      </c>
      <c r="V56" s="46">
        <v>2.480159</v>
      </c>
      <c r="W56" s="46">
        <v>0.519337</v>
      </c>
      <c r="X56" s="46">
        <v>0.074776</v>
      </c>
      <c r="Y56" s="46">
        <v>0.009617</v>
      </c>
      <c r="Z56" s="46">
        <v>0.35714285714285715</v>
      </c>
      <c r="AA56" s="46">
        <v>0</v>
      </c>
      <c r="AB56" s="69">
        <v>56</v>
      </c>
      <c r="AC56"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56" s="70"/>
      <c r="AE56" s="77" t="s">
        <v>285</v>
      </c>
      <c r="AF56" s="77" t="s">
        <v>288</v>
      </c>
      <c r="AG56" s="77" t="s">
        <v>347</v>
      </c>
      <c r="AH56" s="77" t="s">
        <v>357</v>
      </c>
      <c r="AI56" s="77"/>
      <c r="AJ56" s="77">
        <v>0.4094779</v>
      </c>
      <c r="AK56" s="77">
        <v>73</v>
      </c>
      <c r="AL56" s="77"/>
      <c r="AM56" s="77" t="str">
        <f>REPLACE(INDEX(GroupVertices[Group],MATCH(Vertices[[#This Row],[Vertex]],GroupVertices[Vertex],0)),1,1,"")</f>
        <v>1</v>
      </c>
      <c r="AN56" s="45">
        <v>2</v>
      </c>
      <c r="AO56" s="46">
        <v>2.150537634408602</v>
      </c>
      <c r="AP56" s="45">
        <v>0</v>
      </c>
      <c r="AQ56" s="46">
        <v>0</v>
      </c>
      <c r="AR56" s="45">
        <v>0</v>
      </c>
      <c r="AS56" s="46">
        <v>0</v>
      </c>
      <c r="AT56" s="45">
        <v>54</v>
      </c>
      <c r="AU56" s="46">
        <v>58.064516129032256</v>
      </c>
      <c r="AV56" s="45">
        <v>93</v>
      </c>
      <c r="AW56" s="108" t="s">
        <v>2549</v>
      </c>
      <c r="AX56" s="108" t="s">
        <v>2549</v>
      </c>
      <c r="AY56" s="108" t="s">
        <v>2549</v>
      </c>
      <c r="AZ56" s="108" t="s">
        <v>2549</v>
      </c>
      <c r="BA56" s="2"/>
    </row>
    <row r="57" spans="1:53" ht="41.45" customHeight="1">
      <c r="A57" s="62" t="s">
        <v>240</v>
      </c>
      <c r="C57" s="63"/>
      <c r="D57" s="63" t="s">
        <v>64</v>
      </c>
      <c r="E57" s="64">
        <v>287.95667232542075</v>
      </c>
      <c r="F57" s="66"/>
      <c r="G57" s="93" t="str">
        <f>HYPERLINK("https://upload.wikimedia.org/wikipedia/commons/1/15/ACM_OReilly-Rainbow-large-flash.jpg")</f>
        <v>https://upload.wikimedia.org/wikipedia/commons/1/15/ACM_OReilly-Rainbow-large-flash.jpg</v>
      </c>
      <c r="H57" s="63"/>
      <c r="I57" s="67" t="s">
        <v>240</v>
      </c>
      <c r="J57" s="68"/>
      <c r="K57" s="68" t="s">
        <v>75</v>
      </c>
      <c r="L57" s="67" t="s">
        <v>396</v>
      </c>
      <c r="M57" s="71">
        <v>4.4888003053753405</v>
      </c>
      <c r="N57" s="72">
        <v>4319.3701171875</v>
      </c>
      <c r="O57" s="72">
        <v>5411.35498046875</v>
      </c>
      <c r="P57" s="73"/>
      <c r="Q57" s="74"/>
      <c r="R57" s="74"/>
      <c r="S57" s="79"/>
      <c r="T57" s="45">
        <v>4</v>
      </c>
      <c r="U57" s="45">
        <v>1</v>
      </c>
      <c r="V57" s="46">
        <v>2</v>
      </c>
      <c r="W57" s="46">
        <v>0.51087</v>
      </c>
      <c r="X57" s="46">
        <v>0.035271</v>
      </c>
      <c r="Y57" s="46">
        <v>0.009609</v>
      </c>
      <c r="Z57" s="46">
        <v>0.25</v>
      </c>
      <c r="AA57" s="46">
        <v>0.25</v>
      </c>
      <c r="AB57" s="69">
        <v>57</v>
      </c>
      <c r="AC57"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57" s="70"/>
      <c r="AE57" s="77" t="s">
        <v>285</v>
      </c>
      <c r="AF57" s="77" t="s">
        <v>315</v>
      </c>
      <c r="AG57" s="77" t="s">
        <v>347</v>
      </c>
      <c r="AH57" s="77" t="s">
        <v>396</v>
      </c>
      <c r="AI57" s="77"/>
      <c r="AJ57" s="77">
        <v>0.3258593</v>
      </c>
      <c r="AK57" s="77">
        <v>490</v>
      </c>
      <c r="AL57" s="77"/>
      <c r="AM57" s="77" t="str">
        <f>REPLACE(INDEX(GroupVertices[Group],MATCH(Vertices[[#This Row],[Vertex]],GroupVertices[Vertex],0)),1,1,"")</f>
        <v>2</v>
      </c>
      <c r="AN57" s="45">
        <v>1</v>
      </c>
      <c r="AO57" s="46">
        <v>2.380952380952381</v>
      </c>
      <c r="AP57" s="45">
        <v>0</v>
      </c>
      <c r="AQ57" s="46">
        <v>0</v>
      </c>
      <c r="AR57" s="45">
        <v>0</v>
      </c>
      <c r="AS57" s="46">
        <v>0</v>
      </c>
      <c r="AT57" s="45">
        <v>28</v>
      </c>
      <c r="AU57" s="46">
        <v>66.66666666666667</v>
      </c>
      <c r="AV57" s="45">
        <v>42</v>
      </c>
      <c r="AW57" s="108" t="s">
        <v>2549</v>
      </c>
      <c r="AX57" s="108" t="s">
        <v>2549</v>
      </c>
      <c r="AY57" s="108" t="s">
        <v>2549</v>
      </c>
      <c r="AZ57" s="108" t="s">
        <v>2549</v>
      </c>
      <c r="BA57" s="2"/>
    </row>
    <row r="58" spans="1:53" ht="41.45" customHeight="1">
      <c r="A58" s="62" t="s">
        <v>224</v>
      </c>
      <c r="C58" s="63"/>
      <c r="D58" s="63" t="s">
        <v>64</v>
      </c>
      <c r="E58" s="64">
        <v>287.95667232542075</v>
      </c>
      <c r="F58" s="66"/>
      <c r="G58" s="93" t="str">
        <f>HYPERLINK("https://upload.wikimedia.org/wikipedia/commons/f/f9/Crystal_Clear_app_linneighborhood.svg")</f>
        <v>https://upload.wikimedia.org/wikipedia/commons/f/f9/Crystal_Clear_app_linneighborhood.svg</v>
      </c>
      <c r="H58" s="63"/>
      <c r="I58" s="67" t="s">
        <v>224</v>
      </c>
      <c r="J58" s="68"/>
      <c r="K58" s="68" t="s">
        <v>75</v>
      </c>
      <c r="L58" s="47" t="s">
        <v>416</v>
      </c>
      <c r="M58" s="71">
        <v>4.4888003053753405</v>
      </c>
      <c r="N58" s="72">
        <v>6108.60791015625</v>
      </c>
      <c r="O58" s="72">
        <v>8142.240234375</v>
      </c>
      <c r="P58" s="73"/>
      <c r="Q58" s="74"/>
      <c r="R58" s="74"/>
      <c r="S58" s="79"/>
      <c r="T58" s="45">
        <v>2</v>
      </c>
      <c r="U58" s="45">
        <v>2</v>
      </c>
      <c r="V58" s="46">
        <v>2</v>
      </c>
      <c r="W58" s="46">
        <v>0.51087</v>
      </c>
      <c r="X58" s="46">
        <v>0.037965</v>
      </c>
      <c r="Y58" s="46">
        <v>0.009931</v>
      </c>
      <c r="Z58" s="46">
        <v>0.3333333333333333</v>
      </c>
      <c r="AA58" s="46">
        <v>0</v>
      </c>
      <c r="AB58" s="69">
        <v>58</v>
      </c>
      <c r="AC58"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58" s="70"/>
      <c r="AE58" s="77" t="s">
        <v>285</v>
      </c>
      <c r="AF58" s="77" t="s">
        <v>332</v>
      </c>
      <c r="AG58" s="77" t="s">
        <v>347</v>
      </c>
      <c r="AH58" s="77" t="s">
        <v>416</v>
      </c>
      <c r="AI58" s="77"/>
      <c r="AJ58" s="77">
        <v>0.285484</v>
      </c>
      <c r="AK58" s="77">
        <v>31</v>
      </c>
      <c r="AL58" s="77"/>
      <c r="AM58" s="77" t="str">
        <f>REPLACE(INDEX(GroupVertices[Group],MATCH(Vertices[[#This Row],[Vertex]],GroupVertices[Vertex],0)),1,1,"")</f>
        <v>2</v>
      </c>
      <c r="AN58" s="45">
        <v>1</v>
      </c>
      <c r="AO58" s="46">
        <v>1.7543859649122806</v>
      </c>
      <c r="AP58" s="45">
        <v>2</v>
      </c>
      <c r="AQ58" s="46">
        <v>3.508771929824561</v>
      </c>
      <c r="AR58" s="45">
        <v>0</v>
      </c>
      <c r="AS58" s="46">
        <v>0</v>
      </c>
      <c r="AT58" s="45">
        <v>36</v>
      </c>
      <c r="AU58" s="46">
        <v>63.1578947368421</v>
      </c>
      <c r="AV58" s="45">
        <v>57</v>
      </c>
      <c r="AW58" s="108" t="s">
        <v>2549</v>
      </c>
      <c r="AX58" s="108" t="s">
        <v>2549</v>
      </c>
      <c r="AY58" s="108" t="s">
        <v>2549</v>
      </c>
      <c r="AZ58" s="108" t="s">
        <v>2549</v>
      </c>
      <c r="BA58" s="2"/>
    </row>
    <row r="59" spans="1:53" ht="41.45" customHeight="1">
      <c r="A59" s="62" t="s">
        <v>234</v>
      </c>
      <c r="C59" s="63"/>
      <c r="D59" s="63" t="s">
        <v>64</v>
      </c>
      <c r="E59" s="64">
        <v>285.65566421521396</v>
      </c>
      <c r="F59" s="66"/>
      <c r="G59" s="93" t="str">
        <f>HYPERLINK("https://upload.wikimedia.org/wikipedia/commons/d/dd/Several_Polkadot_relays.png")</f>
        <v>https://upload.wikimedia.org/wikipedia/commons/d/dd/Several_Polkadot_relays.png</v>
      </c>
      <c r="H59" s="63"/>
      <c r="I59" s="67" t="s">
        <v>234</v>
      </c>
      <c r="J59" s="68"/>
      <c r="K59" s="68" t="s">
        <v>75</v>
      </c>
      <c r="L59" s="67" t="s">
        <v>430</v>
      </c>
      <c r="M59" s="71">
        <v>4.400195244019722</v>
      </c>
      <c r="N59" s="72">
        <v>645.0078125</v>
      </c>
      <c r="O59" s="72">
        <v>5757.1884765625</v>
      </c>
      <c r="P59" s="73"/>
      <c r="Q59" s="74"/>
      <c r="R59" s="74"/>
      <c r="S59" s="79"/>
      <c r="T59" s="45">
        <v>6</v>
      </c>
      <c r="U59" s="45">
        <v>7</v>
      </c>
      <c r="V59" s="46">
        <v>1.949206</v>
      </c>
      <c r="W59" s="46">
        <v>0.52514</v>
      </c>
      <c r="X59" s="46">
        <v>0.089763</v>
      </c>
      <c r="Y59" s="46">
        <v>0.009835</v>
      </c>
      <c r="Z59" s="46">
        <v>0.5138888888888888</v>
      </c>
      <c r="AA59" s="46">
        <v>0.4444444444444444</v>
      </c>
      <c r="AB59" s="69">
        <v>59</v>
      </c>
      <c r="AC59"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59" s="70"/>
      <c r="AE59" s="77" t="s">
        <v>285</v>
      </c>
      <c r="AF59" s="77" t="s">
        <v>343</v>
      </c>
      <c r="AG59" s="77" t="s">
        <v>347</v>
      </c>
      <c r="AH59" s="77" t="s">
        <v>430</v>
      </c>
      <c r="AI59" s="77"/>
      <c r="AJ59" s="77">
        <v>0.5344684</v>
      </c>
      <c r="AK59" s="77">
        <v>228</v>
      </c>
      <c r="AL59" s="77"/>
      <c r="AM59" s="77" t="str">
        <f>REPLACE(INDEX(GroupVertices[Group],MATCH(Vertices[[#This Row],[Vertex]],GroupVertices[Vertex],0)),1,1,"")</f>
        <v>1</v>
      </c>
      <c r="AN59" s="45">
        <v>1</v>
      </c>
      <c r="AO59" s="46">
        <v>1.6129032258064515</v>
      </c>
      <c r="AP59" s="45">
        <v>0</v>
      </c>
      <c r="AQ59" s="46">
        <v>0</v>
      </c>
      <c r="AR59" s="45">
        <v>0</v>
      </c>
      <c r="AS59" s="46">
        <v>0</v>
      </c>
      <c r="AT59" s="45">
        <v>36</v>
      </c>
      <c r="AU59" s="46">
        <v>58.064516129032256</v>
      </c>
      <c r="AV59" s="45">
        <v>62</v>
      </c>
      <c r="AW59" s="108" t="s">
        <v>2549</v>
      </c>
      <c r="AX59" s="108" t="s">
        <v>2549</v>
      </c>
      <c r="AY59" s="108" t="s">
        <v>2549</v>
      </c>
      <c r="AZ59" s="108" t="s">
        <v>2549</v>
      </c>
      <c r="BA59" s="2"/>
    </row>
    <row r="60" spans="1:53" ht="41.45" customHeight="1">
      <c r="A60" s="62" t="s">
        <v>222</v>
      </c>
      <c r="C60" s="63"/>
      <c r="D60" s="63" t="s">
        <v>64</v>
      </c>
      <c r="E60" s="64">
        <v>278.9261222044807</v>
      </c>
      <c r="F60" s="66"/>
      <c r="G60" s="93" t="str">
        <f>HYPERLINK("https://upload.wikimedia.org/wikipedia/commons/9/94/Bloomberg_tower.jpg")</f>
        <v>https://upload.wikimedia.org/wikipedia/commons/9/94/Bloomberg_tower.jpg</v>
      </c>
      <c r="H60" s="63"/>
      <c r="I60" s="67" t="s">
        <v>222</v>
      </c>
      <c r="J60" s="68"/>
      <c r="K60" s="68" t="s">
        <v>75</v>
      </c>
      <c r="L60" s="67" t="s">
        <v>360</v>
      </c>
      <c r="M60" s="71">
        <v>4.153765578849688</v>
      </c>
      <c r="N60" s="72">
        <v>2869.358642578125</v>
      </c>
      <c r="O60" s="72">
        <v>7851.16162109375</v>
      </c>
      <c r="P60" s="73"/>
      <c r="Q60" s="74"/>
      <c r="R60" s="74"/>
      <c r="S60" s="79"/>
      <c r="T60" s="45">
        <v>6</v>
      </c>
      <c r="U60" s="45">
        <v>2</v>
      </c>
      <c r="V60" s="46">
        <v>1.807937</v>
      </c>
      <c r="W60" s="46">
        <v>0.519337</v>
      </c>
      <c r="X60" s="46">
        <v>0.074236</v>
      </c>
      <c r="Y60" s="46">
        <v>0.009671</v>
      </c>
      <c r="Z60" s="46">
        <v>0.4523809523809524</v>
      </c>
      <c r="AA60" s="46">
        <v>0.14285714285714285</v>
      </c>
      <c r="AB60" s="69">
        <v>60</v>
      </c>
      <c r="AC60"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60" s="70"/>
      <c r="AE60" s="77" t="s">
        <v>285</v>
      </c>
      <c r="AF60" s="77" t="s">
        <v>290</v>
      </c>
      <c r="AG60" s="77" t="s">
        <v>347</v>
      </c>
      <c r="AH60" s="77" t="s">
        <v>360</v>
      </c>
      <c r="AI60" s="77"/>
      <c r="AJ60" s="77">
        <v>0.3502313</v>
      </c>
      <c r="AK60" s="77">
        <v>500</v>
      </c>
      <c r="AL60" s="77"/>
      <c r="AM60" s="77" t="str">
        <f>REPLACE(INDEX(GroupVertices[Group],MATCH(Vertices[[#This Row],[Vertex]],GroupVertices[Vertex],0)),1,1,"")</f>
        <v>1</v>
      </c>
      <c r="AN60" s="45">
        <v>0</v>
      </c>
      <c r="AO60" s="46">
        <v>0</v>
      </c>
      <c r="AP60" s="45">
        <v>0</v>
      </c>
      <c r="AQ60" s="46">
        <v>0</v>
      </c>
      <c r="AR60" s="45">
        <v>0</v>
      </c>
      <c r="AS60" s="46">
        <v>0</v>
      </c>
      <c r="AT60" s="45">
        <v>129</v>
      </c>
      <c r="AU60" s="46">
        <v>71.66666666666667</v>
      </c>
      <c r="AV60" s="45">
        <v>180</v>
      </c>
      <c r="AW60" s="108" t="s">
        <v>2549</v>
      </c>
      <c r="AX60" s="108" t="s">
        <v>2549</v>
      </c>
      <c r="AY60" s="108" t="s">
        <v>2549</v>
      </c>
      <c r="AZ60" s="108" t="s">
        <v>2549</v>
      </c>
      <c r="BA60" s="2"/>
    </row>
    <row r="61" spans="1:53" ht="41.45" customHeight="1">
      <c r="A61" s="62" t="s">
        <v>187</v>
      </c>
      <c r="C61" s="63"/>
      <c r="D61" s="63" t="s">
        <v>64</v>
      </c>
      <c r="E61" s="64">
        <v>271.6487316954622</v>
      </c>
      <c r="F61" s="66"/>
      <c r="G61" s="93" t="str">
        <f>HYPERLINK("https://upload.wikimedia.org/wikipedia/commons/9/9e/360-91-panel.jpg")</f>
        <v>https://upload.wikimedia.org/wikipedia/commons/9/9e/360-91-panel.jpg</v>
      </c>
      <c r="H61" s="63"/>
      <c r="I61" s="67" t="s">
        <v>187</v>
      </c>
      <c r="J61" s="68"/>
      <c r="K61" s="68" t="s">
        <v>75</v>
      </c>
      <c r="L61" s="47" t="s">
        <v>369</v>
      </c>
      <c r="M61" s="71">
        <v>3.9073341692795007</v>
      </c>
      <c r="N61" s="72">
        <v>4890.82177734375</v>
      </c>
      <c r="O61" s="72">
        <v>124.8021469116211</v>
      </c>
      <c r="P61" s="73"/>
      <c r="Q61" s="74"/>
      <c r="R61" s="74"/>
      <c r="S61" s="79"/>
      <c r="T61" s="45">
        <v>2</v>
      </c>
      <c r="U61" s="45">
        <v>2</v>
      </c>
      <c r="V61" s="46">
        <v>1.666667</v>
      </c>
      <c r="W61" s="46">
        <v>0.51087</v>
      </c>
      <c r="X61" s="46">
        <v>0.046601</v>
      </c>
      <c r="Y61" s="46">
        <v>0.009626</v>
      </c>
      <c r="Z61" s="46">
        <v>0.4166666666666667</v>
      </c>
      <c r="AA61" s="46">
        <v>0</v>
      </c>
      <c r="AB61" s="69">
        <v>61</v>
      </c>
      <c r="AC61"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61" s="70"/>
      <c r="AE61" s="77" t="s">
        <v>285</v>
      </c>
      <c r="AF61" s="95" t="str">
        <f>HYPERLINK("http://en.wikipedia.org/wiki/vaporware")</f>
        <v>http://en.wikipedia.org/wiki/vaporware</v>
      </c>
      <c r="AG61" s="77" t="s">
        <v>347</v>
      </c>
      <c r="AH61" s="77" t="s">
        <v>369</v>
      </c>
      <c r="AI61" s="77"/>
      <c r="AJ61" s="77">
        <v>0.3025576</v>
      </c>
      <c r="AK61" s="77">
        <v>500</v>
      </c>
      <c r="AL61" s="77"/>
      <c r="AM61" s="77" t="str">
        <f>REPLACE(INDEX(GroupVertices[Group],MATCH(Vertices[[#This Row],[Vertex]],GroupVertices[Vertex],0)),1,1,"")</f>
        <v>2</v>
      </c>
      <c r="AN61" s="45">
        <v>7</v>
      </c>
      <c r="AO61" s="46">
        <v>2.734375</v>
      </c>
      <c r="AP61" s="45">
        <v>5</v>
      </c>
      <c r="AQ61" s="46">
        <v>1.953125</v>
      </c>
      <c r="AR61" s="45">
        <v>0</v>
      </c>
      <c r="AS61" s="46">
        <v>0</v>
      </c>
      <c r="AT61" s="45">
        <v>145</v>
      </c>
      <c r="AU61" s="46">
        <v>56.640625</v>
      </c>
      <c r="AV61" s="45">
        <v>256</v>
      </c>
      <c r="AW61" s="108" t="s">
        <v>2549</v>
      </c>
      <c r="AX61" s="108" t="s">
        <v>2549</v>
      </c>
      <c r="AY61" s="108" t="s">
        <v>2549</v>
      </c>
      <c r="AZ61" s="108" t="s">
        <v>2549</v>
      </c>
      <c r="BA61" s="2"/>
    </row>
    <row r="62" spans="1:53" ht="41.45" customHeight="1">
      <c r="A62" s="62" t="s">
        <v>213</v>
      </c>
      <c r="C62" s="63"/>
      <c r="D62" s="63" t="s">
        <v>64</v>
      </c>
      <c r="E62" s="64">
        <v>269.0559117259527</v>
      </c>
      <c r="F62" s="66"/>
      <c r="G62" s="93" t="str">
        <f>HYPERLINK("https://upload.wikimedia.org/wikipedia/commons/4/42/Cornell_University_Logo.png")</f>
        <v>https://upload.wikimedia.org/wikipedia/commons/4/42/Cornell_University_Logo.png</v>
      </c>
      <c r="H62" s="63"/>
      <c r="I62" s="67" t="s">
        <v>213</v>
      </c>
      <c r="J62" s="68"/>
      <c r="K62" s="68" t="s">
        <v>75</v>
      </c>
      <c r="L62" s="47" t="s">
        <v>405</v>
      </c>
      <c r="M62" s="71">
        <v>3.824267578408667</v>
      </c>
      <c r="N62" s="72">
        <v>9333.30078125</v>
      </c>
      <c r="O62" s="72">
        <v>294.1726989746094</v>
      </c>
      <c r="P62" s="73"/>
      <c r="Q62" s="74"/>
      <c r="R62" s="74"/>
      <c r="S62" s="79"/>
      <c r="T62" s="45">
        <v>3</v>
      </c>
      <c r="U62" s="45">
        <v>2</v>
      </c>
      <c r="V62" s="46">
        <v>1.619048</v>
      </c>
      <c r="W62" s="46">
        <v>0.513661</v>
      </c>
      <c r="X62" s="46">
        <v>0.052631</v>
      </c>
      <c r="Y62" s="46">
        <v>0.00958</v>
      </c>
      <c r="Z62" s="46">
        <v>0.35</v>
      </c>
      <c r="AA62" s="46">
        <v>0</v>
      </c>
      <c r="AB62" s="69">
        <v>62</v>
      </c>
      <c r="AC62"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62" s="70"/>
      <c r="AE62" s="77" t="s">
        <v>285</v>
      </c>
      <c r="AF62" s="77" t="s">
        <v>325</v>
      </c>
      <c r="AG62" s="77" t="s">
        <v>347</v>
      </c>
      <c r="AH62" s="77" t="s">
        <v>405</v>
      </c>
      <c r="AI62" s="77"/>
      <c r="AJ62" s="77">
        <v>0.4295118</v>
      </c>
      <c r="AK62" s="77">
        <v>500</v>
      </c>
      <c r="AL62" s="77"/>
      <c r="AM62" s="77" t="str">
        <f>REPLACE(INDEX(GroupVertices[Group],MATCH(Vertices[[#This Row],[Vertex]],GroupVertices[Vertex],0)),1,1,"")</f>
        <v>4</v>
      </c>
      <c r="AN62" s="45">
        <v>7</v>
      </c>
      <c r="AO62" s="46">
        <v>1.9662921348314606</v>
      </c>
      <c r="AP62" s="45">
        <v>1</v>
      </c>
      <c r="AQ62" s="46">
        <v>0.2808988764044944</v>
      </c>
      <c r="AR62" s="45">
        <v>0</v>
      </c>
      <c r="AS62" s="46">
        <v>0</v>
      </c>
      <c r="AT62" s="45">
        <v>230</v>
      </c>
      <c r="AU62" s="46">
        <v>64.6067415730337</v>
      </c>
      <c r="AV62" s="45">
        <v>356</v>
      </c>
      <c r="AW62" s="108" t="s">
        <v>2549</v>
      </c>
      <c r="AX62" s="108" t="s">
        <v>2549</v>
      </c>
      <c r="AY62" s="108" t="s">
        <v>2549</v>
      </c>
      <c r="AZ62" s="108" t="s">
        <v>2549</v>
      </c>
      <c r="BA62" s="2"/>
    </row>
    <row r="63" spans="1:53" ht="41.45" customHeight="1">
      <c r="A63" s="62" t="s">
        <v>223</v>
      </c>
      <c r="C63" s="63"/>
      <c r="D63" s="63" t="s">
        <v>64</v>
      </c>
      <c r="E63" s="64">
        <v>251.68936330684363</v>
      </c>
      <c r="F63" s="66"/>
      <c r="G63" s="93" t="str">
        <f>HYPERLINK("https://upload.wikimedia.org/wikipedia/commons/3/39/Internet_Key_Layers.png")</f>
        <v>https://upload.wikimedia.org/wikipedia/commons/3/39/Internet_Key_Layers.png</v>
      </c>
      <c r="H63" s="63"/>
      <c r="I63" s="67" t="s">
        <v>223</v>
      </c>
      <c r="J63" s="68"/>
      <c r="K63" s="68" t="s">
        <v>75</v>
      </c>
      <c r="L63" s="47" t="s">
        <v>419</v>
      </c>
      <c r="M63" s="71">
        <v>3.325866288783509</v>
      </c>
      <c r="N63" s="72">
        <v>4314.2841796875</v>
      </c>
      <c r="O63" s="72">
        <v>3787.192138671875</v>
      </c>
      <c r="P63" s="73"/>
      <c r="Q63" s="74"/>
      <c r="R63" s="74"/>
      <c r="S63" s="79"/>
      <c r="T63" s="45">
        <v>1</v>
      </c>
      <c r="U63" s="45">
        <v>3</v>
      </c>
      <c r="V63" s="46">
        <v>1.333333</v>
      </c>
      <c r="W63" s="46">
        <v>0.51087</v>
      </c>
      <c r="X63" s="46">
        <v>0.033909</v>
      </c>
      <c r="Y63" s="46">
        <v>0.009622</v>
      </c>
      <c r="Z63" s="46">
        <v>0.4166666666666667</v>
      </c>
      <c r="AA63" s="46">
        <v>0</v>
      </c>
      <c r="AB63" s="69">
        <v>63</v>
      </c>
      <c r="AC63"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63" s="70"/>
      <c r="AE63" s="77" t="s">
        <v>285</v>
      </c>
      <c r="AF63" s="95" t="str">
        <f>HYPERLINK("http://en.wikipedia.org/wiki/Web_content")</f>
        <v>http://en.wikipedia.org/wiki/Web_content</v>
      </c>
      <c r="AG63" s="77" t="s">
        <v>347</v>
      </c>
      <c r="AH63" s="77" t="s">
        <v>419</v>
      </c>
      <c r="AI63" s="77"/>
      <c r="AJ63" s="77">
        <v>0.3882573</v>
      </c>
      <c r="AK63" s="77">
        <v>431</v>
      </c>
      <c r="AL63" s="77"/>
      <c r="AM63" s="77" t="str">
        <f>REPLACE(INDEX(GroupVertices[Group],MATCH(Vertices[[#This Row],[Vertex]],GroupVertices[Vertex],0)),1,1,"")</f>
        <v>2</v>
      </c>
      <c r="AN63" s="45">
        <v>2</v>
      </c>
      <c r="AO63" s="46">
        <v>1.7094017094017093</v>
      </c>
      <c r="AP63" s="45">
        <v>0</v>
      </c>
      <c r="AQ63" s="46">
        <v>0</v>
      </c>
      <c r="AR63" s="45">
        <v>0</v>
      </c>
      <c r="AS63" s="46">
        <v>0</v>
      </c>
      <c r="AT63" s="45">
        <v>81</v>
      </c>
      <c r="AU63" s="46">
        <v>69.23076923076923</v>
      </c>
      <c r="AV63" s="45">
        <v>117</v>
      </c>
      <c r="AW63" s="108" t="s">
        <v>2549</v>
      </c>
      <c r="AX63" s="108" t="s">
        <v>2549</v>
      </c>
      <c r="AY63" s="108" t="s">
        <v>2549</v>
      </c>
      <c r="AZ63" s="108" t="s">
        <v>2549</v>
      </c>
      <c r="BA63" s="2"/>
    </row>
    <row r="64" spans="1:53" ht="41.45" customHeight="1">
      <c r="A64" s="62" t="s">
        <v>235</v>
      </c>
      <c r="C64" s="63"/>
      <c r="D64" s="63" t="s">
        <v>64</v>
      </c>
      <c r="E64" s="64">
        <v>243.90653806286522</v>
      </c>
      <c r="F64" s="66"/>
      <c r="G64" s="93" t="str">
        <f>HYPERLINK("https://upload.wikimedia.org/wikipedia/commons/b/bc/Gavin_Wood_in_2017.jpg")</f>
        <v>https://upload.wikimedia.org/wikipedia/commons/b/bc/Gavin_Wood_in_2017.jpg</v>
      </c>
      <c r="H64" s="63"/>
      <c r="I64" s="67" t="s">
        <v>235</v>
      </c>
      <c r="J64" s="68"/>
      <c r="K64" s="68" t="s">
        <v>75</v>
      </c>
      <c r="L64" s="67" t="s">
        <v>429</v>
      </c>
      <c r="M64" s="71">
        <v>3.132044243418229</v>
      </c>
      <c r="N64" s="72">
        <v>969.3529663085938</v>
      </c>
      <c r="O64" s="72">
        <v>8287.5751953125</v>
      </c>
      <c r="P64" s="73"/>
      <c r="Q64" s="74"/>
      <c r="R64" s="74"/>
      <c r="S64" s="79"/>
      <c r="T64" s="45">
        <v>4</v>
      </c>
      <c r="U64" s="45">
        <v>5</v>
      </c>
      <c r="V64" s="46">
        <v>1.222222</v>
      </c>
      <c r="W64" s="46">
        <v>0.519337</v>
      </c>
      <c r="X64" s="46">
        <v>0.066971</v>
      </c>
      <c r="Y64" s="46">
        <v>0.009718</v>
      </c>
      <c r="Z64" s="46">
        <v>0.42857142857142855</v>
      </c>
      <c r="AA64" s="46">
        <v>0.2857142857142857</v>
      </c>
      <c r="AB64" s="69">
        <v>64</v>
      </c>
      <c r="AC64"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64" s="70"/>
      <c r="AE64" s="77" t="s">
        <v>285</v>
      </c>
      <c r="AF64" s="77" t="s">
        <v>342</v>
      </c>
      <c r="AG64" s="77" t="s">
        <v>347</v>
      </c>
      <c r="AH64" s="77" t="s">
        <v>429</v>
      </c>
      <c r="AI64" s="77"/>
      <c r="AJ64" s="77">
        <v>0.4603175</v>
      </c>
      <c r="AK64" s="77">
        <v>186</v>
      </c>
      <c r="AL64" s="77"/>
      <c r="AM64" s="77" t="str">
        <f>REPLACE(INDEX(GroupVertices[Group],MATCH(Vertices[[#This Row],[Vertex]],GroupVertices[Vertex],0)),1,1,"")</f>
        <v>1</v>
      </c>
      <c r="AN64" s="45">
        <v>0</v>
      </c>
      <c r="AO64" s="46">
        <v>0</v>
      </c>
      <c r="AP64" s="45">
        <v>0</v>
      </c>
      <c r="AQ64" s="46">
        <v>0</v>
      </c>
      <c r="AR64" s="45">
        <v>0</v>
      </c>
      <c r="AS64" s="46">
        <v>0</v>
      </c>
      <c r="AT64" s="45">
        <v>13</v>
      </c>
      <c r="AU64" s="46">
        <v>65</v>
      </c>
      <c r="AV64" s="45">
        <v>20</v>
      </c>
      <c r="AW64" s="108" t="s">
        <v>2549</v>
      </c>
      <c r="AX64" s="108" t="s">
        <v>2549</v>
      </c>
      <c r="AY64" s="108" t="s">
        <v>2549</v>
      </c>
      <c r="AZ64" s="108" t="s">
        <v>2549</v>
      </c>
      <c r="BA64" s="2"/>
    </row>
    <row r="65" spans="1:53" ht="41.45" customHeight="1">
      <c r="A65" s="62" t="s">
        <v>190</v>
      </c>
      <c r="C65" s="63"/>
      <c r="D65" s="63" t="s">
        <v>64</v>
      </c>
      <c r="E65" s="64">
        <v>216.53324540786318</v>
      </c>
      <c r="F65" s="66"/>
      <c r="G65" s="93" t="str">
        <f>HYPERLINK("https://upload.wikimedia.org/wikipedia/en/8/8a/OOjs_UI_icon_edit-ltr-progressive.svg")</f>
        <v>https://upload.wikimedia.org/wikipedia/en/8/8a/OOjs_UI_icon_edit-ltr-progressive.svg</v>
      </c>
      <c r="H65" s="63"/>
      <c r="I65" s="67" t="s">
        <v>190</v>
      </c>
      <c r="J65" s="68"/>
      <c r="K65" s="68" t="s">
        <v>75</v>
      </c>
      <c r="L65" s="47" t="s">
        <v>372</v>
      </c>
      <c r="M65" s="71">
        <v>2.569960137418903</v>
      </c>
      <c r="N65" s="72">
        <v>6535.98291015625</v>
      </c>
      <c r="O65" s="72">
        <v>1623.3553466796875</v>
      </c>
      <c r="P65" s="73"/>
      <c r="Q65" s="74"/>
      <c r="R65" s="74"/>
      <c r="S65" s="79"/>
      <c r="T65" s="45">
        <v>4</v>
      </c>
      <c r="U65" s="45">
        <v>1</v>
      </c>
      <c r="V65" s="46">
        <v>0.9</v>
      </c>
      <c r="W65" s="46">
        <v>0.513661</v>
      </c>
      <c r="X65" s="46">
        <v>0.058602</v>
      </c>
      <c r="Y65" s="46">
        <v>0.009409</v>
      </c>
      <c r="Z65" s="46">
        <v>0.4</v>
      </c>
      <c r="AA65" s="46">
        <v>0</v>
      </c>
      <c r="AB65" s="69">
        <v>65</v>
      </c>
      <c r="AC65"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65" s="70"/>
      <c r="AE65" s="77" t="s">
        <v>285</v>
      </c>
      <c r="AF65" s="77" t="s">
        <v>299</v>
      </c>
      <c r="AG65" s="77" t="s">
        <v>347</v>
      </c>
      <c r="AH65" s="77" t="s">
        <v>372</v>
      </c>
      <c r="AI65" s="77"/>
      <c r="AJ65" s="77">
        <v>0.3242322</v>
      </c>
      <c r="AK65" s="77">
        <v>500</v>
      </c>
      <c r="AL65" s="77"/>
      <c r="AM65" s="77" t="str">
        <f>REPLACE(INDEX(GroupVertices[Group],MATCH(Vertices[[#This Row],[Vertex]],GroupVertices[Vertex],0)),1,1,"")</f>
        <v>4</v>
      </c>
      <c r="AN65" s="45">
        <v>0</v>
      </c>
      <c r="AO65" s="46">
        <v>0</v>
      </c>
      <c r="AP65" s="45">
        <v>1</v>
      </c>
      <c r="AQ65" s="46">
        <v>1.3333333333333333</v>
      </c>
      <c r="AR65" s="45">
        <v>0</v>
      </c>
      <c r="AS65" s="46">
        <v>0</v>
      </c>
      <c r="AT65" s="45">
        <v>47</v>
      </c>
      <c r="AU65" s="46">
        <v>62.666666666666664</v>
      </c>
      <c r="AV65" s="45">
        <v>75</v>
      </c>
      <c r="AW65" s="108" t="s">
        <v>2549</v>
      </c>
      <c r="AX65" s="108" t="s">
        <v>2549</v>
      </c>
      <c r="AY65" s="108" t="s">
        <v>2549</v>
      </c>
      <c r="AZ65" s="108" t="s">
        <v>2549</v>
      </c>
      <c r="BA65" s="2"/>
    </row>
    <row r="66" spans="1:53" ht="41.45" customHeight="1">
      <c r="A66" s="62" t="s">
        <v>237</v>
      </c>
      <c r="C66" s="63"/>
      <c r="D66" s="63" t="s">
        <v>64</v>
      </c>
      <c r="E66" s="64">
        <v>212.54104205778867</v>
      </c>
      <c r="F66" s="66"/>
      <c r="G66" s="93" t="str">
        <f>HYPERLINK("https://upload.wikimedia.org/wikipedia/commons/3/31/Against_Cyberbullying.png")</f>
        <v>https://upload.wikimedia.org/wikipedia/commons/3/31/Against_Cyberbullying.png</v>
      </c>
      <c r="H66" s="63"/>
      <c r="I66" s="67" t="s">
        <v>237</v>
      </c>
      <c r="J66" s="68"/>
      <c r="K66" s="68" t="s">
        <v>75</v>
      </c>
      <c r="L66" s="47" t="s">
        <v>433</v>
      </c>
      <c r="M66" s="71">
        <v>2.5014296330204155</v>
      </c>
      <c r="N66" s="72">
        <v>9197.921875</v>
      </c>
      <c r="O66" s="72">
        <v>5038.47021484375</v>
      </c>
      <c r="P66" s="73"/>
      <c r="Q66" s="74"/>
      <c r="R66" s="74"/>
      <c r="S66" s="79"/>
      <c r="T66" s="45">
        <v>4</v>
      </c>
      <c r="U66" s="45">
        <v>4</v>
      </c>
      <c r="V66" s="46">
        <v>0.860714</v>
      </c>
      <c r="W66" s="46">
        <v>0.519337</v>
      </c>
      <c r="X66" s="46">
        <v>0.068657</v>
      </c>
      <c r="Y66" s="46">
        <v>0.009593</v>
      </c>
      <c r="Z66" s="46">
        <v>0.4523809523809524</v>
      </c>
      <c r="AA66" s="46">
        <v>0.14285714285714285</v>
      </c>
      <c r="AB66" s="69">
        <v>66</v>
      </c>
      <c r="AC66"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66" s="70"/>
      <c r="AE66" s="77" t="s">
        <v>285</v>
      </c>
      <c r="AF66" s="95" t="str">
        <f>HYPERLINK("http://en.wikipedia.org/wiki/Cyberbullying")</f>
        <v>http://en.wikipedia.org/wiki/Cyberbullying</v>
      </c>
      <c r="AG66" s="77" t="s">
        <v>347</v>
      </c>
      <c r="AH66" s="77" t="s">
        <v>433</v>
      </c>
      <c r="AI66" s="77"/>
      <c r="AJ66" s="77">
        <v>0.5530994</v>
      </c>
      <c r="AK66" s="77">
        <v>500</v>
      </c>
      <c r="AL66" s="77"/>
      <c r="AM66" s="77" t="str">
        <f>REPLACE(INDEX(GroupVertices[Group],MATCH(Vertices[[#This Row],[Vertex]],GroupVertices[Vertex],0)),1,1,"")</f>
        <v>3</v>
      </c>
      <c r="AN66" s="45">
        <v>8</v>
      </c>
      <c r="AO66" s="46">
        <v>1.5655577299412915</v>
      </c>
      <c r="AP66" s="45">
        <v>31</v>
      </c>
      <c r="AQ66" s="46">
        <v>6.066536203522505</v>
      </c>
      <c r="AR66" s="45">
        <v>0</v>
      </c>
      <c r="AS66" s="46">
        <v>0</v>
      </c>
      <c r="AT66" s="45">
        <v>269</v>
      </c>
      <c r="AU66" s="46">
        <v>52.64187866927593</v>
      </c>
      <c r="AV66" s="45">
        <v>511</v>
      </c>
      <c r="AW66" s="108" t="s">
        <v>2549</v>
      </c>
      <c r="AX66" s="108" t="s">
        <v>2549</v>
      </c>
      <c r="AY66" s="108" t="s">
        <v>2549</v>
      </c>
      <c r="AZ66" s="108" t="s">
        <v>2549</v>
      </c>
      <c r="BA66" s="2"/>
    </row>
    <row r="67" spans="1:53" ht="41.45" customHeight="1">
      <c r="A67" s="62" t="s">
        <v>184</v>
      </c>
      <c r="C67" s="63"/>
      <c r="D67" s="63" t="s">
        <v>64</v>
      </c>
      <c r="E67" s="64">
        <v>194.0541412155427</v>
      </c>
      <c r="F67" s="66"/>
      <c r="G67" s="93" t="str">
        <f>HYPERLINK("https://upload.wikimedia.org/wikipedia/commons/f/fb/Moxie_Marlinspike_in_2022_02.jpg")</f>
        <v>https://upload.wikimedia.org/wikipedia/commons/f/fb/Moxie_Marlinspike_in_2022_02.jpg</v>
      </c>
      <c r="H67" s="63"/>
      <c r="I67" s="67" t="s">
        <v>184</v>
      </c>
      <c r="J67" s="68"/>
      <c r="K67" s="68" t="s">
        <v>75</v>
      </c>
      <c r="L67" s="67" t="s">
        <v>364</v>
      </c>
      <c r="M67" s="71">
        <v>2.221080106881369</v>
      </c>
      <c r="N67" s="72">
        <v>9937.9892578125</v>
      </c>
      <c r="O67" s="72">
        <v>6478.1376953125</v>
      </c>
      <c r="P67" s="73"/>
      <c r="Q67" s="74"/>
      <c r="R67" s="74"/>
      <c r="S67" s="79"/>
      <c r="T67" s="45">
        <v>2</v>
      </c>
      <c r="U67" s="45">
        <v>3</v>
      </c>
      <c r="V67" s="46">
        <v>0.7</v>
      </c>
      <c r="W67" s="46">
        <v>0.51087</v>
      </c>
      <c r="X67" s="46">
        <v>0.04578</v>
      </c>
      <c r="Y67" s="46">
        <v>0.00933</v>
      </c>
      <c r="Z67" s="46">
        <v>0.3333333333333333</v>
      </c>
      <c r="AA67" s="46">
        <v>0.25</v>
      </c>
      <c r="AB67" s="69">
        <v>67</v>
      </c>
      <c r="AC67"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67" s="70"/>
      <c r="AE67" s="77" t="s">
        <v>285</v>
      </c>
      <c r="AF67" s="77" t="s">
        <v>293</v>
      </c>
      <c r="AG67" s="77" t="s">
        <v>347</v>
      </c>
      <c r="AH67" s="77" t="s">
        <v>364</v>
      </c>
      <c r="AI67" s="77"/>
      <c r="AJ67" s="77">
        <v>0.5338136</v>
      </c>
      <c r="AK67" s="77">
        <v>493</v>
      </c>
      <c r="AL67" s="77"/>
      <c r="AM67" s="77" t="str">
        <f>REPLACE(INDEX(GroupVertices[Group],MATCH(Vertices[[#This Row],[Vertex]],GroupVertices[Vertex],0)),1,1,"")</f>
        <v>3</v>
      </c>
      <c r="AN67" s="45">
        <v>0</v>
      </c>
      <c r="AO67" s="46">
        <v>0</v>
      </c>
      <c r="AP67" s="45">
        <v>1</v>
      </c>
      <c r="AQ67" s="46">
        <v>1.0638297872340425</v>
      </c>
      <c r="AR67" s="45">
        <v>0</v>
      </c>
      <c r="AS67" s="46">
        <v>0</v>
      </c>
      <c r="AT67" s="45">
        <v>60</v>
      </c>
      <c r="AU67" s="46">
        <v>63.829787234042556</v>
      </c>
      <c r="AV67" s="45">
        <v>94</v>
      </c>
      <c r="AW67" s="108" t="s">
        <v>2549</v>
      </c>
      <c r="AX67" s="108" t="s">
        <v>2549</v>
      </c>
      <c r="AY67" s="108" t="s">
        <v>2549</v>
      </c>
      <c r="AZ67" s="108" t="s">
        <v>2549</v>
      </c>
      <c r="BA67" s="2"/>
    </row>
    <row r="68" spans="1:53" ht="41.45" customHeight="1">
      <c r="A68" s="62" t="s">
        <v>206</v>
      </c>
      <c r="C68" s="63"/>
      <c r="D68" s="63" t="s">
        <v>64</v>
      </c>
      <c r="E68" s="64">
        <v>192.20978840672208</v>
      </c>
      <c r="F68" s="66"/>
      <c r="G68" s="93" t="str">
        <f>HYPERLINK("https://upload.wikimedia.org/wikipedia/commons/5/5a/AlgorithmicGovernance.svg")</f>
        <v>https://upload.wikimedia.org/wikipedia/commons/5/5a/AlgorithmicGovernance.svg</v>
      </c>
      <c r="H68" s="63"/>
      <c r="I68" s="67" t="s">
        <v>206</v>
      </c>
      <c r="J68" s="68"/>
      <c r="K68" s="68" t="s">
        <v>75</v>
      </c>
      <c r="L68" s="47" t="s">
        <v>350</v>
      </c>
      <c r="M68" s="71">
        <v>2.196159606300073</v>
      </c>
      <c r="N68" s="72">
        <v>228.14114379882812</v>
      </c>
      <c r="O68" s="72">
        <v>3781.936279296875</v>
      </c>
      <c r="P68" s="73"/>
      <c r="Q68" s="74"/>
      <c r="R68" s="74"/>
      <c r="S68" s="79"/>
      <c r="T68" s="45">
        <v>3</v>
      </c>
      <c r="U68" s="45">
        <v>3</v>
      </c>
      <c r="V68" s="46">
        <v>0.685714</v>
      </c>
      <c r="W68" s="46">
        <v>0.513661</v>
      </c>
      <c r="X68" s="46">
        <v>0.051073</v>
      </c>
      <c r="Y68" s="46">
        <v>0.009476</v>
      </c>
      <c r="Z68" s="46">
        <v>0.45</v>
      </c>
      <c r="AA68" s="46">
        <v>0.2</v>
      </c>
      <c r="AB68" s="69">
        <v>68</v>
      </c>
      <c r="AC68"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68" s="70"/>
      <c r="AE68" s="77" t="s">
        <v>285</v>
      </c>
      <c r="AF68" s="77" t="s">
        <v>287</v>
      </c>
      <c r="AG68" s="77" t="s">
        <v>347</v>
      </c>
      <c r="AH68" s="77" t="s">
        <v>350</v>
      </c>
      <c r="AI68" s="77"/>
      <c r="AJ68" s="77">
        <v>0.4239328</v>
      </c>
      <c r="AK68" s="77">
        <v>500</v>
      </c>
      <c r="AL68" s="77"/>
      <c r="AM68" s="77" t="str">
        <f>REPLACE(INDEX(GroupVertices[Group],MATCH(Vertices[[#This Row],[Vertex]],GroupVertices[Vertex],0)),1,1,"")</f>
        <v>1</v>
      </c>
      <c r="AN68" s="45">
        <v>9</v>
      </c>
      <c r="AO68" s="46">
        <v>5.732484076433121</v>
      </c>
      <c r="AP68" s="45">
        <v>4</v>
      </c>
      <c r="AQ68" s="46">
        <v>2.5477707006369426</v>
      </c>
      <c r="AR68" s="45">
        <v>0</v>
      </c>
      <c r="AS68" s="46">
        <v>0</v>
      </c>
      <c r="AT68" s="45">
        <v>85</v>
      </c>
      <c r="AU68" s="46">
        <v>54.140127388535035</v>
      </c>
      <c r="AV68" s="45">
        <v>157</v>
      </c>
      <c r="AW68" s="108" t="s">
        <v>2549</v>
      </c>
      <c r="AX68" s="108" t="s">
        <v>2549</v>
      </c>
      <c r="AY68" s="108" t="s">
        <v>2549</v>
      </c>
      <c r="AZ68" s="108" t="s">
        <v>2549</v>
      </c>
      <c r="BA68" s="2"/>
    </row>
    <row r="69" spans="1:53" ht="41.45" customHeight="1">
      <c r="A69" s="62" t="s">
        <v>207</v>
      </c>
      <c r="C69" s="63"/>
      <c r="D69" s="63" t="s">
        <v>64</v>
      </c>
      <c r="E69" s="64">
        <v>189.6900943445453</v>
      </c>
      <c r="F69" s="66"/>
      <c r="G69" s="93" t="str">
        <f>HYPERLINK("https://upload.wikimedia.org/wikipedia/en/4/4a/Commons-logo.svg")</f>
        <v>https://upload.wikimedia.org/wikipedia/en/4/4a/Commons-logo.svg</v>
      </c>
      <c r="H69" s="63"/>
      <c r="I69" s="67" t="s">
        <v>207</v>
      </c>
      <c r="J69" s="68"/>
      <c r="K69" s="68" t="s">
        <v>75</v>
      </c>
      <c r="L69" s="67" t="s">
        <v>352</v>
      </c>
      <c r="M69" s="71">
        <v>2.162934016591831</v>
      </c>
      <c r="N69" s="72">
        <v>8669.0244140625</v>
      </c>
      <c r="O69" s="72">
        <v>3311.581787109375</v>
      </c>
      <c r="P69" s="73"/>
      <c r="Q69" s="74"/>
      <c r="R69" s="74"/>
      <c r="S69" s="79"/>
      <c r="T69" s="45">
        <v>3</v>
      </c>
      <c r="U69" s="45">
        <v>1</v>
      </c>
      <c r="V69" s="46">
        <v>0.666667</v>
      </c>
      <c r="W69" s="46">
        <v>0.51087</v>
      </c>
      <c r="X69" s="46">
        <v>0.039446</v>
      </c>
      <c r="Y69" s="46">
        <v>0.009435</v>
      </c>
      <c r="Z69" s="46">
        <v>0.4166666666666667</v>
      </c>
      <c r="AA69" s="46">
        <v>0</v>
      </c>
      <c r="AB69" s="69">
        <v>69</v>
      </c>
      <c r="AC69"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69" s="70"/>
      <c r="AE69" s="77" t="s">
        <v>285</v>
      </c>
      <c r="AF69" s="95" t="str">
        <f>HYPERLINK("http://en.wikipedia.org/wiki/Gizmodo")</f>
        <v>http://en.wikipedia.org/wiki/Gizmodo</v>
      </c>
      <c r="AG69" s="77" t="s">
        <v>347</v>
      </c>
      <c r="AH69" s="77" t="s">
        <v>352</v>
      </c>
      <c r="AI69" s="77"/>
      <c r="AJ69" s="77">
        <v>0.2814337</v>
      </c>
      <c r="AK69" s="77">
        <v>500</v>
      </c>
      <c r="AL69" s="77"/>
      <c r="AM69" s="77" t="str">
        <f>REPLACE(INDEX(GroupVertices[Group],MATCH(Vertices[[#This Row],[Vertex]],GroupVertices[Vertex],0)),1,1,"")</f>
        <v>4</v>
      </c>
      <c r="AN69" s="45">
        <v>1</v>
      </c>
      <c r="AO69" s="46">
        <v>1.5873015873015872</v>
      </c>
      <c r="AP69" s="45">
        <v>2</v>
      </c>
      <c r="AQ69" s="46">
        <v>3.1746031746031744</v>
      </c>
      <c r="AR69" s="45">
        <v>0</v>
      </c>
      <c r="AS69" s="46">
        <v>0</v>
      </c>
      <c r="AT69" s="45">
        <v>40</v>
      </c>
      <c r="AU69" s="46">
        <v>63.492063492063494</v>
      </c>
      <c r="AV69" s="45">
        <v>63</v>
      </c>
      <c r="AW69" s="108" t="s">
        <v>2549</v>
      </c>
      <c r="AX69" s="108" t="s">
        <v>2549</v>
      </c>
      <c r="AY69" s="108" t="s">
        <v>2549</v>
      </c>
      <c r="AZ69" s="108" t="s">
        <v>2549</v>
      </c>
      <c r="BA69" s="2"/>
    </row>
    <row r="70" spans="1:53" ht="41.45" customHeight="1">
      <c r="A70" s="62" t="s">
        <v>188</v>
      </c>
      <c r="C70" s="63"/>
      <c r="D70" s="63" t="s">
        <v>64</v>
      </c>
      <c r="E70" s="64">
        <v>189.6900943445453</v>
      </c>
      <c r="F70" s="66"/>
      <c r="G70" s="93" t="str">
        <f>HYPERLINK("https://upload.wikimedia.org/wikipedia/commons/9/9c/Wikimedia_Hackathon_Prague_2019_-_Group_Photo_-_CLK.png")</f>
        <v>https://upload.wikimedia.org/wikipedia/commons/9/9c/Wikimedia_Hackathon_Prague_2019_-_Group_Photo_-_CLK.png</v>
      </c>
      <c r="H70" s="63"/>
      <c r="I70" s="67" t="s">
        <v>188</v>
      </c>
      <c r="J70" s="68"/>
      <c r="K70" s="68" t="s">
        <v>75</v>
      </c>
      <c r="L70" s="47" t="s">
        <v>370</v>
      </c>
      <c r="M70" s="71">
        <v>2.162934016591831</v>
      </c>
      <c r="N70" s="72">
        <v>4720.451171875</v>
      </c>
      <c r="O70" s="72">
        <v>1414.4609375</v>
      </c>
      <c r="P70" s="73"/>
      <c r="Q70" s="74"/>
      <c r="R70" s="74"/>
      <c r="S70" s="79"/>
      <c r="T70" s="45">
        <v>2</v>
      </c>
      <c r="U70" s="45">
        <v>2</v>
      </c>
      <c r="V70" s="46">
        <v>0.666667</v>
      </c>
      <c r="W70" s="46">
        <v>0.508108</v>
      </c>
      <c r="X70" s="46">
        <v>0.031425</v>
      </c>
      <c r="Y70" s="46">
        <v>0.00947</v>
      </c>
      <c r="Z70" s="46">
        <v>0.3333333333333333</v>
      </c>
      <c r="AA70" s="46">
        <v>0.3333333333333333</v>
      </c>
      <c r="AB70" s="69">
        <v>70</v>
      </c>
      <c r="AC70"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70" s="70"/>
      <c r="AE70" s="77" t="s">
        <v>285</v>
      </c>
      <c r="AF70" s="95" t="str">
        <f>HYPERLINK("http://en.wikipedia.org/wiki/hackathon")</f>
        <v>http://en.wikipedia.org/wiki/hackathon</v>
      </c>
      <c r="AG70" s="77" t="s">
        <v>347</v>
      </c>
      <c r="AH70" s="77" t="s">
        <v>370</v>
      </c>
      <c r="AI70" s="77"/>
      <c r="AJ70" s="77">
        <v>0.38975</v>
      </c>
      <c r="AK70" s="77">
        <v>500</v>
      </c>
      <c r="AL70" s="77"/>
      <c r="AM70" s="77" t="str">
        <f>REPLACE(INDEX(GroupVertices[Group],MATCH(Vertices[[#This Row],[Vertex]],GroupVertices[Vertex],0)),1,1,"")</f>
        <v>2</v>
      </c>
      <c r="AN70" s="45">
        <v>2</v>
      </c>
      <c r="AO70" s="46">
        <v>1.2738853503184713</v>
      </c>
      <c r="AP70" s="45">
        <v>2</v>
      </c>
      <c r="AQ70" s="46">
        <v>1.2738853503184713</v>
      </c>
      <c r="AR70" s="45">
        <v>0</v>
      </c>
      <c r="AS70" s="46">
        <v>0</v>
      </c>
      <c r="AT70" s="45">
        <v>89</v>
      </c>
      <c r="AU70" s="46">
        <v>56.68789808917197</v>
      </c>
      <c r="AV70" s="45">
        <v>157</v>
      </c>
      <c r="AW70" s="108" t="s">
        <v>2549</v>
      </c>
      <c r="AX70" s="108" t="s">
        <v>2549</v>
      </c>
      <c r="AY70" s="108" t="s">
        <v>2549</v>
      </c>
      <c r="AZ70" s="108" t="s">
        <v>2549</v>
      </c>
      <c r="BA70" s="2"/>
    </row>
    <row r="71" spans="1:53" ht="41.45" customHeight="1">
      <c r="A71" s="62" t="s">
        <v>231</v>
      </c>
      <c r="C71" s="63"/>
      <c r="D71" s="63" t="s">
        <v>64</v>
      </c>
      <c r="E71" s="64">
        <v>171.57496400593968</v>
      </c>
      <c r="F71" s="66"/>
      <c r="G71" s="93" t="str">
        <f>HYPERLINK("https://upload.wikimedia.org/wikipedia/commons/8/87/Pyramid_scheme_diagram.svg")</f>
        <v>https://upload.wikimedia.org/wikipedia/commons/8/87/Pyramid_scheme_diagram.svg</v>
      </c>
      <c r="H71" s="63"/>
      <c r="I71" s="67" t="s">
        <v>231</v>
      </c>
      <c r="J71" s="68"/>
      <c r="K71" s="68" t="s">
        <v>75</v>
      </c>
      <c r="L71" s="47" t="s">
        <v>425</v>
      </c>
      <c r="M71" s="71">
        <v>1.9497281967298858</v>
      </c>
      <c r="N71" s="72">
        <v>369.1963195800781</v>
      </c>
      <c r="O71" s="72">
        <v>2911.9189453125</v>
      </c>
      <c r="P71" s="73"/>
      <c r="Q71" s="74"/>
      <c r="R71" s="74"/>
      <c r="S71" s="79"/>
      <c r="T71" s="45">
        <v>4</v>
      </c>
      <c r="U71" s="45">
        <v>1</v>
      </c>
      <c r="V71" s="46">
        <v>0.544444</v>
      </c>
      <c r="W71" s="46">
        <v>0.51087</v>
      </c>
      <c r="X71" s="46">
        <v>0.047706</v>
      </c>
      <c r="Y71" s="46">
        <v>0.009284</v>
      </c>
      <c r="Z71" s="46">
        <v>0.25</v>
      </c>
      <c r="AA71" s="46">
        <v>0.25</v>
      </c>
      <c r="AB71" s="69">
        <v>71</v>
      </c>
      <c r="AC71"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71" s="70"/>
      <c r="AE71" s="77" t="s">
        <v>285</v>
      </c>
      <c r="AF71" s="77" t="s">
        <v>340</v>
      </c>
      <c r="AG71" s="77" t="s">
        <v>347</v>
      </c>
      <c r="AH71" s="77" t="s">
        <v>425</v>
      </c>
      <c r="AI71" s="77"/>
      <c r="AJ71" s="77">
        <v>0.3233291</v>
      </c>
      <c r="AK71" s="77">
        <v>500</v>
      </c>
      <c r="AL71" s="77"/>
      <c r="AM71" s="77" t="str">
        <f>REPLACE(INDEX(GroupVertices[Group],MATCH(Vertices[[#This Row],[Vertex]],GroupVertices[Vertex],0)),1,1,"")</f>
        <v>1</v>
      </c>
      <c r="AN71" s="45">
        <v>1</v>
      </c>
      <c r="AO71" s="46">
        <v>1.2987012987012987</v>
      </c>
      <c r="AP71" s="45">
        <v>4</v>
      </c>
      <c r="AQ71" s="46">
        <v>5.194805194805195</v>
      </c>
      <c r="AR71" s="45">
        <v>0</v>
      </c>
      <c r="AS71" s="46">
        <v>0</v>
      </c>
      <c r="AT71" s="45">
        <v>39</v>
      </c>
      <c r="AU71" s="46">
        <v>50.64935064935065</v>
      </c>
      <c r="AV71" s="45">
        <v>77</v>
      </c>
      <c r="AW71" s="108" t="s">
        <v>2549</v>
      </c>
      <c r="AX71" s="108" t="s">
        <v>2549</v>
      </c>
      <c r="AY71" s="108" t="s">
        <v>2549</v>
      </c>
      <c r="AZ71" s="108" t="s">
        <v>2549</v>
      </c>
      <c r="BA71" s="2"/>
    </row>
    <row r="72" spans="1:53" ht="41.45" customHeight="1">
      <c r="A72" s="62" t="s">
        <v>195</v>
      </c>
      <c r="C72" s="63"/>
      <c r="D72" s="63" t="s">
        <v>64</v>
      </c>
      <c r="E72" s="64">
        <v>163.95800023163883</v>
      </c>
      <c r="F72" s="66"/>
      <c r="G72" s="93" t="str">
        <f>HYPERLINK("https://upload.wikimedia.org/wikipedia/commons/d/d2/Oauth_logo.svg")</f>
        <v>https://upload.wikimedia.org/wikipedia/commons/d/d2/Oauth_logo.svg</v>
      </c>
      <c r="H72" s="63"/>
      <c r="I72" s="67" t="s">
        <v>195</v>
      </c>
      <c r="J72" s="68"/>
      <c r="K72" s="68" t="s">
        <v>75</v>
      </c>
      <c r="L72" s="47" t="s">
        <v>378</v>
      </c>
      <c r="M72" s="71">
        <v>1.8722000763438351</v>
      </c>
      <c r="N72" s="72">
        <v>6199.62255859375</v>
      </c>
      <c r="O72" s="72">
        <v>2178.427001953125</v>
      </c>
      <c r="P72" s="73"/>
      <c r="Q72" s="74"/>
      <c r="R72" s="74"/>
      <c r="S72" s="79"/>
      <c r="T72" s="45">
        <v>3</v>
      </c>
      <c r="U72" s="45">
        <v>1</v>
      </c>
      <c r="V72" s="46">
        <v>0.5</v>
      </c>
      <c r="W72" s="46">
        <v>0.508108</v>
      </c>
      <c r="X72" s="46">
        <v>0.034662</v>
      </c>
      <c r="Y72" s="46">
        <v>0.009379</v>
      </c>
      <c r="Z72" s="46">
        <v>0.3333333333333333</v>
      </c>
      <c r="AA72" s="46">
        <v>0.3333333333333333</v>
      </c>
      <c r="AB72" s="69">
        <v>72</v>
      </c>
      <c r="AC72"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72" s="70"/>
      <c r="AE72" s="77" t="s">
        <v>285</v>
      </c>
      <c r="AF72" s="95" t="str">
        <f>HYPERLINK("http://en.wikipedia.org/wiki/OAuth")</f>
        <v>http://en.wikipedia.org/wiki/OAuth</v>
      </c>
      <c r="AG72" s="77" t="s">
        <v>347</v>
      </c>
      <c r="AH72" s="77" t="s">
        <v>378</v>
      </c>
      <c r="AI72" s="77"/>
      <c r="AJ72" s="77">
        <v>0.2603688</v>
      </c>
      <c r="AK72" s="77">
        <v>500</v>
      </c>
      <c r="AL72" s="77"/>
      <c r="AM72" s="77" t="str">
        <f>REPLACE(INDEX(GroupVertices[Group],MATCH(Vertices[[#This Row],[Vertex]],GroupVertices[Vertex],0)),1,1,"")</f>
        <v>2</v>
      </c>
      <c r="AN72" s="45">
        <v>4</v>
      </c>
      <c r="AO72" s="46">
        <v>2.3121387283236996</v>
      </c>
      <c r="AP72" s="45">
        <v>0</v>
      </c>
      <c r="AQ72" s="46">
        <v>0</v>
      </c>
      <c r="AR72" s="45">
        <v>0</v>
      </c>
      <c r="AS72" s="46">
        <v>0</v>
      </c>
      <c r="AT72" s="45">
        <v>109</v>
      </c>
      <c r="AU72" s="46">
        <v>63.005780346820806</v>
      </c>
      <c r="AV72" s="45">
        <v>173</v>
      </c>
      <c r="AW72" s="108" t="s">
        <v>2549</v>
      </c>
      <c r="AX72" s="108" t="s">
        <v>2549</v>
      </c>
      <c r="AY72" s="108" t="s">
        <v>2549</v>
      </c>
      <c r="AZ72" s="108" t="s">
        <v>2549</v>
      </c>
      <c r="BA72" s="2"/>
    </row>
    <row r="73" spans="1:53" ht="41.45" customHeight="1">
      <c r="A73" s="62" t="s">
        <v>201</v>
      </c>
      <c r="C73" s="63"/>
      <c r="D73" s="63" t="s">
        <v>64</v>
      </c>
      <c r="E73" s="64">
        <v>163.95800023163883</v>
      </c>
      <c r="F73" s="66"/>
      <c r="G73" s="93" t="str">
        <f>HYPERLINK("https://upload.wikimedia.org/wikipedia/en/6/6c/OpenSea_Logo.png")</f>
        <v>https://upload.wikimedia.org/wikipedia/en/6/6c/OpenSea_Logo.png</v>
      </c>
      <c r="H73" s="63"/>
      <c r="I73" s="67" t="s">
        <v>201</v>
      </c>
      <c r="J73" s="68"/>
      <c r="K73" s="68" t="s">
        <v>75</v>
      </c>
      <c r="L73" s="47" t="s">
        <v>391</v>
      </c>
      <c r="M73" s="71">
        <v>1.8722000763438351</v>
      </c>
      <c r="N73" s="72">
        <v>1290.2933349609375</v>
      </c>
      <c r="O73" s="72">
        <v>59.311912536621094</v>
      </c>
      <c r="P73" s="73"/>
      <c r="Q73" s="74"/>
      <c r="R73" s="74"/>
      <c r="S73" s="79"/>
      <c r="T73" s="45">
        <v>3</v>
      </c>
      <c r="U73" s="45">
        <v>2</v>
      </c>
      <c r="V73" s="46">
        <v>0.5</v>
      </c>
      <c r="W73" s="46">
        <v>0.508108</v>
      </c>
      <c r="X73" s="46">
        <v>0.033445</v>
      </c>
      <c r="Y73" s="46">
        <v>0.009263</v>
      </c>
      <c r="Z73" s="46">
        <v>0.3333333333333333</v>
      </c>
      <c r="AA73" s="46">
        <v>0.6666666666666666</v>
      </c>
      <c r="AB73" s="69">
        <v>73</v>
      </c>
      <c r="AC73"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73" s="70"/>
      <c r="AE73" s="77" t="s">
        <v>285</v>
      </c>
      <c r="AF73" s="95" t="str">
        <f>HYPERLINK("http://en.wikipedia.org/wiki/OpenSea")</f>
        <v>http://en.wikipedia.org/wiki/OpenSea</v>
      </c>
      <c r="AG73" s="77" t="s">
        <v>347</v>
      </c>
      <c r="AH73" s="77" t="s">
        <v>391</v>
      </c>
      <c r="AI73" s="77"/>
      <c r="AJ73" s="77">
        <v>0.4356602</v>
      </c>
      <c r="AK73" s="77">
        <v>191</v>
      </c>
      <c r="AL73" s="77"/>
      <c r="AM73" s="77" t="str">
        <f>REPLACE(INDEX(GroupVertices[Group],MATCH(Vertices[[#This Row],[Vertex]],GroupVertices[Vertex],0)),1,1,"")</f>
        <v>1</v>
      </c>
      <c r="AN73" s="45">
        <v>0</v>
      </c>
      <c r="AO73" s="46">
        <v>0</v>
      </c>
      <c r="AP73" s="45">
        <v>0</v>
      </c>
      <c r="AQ73" s="46">
        <v>0</v>
      </c>
      <c r="AR73" s="45">
        <v>0</v>
      </c>
      <c r="AS73" s="46">
        <v>0</v>
      </c>
      <c r="AT73" s="45">
        <v>81</v>
      </c>
      <c r="AU73" s="46">
        <v>65.3225806451613</v>
      </c>
      <c r="AV73" s="45">
        <v>124</v>
      </c>
      <c r="AW73" s="108" t="s">
        <v>2549</v>
      </c>
      <c r="AX73" s="108" t="s">
        <v>2549</v>
      </c>
      <c r="AY73" s="108" t="s">
        <v>2549</v>
      </c>
      <c r="AZ73" s="108" t="s">
        <v>2549</v>
      </c>
      <c r="BA73" s="2"/>
    </row>
    <row r="74" spans="1:53" ht="41.45" customHeight="1">
      <c r="A74" s="62" t="s">
        <v>242</v>
      </c>
      <c r="C74" s="63"/>
      <c r="D74" s="63" t="s">
        <v>64</v>
      </c>
      <c r="E74" s="64">
        <v>143.99867209378186</v>
      </c>
      <c r="F74" s="66"/>
      <c r="G74" s="93" t="str">
        <f>HYPERLINK("https://upload.wikimedia.org/wikipedia/commons/a/a4/Big_Data_%2827774352248%29.jpg")</f>
        <v>https://upload.wikimedia.org/wikipedia/commons/a/a4/Big_Data_%2827774352248%29.jpg</v>
      </c>
      <c r="H74" s="63"/>
      <c r="I74" s="67" t="s">
        <v>242</v>
      </c>
      <c r="J74" s="68"/>
      <c r="K74" s="68" t="s">
        <v>75</v>
      </c>
      <c r="L74" s="47" t="s">
        <v>435</v>
      </c>
      <c r="M74" s="71">
        <v>1.697760061075068</v>
      </c>
      <c r="N74" s="72">
        <v>5776.75732421875</v>
      </c>
      <c r="O74" s="72">
        <v>9542.849609375</v>
      </c>
      <c r="P74" s="73"/>
      <c r="Q74" s="74"/>
      <c r="R74" s="74"/>
      <c r="S74" s="79"/>
      <c r="T74" s="45">
        <v>2</v>
      </c>
      <c r="U74" s="45">
        <v>2</v>
      </c>
      <c r="V74" s="46">
        <v>0.4</v>
      </c>
      <c r="W74" s="46">
        <v>0.508108</v>
      </c>
      <c r="X74" s="46">
        <v>0.03604</v>
      </c>
      <c r="Y74" s="46">
        <v>0.009204</v>
      </c>
      <c r="Z74" s="46">
        <v>0.3333333333333333</v>
      </c>
      <c r="AA74" s="46">
        <v>0.3333333333333333</v>
      </c>
      <c r="AB74" s="69">
        <v>74</v>
      </c>
      <c r="AC74"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74" s="70"/>
      <c r="AE74" s="77" t="s">
        <v>285</v>
      </c>
      <c r="AF74" s="95" t="str">
        <f>HYPERLINK("http://en.wikipedia.org/wiki/buzzword")</f>
        <v>http://en.wikipedia.org/wiki/buzzword</v>
      </c>
      <c r="AG74" s="77" t="s">
        <v>347</v>
      </c>
      <c r="AH74" s="77" t="s">
        <v>435</v>
      </c>
      <c r="AI74" s="77"/>
      <c r="AJ74" s="77">
        <v>0.3175114</v>
      </c>
      <c r="AK74" s="77">
        <v>500</v>
      </c>
      <c r="AL74" s="77"/>
      <c r="AM74" s="77" t="str">
        <f>REPLACE(INDEX(GroupVertices[Group],MATCH(Vertices[[#This Row],[Vertex]],GroupVertices[Vertex],0)),1,1,"")</f>
        <v>2</v>
      </c>
      <c r="AN74" s="45">
        <v>15</v>
      </c>
      <c r="AO74" s="46">
        <v>4.273504273504273</v>
      </c>
      <c r="AP74" s="45">
        <v>6</v>
      </c>
      <c r="AQ74" s="46">
        <v>1.7094017094017093</v>
      </c>
      <c r="AR74" s="45">
        <v>0</v>
      </c>
      <c r="AS74" s="46">
        <v>0</v>
      </c>
      <c r="AT74" s="45">
        <v>184</v>
      </c>
      <c r="AU74" s="46">
        <v>52.421652421652425</v>
      </c>
      <c r="AV74" s="45">
        <v>351</v>
      </c>
      <c r="AW74" s="108" t="s">
        <v>2549</v>
      </c>
      <c r="AX74" s="108" t="s">
        <v>2549</v>
      </c>
      <c r="AY74" s="108" t="s">
        <v>2549</v>
      </c>
      <c r="AZ74" s="108" t="s">
        <v>2549</v>
      </c>
      <c r="BA74" s="2"/>
    </row>
    <row r="75" spans="1:53" ht="41.45" customHeight="1">
      <c r="A75" s="62" t="s">
        <v>225</v>
      </c>
      <c r="C75" s="63"/>
      <c r="D75" s="63" t="s">
        <v>64</v>
      </c>
      <c r="E75" s="64">
        <v>127.69062412841882</v>
      </c>
      <c r="F75" s="66"/>
      <c r="G75" s="93" t="str">
        <f>HYPERLINK("https://upload.wikimedia.org/wikipedia/en/8/8a/OOjs_UI_icon_edit-ltr-progressive.svg")</f>
        <v>https://upload.wikimedia.org/wikipedia/en/8/8a/OOjs_UI_icon_edit-ltr-progressive.svg</v>
      </c>
      <c r="H75" s="63"/>
      <c r="I75" s="67" t="s">
        <v>225</v>
      </c>
      <c r="J75" s="68"/>
      <c r="K75" s="68" t="s">
        <v>75</v>
      </c>
      <c r="L75" s="67" t="s">
        <v>421</v>
      </c>
      <c r="M75" s="71">
        <v>1.581466136095839</v>
      </c>
      <c r="N75" s="72">
        <v>3671.219482421875</v>
      </c>
      <c r="O75" s="72">
        <v>1640.83740234375</v>
      </c>
      <c r="P75" s="73"/>
      <c r="Q75" s="74"/>
      <c r="R75" s="74"/>
      <c r="S75" s="79"/>
      <c r="T75" s="45">
        <v>1</v>
      </c>
      <c r="U75" s="45">
        <v>2</v>
      </c>
      <c r="V75" s="46">
        <v>0.333333</v>
      </c>
      <c r="W75" s="46">
        <v>0.508108</v>
      </c>
      <c r="X75" s="46">
        <v>0.039332</v>
      </c>
      <c r="Y75" s="46">
        <v>0.009287</v>
      </c>
      <c r="Z75" s="46">
        <v>0.3333333333333333</v>
      </c>
      <c r="AA75" s="46">
        <v>0</v>
      </c>
      <c r="AB75" s="69">
        <v>75</v>
      </c>
      <c r="AC75"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75" s="70"/>
      <c r="AE75" s="77" t="s">
        <v>285</v>
      </c>
      <c r="AF75" s="77" t="s">
        <v>336</v>
      </c>
      <c r="AG75" s="77" t="s">
        <v>347</v>
      </c>
      <c r="AH75" s="77" t="s">
        <v>421</v>
      </c>
      <c r="AI75" s="77"/>
      <c r="AJ75" s="77">
        <v>0.4897225</v>
      </c>
      <c r="AK75" s="77">
        <v>500</v>
      </c>
      <c r="AL75" s="77"/>
      <c r="AM75" s="77" t="str">
        <f>REPLACE(INDEX(GroupVertices[Group],MATCH(Vertices[[#This Row],[Vertex]],GroupVertices[Vertex],0)),1,1,"")</f>
        <v>1</v>
      </c>
      <c r="AN75" s="45">
        <v>3</v>
      </c>
      <c r="AO75" s="46">
        <v>1.5957446808510638</v>
      </c>
      <c r="AP75" s="45">
        <v>0</v>
      </c>
      <c r="AQ75" s="46">
        <v>0</v>
      </c>
      <c r="AR75" s="45">
        <v>0</v>
      </c>
      <c r="AS75" s="46">
        <v>0</v>
      </c>
      <c r="AT75" s="45">
        <v>118</v>
      </c>
      <c r="AU75" s="46">
        <v>62.765957446808514</v>
      </c>
      <c r="AV75" s="45">
        <v>188</v>
      </c>
      <c r="AW75" s="108" t="s">
        <v>2549</v>
      </c>
      <c r="AX75" s="108" t="s">
        <v>2549</v>
      </c>
      <c r="AY75" s="108" t="s">
        <v>2549</v>
      </c>
      <c r="AZ75" s="108" t="s">
        <v>2549</v>
      </c>
      <c r="BA75" s="2"/>
    </row>
    <row r="76" spans="1:53" ht="41.45" customHeight="1">
      <c r="A76" s="62" t="s">
        <v>220</v>
      </c>
      <c r="C76" s="63"/>
      <c r="D76" s="63" t="s">
        <v>64</v>
      </c>
      <c r="E76" s="64">
        <v>101.9586641847479</v>
      </c>
      <c r="F76" s="66"/>
      <c r="G76" s="93" t="str">
        <f>HYPERLINK("https://upload.wikimedia.org/wikipedia/commons/e/ee/Iridium-4_Mission_%2825557986177%29.jpg")</f>
        <v>https://upload.wikimedia.org/wikipedia/commons/e/ee/Iridium-4_Mission_%2825557986177%29.jpg</v>
      </c>
      <c r="H76" s="63"/>
      <c r="I76" s="67" t="s">
        <v>220</v>
      </c>
      <c r="J76" s="68"/>
      <c r="K76" s="68" t="s">
        <v>75</v>
      </c>
      <c r="L76" s="47" t="s">
        <v>418</v>
      </c>
      <c r="M76" s="71">
        <v>1.4361000381719176</v>
      </c>
      <c r="N76" s="72">
        <v>2032.3358154296875</v>
      </c>
      <c r="O76" s="72">
        <v>9912.255859375</v>
      </c>
      <c r="P76" s="73"/>
      <c r="Q76" s="74"/>
      <c r="R76" s="74"/>
      <c r="S76" s="79"/>
      <c r="T76" s="45">
        <v>3</v>
      </c>
      <c r="U76" s="45">
        <v>3</v>
      </c>
      <c r="V76" s="46">
        <v>0.25</v>
      </c>
      <c r="W76" s="46">
        <v>0.51087</v>
      </c>
      <c r="X76" s="46">
        <v>0.04269</v>
      </c>
      <c r="Y76" s="46">
        <v>0.009356</v>
      </c>
      <c r="Z76" s="46">
        <v>0.5</v>
      </c>
      <c r="AA76" s="46">
        <v>0.5</v>
      </c>
      <c r="AB76" s="69">
        <v>76</v>
      </c>
      <c r="AC76"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76" s="70"/>
      <c r="AE76" s="77" t="s">
        <v>285</v>
      </c>
      <c r="AF76" s="95" t="str">
        <f>HYPERLINK("http://en.wikipedia.org/wiki/SpaceX")</f>
        <v>http://en.wikipedia.org/wiki/SpaceX</v>
      </c>
      <c r="AG76" s="77" t="s">
        <v>347</v>
      </c>
      <c r="AH76" s="77" t="s">
        <v>418</v>
      </c>
      <c r="AI76" s="77"/>
      <c r="AJ76" s="77">
        <v>0.4273306</v>
      </c>
      <c r="AK76" s="77">
        <v>500</v>
      </c>
      <c r="AL76" s="77"/>
      <c r="AM76" s="77" t="str">
        <f>REPLACE(INDEX(GroupVertices[Group],MATCH(Vertices[[#This Row],[Vertex]],GroupVertices[Vertex],0)),1,1,"")</f>
        <v>1</v>
      </c>
      <c r="AN76" s="45">
        <v>3</v>
      </c>
      <c r="AO76" s="46">
        <v>1.1070110701107012</v>
      </c>
      <c r="AP76" s="45">
        <v>0</v>
      </c>
      <c r="AQ76" s="46">
        <v>0</v>
      </c>
      <c r="AR76" s="45">
        <v>0</v>
      </c>
      <c r="AS76" s="46">
        <v>0</v>
      </c>
      <c r="AT76" s="45">
        <v>181</v>
      </c>
      <c r="AU76" s="46">
        <v>66.78966789667896</v>
      </c>
      <c r="AV76" s="45">
        <v>271</v>
      </c>
      <c r="AW76" s="108" t="s">
        <v>2549</v>
      </c>
      <c r="AX76" s="108" t="s">
        <v>2549</v>
      </c>
      <c r="AY76" s="108" t="s">
        <v>2549</v>
      </c>
      <c r="AZ76" s="108" t="s">
        <v>2549</v>
      </c>
      <c r="BA76" s="2"/>
    </row>
    <row r="77" spans="1:53" ht="41.45" customHeight="1">
      <c r="A77" s="62" t="s">
        <v>199</v>
      </c>
      <c r="C77" s="63"/>
      <c r="D77" s="63" t="s">
        <v>64</v>
      </c>
      <c r="E77" s="64">
        <v>65.69155641979768</v>
      </c>
      <c r="F77" s="66"/>
      <c r="G77" s="93" t="str">
        <f>HYPERLINK("https://upload.wikimedia.org/wikipedia/commons/6/64/AdAge_logo.svg")</f>
        <v>https://upload.wikimedia.org/wikipedia/commons/6/64/AdAge_logo.svg</v>
      </c>
      <c r="H77" s="63"/>
      <c r="I77" s="67" t="s">
        <v>199</v>
      </c>
      <c r="J77" s="68"/>
      <c r="K77" s="68" t="s">
        <v>75</v>
      </c>
      <c r="L77" s="47" t="s">
        <v>390</v>
      </c>
      <c r="M77" s="71">
        <v>1.2907339402479958</v>
      </c>
      <c r="N77" s="72">
        <v>7991.03515625</v>
      </c>
      <c r="O77" s="72">
        <v>59.311912536621094</v>
      </c>
      <c r="P77" s="73"/>
      <c r="Q77" s="74"/>
      <c r="R77" s="74"/>
      <c r="S77" s="79"/>
      <c r="T77" s="45">
        <v>3</v>
      </c>
      <c r="U77" s="45">
        <v>1</v>
      </c>
      <c r="V77" s="46">
        <v>0.166667</v>
      </c>
      <c r="W77" s="46">
        <v>0.51087</v>
      </c>
      <c r="X77" s="46">
        <v>0.056106</v>
      </c>
      <c r="Y77" s="46">
        <v>0.009219</v>
      </c>
      <c r="Z77" s="46">
        <v>0.4166666666666667</v>
      </c>
      <c r="AA77" s="46">
        <v>0</v>
      </c>
      <c r="AB77" s="69">
        <v>77</v>
      </c>
      <c r="AC77"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77" s="70"/>
      <c r="AE77" s="77" t="s">
        <v>285</v>
      </c>
      <c r="AF77" s="77" t="s">
        <v>311</v>
      </c>
      <c r="AG77" s="77" t="s">
        <v>347</v>
      </c>
      <c r="AH77" s="77" t="s">
        <v>390</v>
      </c>
      <c r="AI77" s="77"/>
      <c r="AJ77" s="77">
        <v>0.3196248</v>
      </c>
      <c r="AK77" s="77">
        <v>231</v>
      </c>
      <c r="AL77" s="77"/>
      <c r="AM77" s="77" t="str">
        <f>REPLACE(INDEX(GroupVertices[Group],MATCH(Vertices[[#This Row],[Vertex]],GroupVertices[Vertex],0)),1,1,"")</f>
        <v>4</v>
      </c>
      <c r="AN77" s="45">
        <v>0</v>
      </c>
      <c r="AO77" s="46">
        <v>0</v>
      </c>
      <c r="AP77" s="45">
        <v>0</v>
      </c>
      <c r="AQ77" s="46">
        <v>0</v>
      </c>
      <c r="AR77" s="45">
        <v>0</v>
      </c>
      <c r="AS77" s="46">
        <v>0</v>
      </c>
      <c r="AT77" s="45">
        <v>72</v>
      </c>
      <c r="AU77" s="46">
        <v>73.46938775510205</v>
      </c>
      <c r="AV77" s="45">
        <v>98</v>
      </c>
      <c r="AW77" s="108" t="s">
        <v>2549</v>
      </c>
      <c r="AX77" s="108" t="s">
        <v>2549</v>
      </c>
      <c r="AY77" s="108" t="s">
        <v>2549</v>
      </c>
      <c r="AZ77" s="108" t="s">
        <v>2549</v>
      </c>
      <c r="BA77" s="2"/>
    </row>
    <row r="78" spans="1:53" ht="41.45" customHeight="1">
      <c r="A78" s="62" t="s">
        <v>264</v>
      </c>
      <c r="C78" s="63"/>
      <c r="D78" s="63" t="s">
        <v>64</v>
      </c>
      <c r="E78" s="64">
        <v>39.95932813785697</v>
      </c>
      <c r="F78" s="66"/>
      <c r="G78" s="93" t="str">
        <f>HYPERLINK("https://upload.wikimedia.org/wikipedia/commons/3/31/Redirect_arrow_without_text.svg")</f>
        <v>https://upload.wikimedia.org/wikipedia/commons/3/31/Redirect_arrow_without_text.svg</v>
      </c>
      <c r="H78" s="63"/>
      <c r="I78" s="67" t="s">
        <v>264</v>
      </c>
      <c r="J78" s="68"/>
      <c r="K78" s="68" t="s">
        <v>75</v>
      </c>
      <c r="L78" s="67" t="s">
        <v>403</v>
      </c>
      <c r="M78" s="71">
        <v>1.2180500190859587</v>
      </c>
      <c r="N78" s="72">
        <v>8102.29833984375</v>
      </c>
      <c r="O78" s="72">
        <v>9939.6875</v>
      </c>
      <c r="P78" s="73"/>
      <c r="Q78" s="74"/>
      <c r="R78" s="74"/>
      <c r="S78" s="79"/>
      <c r="T78" s="45">
        <v>3</v>
      </c>
      <c r="U78" s="45">
        <v>0</v>
      </c>
      <c r="V78" s="46">
        <v>0.125</v>
      </c>
      <c r="W78" s="46">
        <v>0.508108</v>
      </c>
      <c r="X78" s="46">
        <v>0.033636</v>
      </c>
      <c r="Y78" s="46">
        <v>0.00921</v>
      </c>
      <c r="Z78" s="46">
        <v>0.3333333333333333</v>
      </c>
      <c r="AA78" s="46">
        <v>0</v>
      </c>
      <c r="AB78" s="69">
        <v>78</v>
      </c>
      <c r="AC78"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0</v>
      </c>
      <c r="AD78" s="70"/>
      <c r="AE78" s="77" t="s">
        <v>285</v>
      </c>
      <c r="AF78" s="77" t="s">
        <v>322</v>
      </c>
      <c r="AG78" s="77" t="s">
        <v>347</v>
      </c>
      <c r="AH78" s="77" t="s">
        <v>403</v>
      </c>
      <c r="AI78" s="77"/>
      <c r="AJ78" s="77">
        <v>0</v>
      </c>
      <c r="AK78" s="77">
        <v>3</v>
      </c>
      <c r="AL78" s="77"/>
      <c r="AM78" s="77" t="str">
        <f>REPLACE(INDEX(GroupVertices[Group],MATCH(Vertices[[#This Row],[Vertex]],GroupVertices[Vertex],0)),1,1,"")</f>
        <v>3</v>
      </c>
      <c r="AN78" s="45">
        <v>0</v>
      </c>
      <c r="AO78" s="46">
        <v>0</v>
      </c>
      <c r="AP78" s="45">
        <v>2</v>
      </c>
      <c r="AQ78" s="46">
        <v>2.3529411764705883</v>
      </c>
      <c r="AR78" s="45">
        <v>0</v>
      </c>
      <c r="AS78" s="46">
        <v>0</v>
      </c>
      <c r="AT78" s="45">
        <v>55</v>
      </c>
      <c r="AU78" s="46">
        <v>64.70588235294117</v>
      </c>
      <c r="AV78" s="45">
        <v>85</v>
      </c>
      <c r="AW78" s="45"/>
      <c r="AX78" s="45"/>
      <c r="AY78" s="45"/>
      <c r="AZ78" s="45"/>
      <c r="BA78" s="2"/>
    </row>
    <row r="79" spans="1:53" ht="41.45" customHeight="1">
      <c r="A79" s="62" t="s">
        <v>270</v>
      </c>
      <c r="C79" s="63"/>
      <c r="D79" s="63" t="s">
        <v>64</v>
      </c>
      <c r="E79" s="64">
        <v>20</v>
      </c>
      <c r="F79" s="66"/>
      <c r="G79" s="93" t="str">
        <f>HYPERLINK("https://upload.wikimedia.org/wikipedia/en/thumb/8/80/Wikipedia-logo-v2.svg/1024px-Wikipedia-logo-v2.svg.png")</f>
        <v>https://upload.wikimedia.org/wikipedia/en/thumb/8/80/Wikipedia-logo-v2.svg/1024px-Wikipedia-logo-v2.svg.png</v>
      </c>
      <c r="H79" s="63"/>
      <c r="I79" s="67" t="s">
        <v>270</v>
      </c>
      <c r="J79" s="68"/>
      <c r="K79" s="68" t="s">
        <v>75</v>
      </c>
      <c r="L79" s="47" t="s">
        <v>424</v>
      </c>
      <c r="M79" s="71">
        <v>1.174440015268767</v>
      </c>
      <c r="N79" s="72">
        <v>36.10603332519531</v>
      </c>
      <c r="O79" s="72">
        <v>6284.16015625</v>
      </c>
      <c r="P79" s="73"/>
      <c r="Q79" s="74"/>
      <c r="R79" s="74"/>
      <c r="S79" s="79"/>
      <c r="T79" s="45">
        <v>3</v>
      </c>
      <c r="U79" s="45">
        <v>0</v>
      </c>
      <c r="V79" s="46">
        <v>0.1</v>
      </c>
      <c r="W79" s="46">
        <v>0.508108</v>
      </c>
      <c r="X79" s="46">
        <v>0.041324</v>
      </c>
      <c r="Y79" s="46">
        <v>0.009172</v>
      </c>
      <c r="Z79" s="46">
        <v>0.3333333333333333</v>
      </c>
      <c r="AA79" s="46">
        <v>0</v>
      </c>
      <c r="AB79" s="69">
        <v>79</v>
      </c>
      <c r="AC79"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0</v>
      </c>
      <c r="AD79" s="70"/>
      <c r="AE79" s="77" t="s">
        <v>285</v>
      </c>
      <c r="AF79" s="77" t="s">
        <v>339</v>
      </c>
      <c r="AG79" s="77" t="s">
        <v>347</v>
      </c>
      <c r="AH79" s="77" t="s">
        <v>424</v>
      </c>
      <c r="AI79" s="77"/>
      <c r="AJ79" s="77">
        <v>0</v>
      </c>
      <c r="AK79" s="77">
        <v>2</v>
      </c>
      <c r="AL79" s="77"/>
      <c r="AM79" s="77" t="str">
        <f>REPLACE(INDEX(GroupVertices[Group],MATCH(Vertices[[#This Row],[Vertex]],GroupVertices[Vertex],0)),1,1,"")</f>
        <v>1</v>
      </c>
      <c r="AN79" s="45">
        <v>1</v>
      </c>
      <c r="AO79" s="46">
        <v>0.8264462809917356</v>
      </c>
      <c r="AP79" s="45">
        <v>0</v>
      </c>
      <c r="AQ79" s="46">
        <v>0</v>
      </c>
      <c r="AR79" s="45">
        <v>0</v>
      </c>
      <c r="AS79" s="46">
        <v>0</v>
      </c>
      <c r="AT79" s="45">
        <v>71</v>
      </c>
      <c r="AU79" s="46">
        <v>58.67768595041322</v>
      </c>
      <c r="AV79" s="45">
        <v>121</v>
      </c>
      <c r="AW79" s="45"/>
      <c r="AX79" s="45"/>
      <c r="AY79" s="45"/>
      <c r="AZ79" s="45"/>
      <c r="BA79" s="2"/>
    </row>
    <row r="80" spans="1:53" ht="41.45" customHeight="1">
      <c r="A80" s="62" t="s">
        <v>257</v>
      </c>
      <c r="C80" s="63"/>
      <c r="D80" s="63" t="s">
        <v>64</v>
      </c>
      <c r="E80" s="64"/>
      <c r="F80" s="66"/>
      <c r="G80" s="93" t="str">
        <f>HYPERLINK("https://upload.wikimedia.org/wikipedia/en/thumb/8/80/Wikipedia-logo-v2.svg/1024px-Wikipedia-logo-v2.svg.png")</f>
        <v>https://upload.wikimedia.org/wikipedia/en/thumb/8/80/Wikipedia-logo-v2.svg/1024px-Wikipedia-logo-v2.svg.png</v>
      </c>
      <c r="H80" s="63"/>
      <c r="I80" s="67" t="s">
        <v>257</v>
      </c>
      <c r="J80" s="68"/>
      <c r="K80" s="68" t="s">
        <v>75</v>
      </c>
      <c r="L80" s="47" t="s">
        <v>356</v>
      </c>
      <c r="M80" s="71">
        <v>1</v>
      </c>
      <c r="N80" s="72">
        <v>6395.099609375</v>
      </c>
      <c r="O80" s="72">
        <v>6877.28076171875</v>
      </c>
      <c r="P80" s="73"/>
      <c r="Q80" s="74"/>
      <c r="R80" s="74"/>
      <c r="S80" s="79"/>
      <c r="T80" s="45">
        <v>1</v>
      </c>
      <c r="U80" s="45">
        <v>0</v>
      </c>
      <c r="V80" s="46">
        <v>0</v>
      </c>
      <c r="W80" s="46">
        <v>0.502674</v>
      </c>
      <c r="X80" s="46">
        <v>0.021683</v>
      </c>
      <c r="Y80" s="46">
        <v>0.009016</v>
      </c>
      <c r="Z80" s="46">
        <v>0</v>
      </c>
      <c r="AA80" s="46">
        <v>0</v>
      </c>
      <c r="AB80" s="69">
        <v>80</v>
      </c>
      <c r="AC80"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80" s="70"/>
      <c r="AE80" s="77" t="s">
        <v>285</v>
      </c>
      <c r="AF80" s="95" t="str">
        <f>HYPERLINK("http://en.wikipedia.org/wiki/Infura")</f>
        <v>http://en.wikipedia.org/wiki/Infura</v>
      </c>
      <c r="AG80" s="77" t="s">
        <v>347</v>
      </c>
      <c r="AH80" s="77" t="s">
        <v>356</v>
      </c>
      <c r="AI80" s="77"/>
      <c r="AJ80" s="77">
        <v>0</v>
      </c>
      <c r="AK80" s="77">
        <v>1</v>
      </c>
      <c r="AL80" s="77"/>
      <c r="AM80" s="77" t="str">
        <f>REPLACE(INDEX(GroupVertices[Group],MATCH(Vertices[[#This Row],[Vertex]],GroupVertices[Vertex],0)),1,1,"")</f>
        <v>2</v>
      </c>
      <c r="AN80" s="45">
        <v>0</v>
      </c>
      <c r="AO80" s="46">
        <v>0</v>
      </c>
      <c r="AP80" s="45">
        <v>0</v>
      </c>
      <c r="AQ80" s="46">
        <v>0</v>
      </c>
      <c r="AR80" s="45">
        <v>0</v>
      </c>
      <c r="AS80" s="46">
        <v>0</v>
      </c>
      <c r="AT80" s="45">
        <v>13</v>
      </c>
      <c r="AU80" s="46">
        <v>72.22222222222223</v>
      </c>
      <c r="AV80" s="45">
        <v>18</v>
      </c>
      <c r="AW80" s="45"/>
      <c r="AX80" s="45"/>
      <c r="AY80" s="45"/>
      <c r="AZ80" s="45"/>
      <c r="BA80" s="2"/>
    </row>
    <row r="81" spans="1:53" ht="41.45" customHeight="1">
      <c r="A81" s="62" t="s">
        <v>258</v>
      </c>
      <c r="C81" s="63"/>
      <c r="D81" s="63" t="s">
        <v>64</v>
      </c>
      <c r="E81" s="64"/>
      <c r="F81" s="66"/>
      <c r="G81" s="93" t="str">
        <f>HYPERLINK("https://upload.wikimedia.org/wikipedia/commons/c/c0/Screenshot_of_NASA_API_documentation.png")</f>
        <v>https://upload.wikimedia.org/wikipedia/commons/c/c0/Screenshot_of_NASA_API_documentation.png</v>
      </c>
      <c r="H81" s="63"/>
      <c r="I81" s="67" t="s">
        <v>258</v>
      </c>
      <c r="J81" s="68"/>
      <c r="K81" s="68" t="s">
        <v>75</v>
      </c>
      <c r="L81" s="47" t="s">
        <v>362</v>
      </c>
      <c r="M81" s="71">
        <v>1</v>
      </c>
      <c r="N81" s="72">
        <v>4317.427734375</v>
      </c>
      <c r="O81" s="72">
        <v>753.353759765625</v>
      </c>
      <c r="P81" s="73"/>
      <c r="Q81" s="74"/>
      <c r="R81" s="74"/>
      <c r="S81" s="79"/>
      <c r="T81" s="45">
        <v>1</v>
      </c>
      <c r="U81" s="45">
        <v>0</v>
      </c>
      <c r="V81" s="46">
        <v>0</v>
      </c>
      <c r="W81" s="46">
        <v>0.502674</v>
      </c>
      <c r="X81" s="46">
        <v>0.021683</v>
      </c>
      <c r="Y81" s="46">
        <v>0.009016</v>
      </c>
      <c r="Z81" s="46">
        <v>0</v>
      </c>
      <c r="AA81" s="46">
        <v>0</v>
      </c>
      <c r="AB81" s="69">
        <v>81</v>
      </c>
      <c r="AC81"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81" s="70"/>
      <c r="AE81" s="77" t="s">
        <v>285</v>
      </c>
      <c r="AF81" s="77" t="s">
        <v>291</v>
      </c>
      <c r="AG81" s="77" t="s">
        <v>347</v>
      </c>
      <c r="AH81" s="77" t="s">
        <v>362</v>
      </c>
      <c r="AI81" s="77"/>
      <c r="AJ81" s="77">
        <v>0</v>
      </c>
      <c r="AK81" s="77">
        <v>4</v>
      </c>
      <c r="AL81" s="77"/>
      <c r="AM81" s="77" t="str">
        <f>REPLACE(INDEX(GroupVertices[Group],MATCH(Vertices[[#This Row],[Vertex]],GroupVertices[Vertex],0)),1,1,"")</f>
        <v>2</v>
      </c>
      <c r="AN81" s="45">
        <v>5</v>
      </c>
      <c r="AO81" s="46">
        <v>1.4619883040935673</v>
      </c>
      <c r="AP81" s="45">
        <v>0</v>
      </c>
      <c r="AQ81" s="46">
        <v>0</v>
      </c>
      <c r="AR81" s="45">
        <v>0</v>
      </c>
      <c r="AS81" s="46">
        <v>0</v>
      </c>
      <c r="AT81" s="45">
        <v>173</v>
      </c>
      <c r="AU81" s="46">
        <v>50.58479532163743</v>
      </c>
      <c r="AV81" s="45">
        <v>342</v>
      </c>
      <c r="AW81" s="45"/>
      <c r="AX81" s="45"/>
      <c r="AY81" s="45"/>
      <c r="AZ81" s="45"/>
      <c r="BA81" s="2"/>
    </row>
    <row r="82" spans="1:53" ht="41.45" customHeight="1">
      <c r="A82" s="62" t="s">
        <v>185</v>
      </c>
      <c r="C82" s="63"/>
      <c r="D82" s="63" t="s">
        <v>64</v>
      </c>
      <c r="E82" s="64"/>
      <c r="F82" s="66"/>
      <c r="G82" s="93" t="str">
        <f>HYPERLINK("https://upload.wikimedia.org/wikipedia/commons/b/be/KevinWerbachJI2.jpg")</f>
        <v>https://upload.wikimedia.org/wikipedia/commons/b/be/KevinWerbachJI2.jpg</v>
      </c>
      <c r="H82" s="63"/>
      <c r="I82" s="67" t="s">
        <v>185</v>
      </c>
      <c r="J82" s="68"/>
      <c r="K82" s="68" t="s">
        <v>75</v>
      </c>
      <c r="L82" s="47" t="s">
        <v>365</v>
      </c>
      <c r="M82" s="71">
        <v>1</v>
      </c>
      <c r="N82" s="72">
        <v>9752.9912109375</v>
      </c>
      <c r="O82" s="72">
        <v>1446.01806640625</v>
      </c>
      <c r="P82" s="73"/>
      <c r="Q82" s="74"/>
      <c r="R82" s="74"/>
      <c r="S82" s="79"/>
      <c r="T82" s="45">
        <v>1</v>
      </c>
      <c r="U82" s="45">
        <v>2</v>
      </c>
      <c r="V82" s="46">
        <v>0</v>
      </c>
      <c r="W82" s="46">
        <v>0.508108</v>
      </c>
      <c r="X82" s="46">
        <v>0.044903</v>
      </c>
      <c r="Y82" s="46">
        <v>0.009152</v>
      </c>
      <c r="Z82" s="46">
        <v>0.6666666666666666</v>
      </c>
      <c r="AA82" s="46">
        <v>0</v>
      </c>
      <c r="AB82" s="69">
        <v>82</v>
      </c>
      <c r="AC82"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82" s="70"/>
      <c r="AE82" s="77" t="s">
        <v>285</v>
      </c>
      <c r="AF82" s="77" t="s">
        <v>294</v>
      </c>
      <c r="AG82" s="77" t="s">
        <v>347</v>
      </c>
      <c r="AH82" s="77" t="s">
        <v>365</v>
      </c>
      <c r="AI82" s="77"/>
      <c r="AJ82" s="77">
        <v>0.2936507</v>
      </c>
      <c r="AK82" s="77">
        <v>63</v>
      </c>
      <c r="AL82" s="77"/>
      <c r="AM82" s="77" t="str">
        <f>REPLACE(INDEX(GroupVertices[Group],MATCH(Vertices[[#This Row],[Vertex]],GroupVertices[Vertex],0)),1,1,"")</f>
        <v>4</v>
      </c>
      <c r="AN82" s="45">
        <v>1</v>
      </c>
      <c r="AO82" s="46">
        <v>1.1764705882352942</v>
      </c>
      <c r="AP82" s="45">
        <v>0</v>
      </c>
      <c r="AQ82" s="46">
        <v>0</v>
      </c>
      <c r="AR82" s="45">
        <v>0</v>
      </c>
      <c r="AS82" s="46">
        <v>0</v>
      </c>
      <c r="AT82" s="45">
        <v>52</v>
      </c>
      <c r="AU82" s="46">
        <v>61.1764705882353</v>
      </c>
      <c r="AV82" s="45">
        <v>85</v>
      </c>
      <c r="AW82" s="108" t="s">
        <v>2549</v>
      </c>
      <c r="AX82" s="108" t="s">
        <v>2549</v>
      </c>
      <c r="AY82" s="108" t="s">
        <v>2549</v>
      </c>
      <c r="AZ82" s="108" t="s">
        <v>2549</v>
      </c>
      <c r="BA82" s="2"/>
    </row>
    <row r="83" spans="1:53" ht="41.45" customHeight="1">
      <c r="A83" s="62" t="s">
        <v>259</v>
      </c>
      <c r="C83" s="63"/>
      <c r="D83" s="63" t="s">
        <v>64</v>
      </c>
      <c r="E83" s="64"/>
      <c r="F83" s="66"/>
      <c r="G83" s="93" t="str">
        <f>HYPERLINK("https://upload.wikimedia.org/wikipedia/commons/5/54/Automated_weighbridge_for_Ad%C3%A9lie_penguins_-_journal.pone.0085291.g002.png")</f>
        <v>https://upload.wikimedia.org/wikipedia/commons/5/54/Automated_weighbridge_for_Ad%C3%A9lie_penguins_-_journal.pone.0085291.g002.png</v>
      </c>
      <c r="H83" s="63"/>
      <c r="I83" s="67" t="s">
        <v>259</v>
      </c>
      <c r="J83" s="68"/>
      <c r="K83" s="68" t="s">
        <v>75</v>
      </c>
      <c r="L83" s="47" t="s">
        <v>366</v>
      </c>
      <c r="M83" s="71">
        <v>1</v>
      </c>
      <c r="N83" s="72">
        <v>3976.41748046875</v>
      </c>
      <c r="O83" s="72">
        <v>2107.46484375</v>
      </c>
      <c r="P83" s="73"/>
      <c r="Q83" s="74"/>
      <c r="R83" s="74"/>
      <c r="S83" s="79"/>
      <c r="T83" s="45">
        <v>1</v>
      </c>
      <c r="U83" s="45">
        <v>0</v>
      </c>
      <c r="V83" s="46">
        <v>0</v>
      </c>
      <c r="W83" s="46">
        <v>0.502674</v>
      </c>
      <c r="X83" s="46">
        <v>0.021683</v>
      </c>
      <c r="Y83" s="46">
        <v>0.009016</v>
      </c>
      <c r="Z83" s="46">
        <v>0</v>
      </c>
      <c r="AA83" s="46">
        <v>0</v>
      </c>
      <c r="AB83" s="69">
        <v>83</v>
      </c>
      <c r="AC83"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83" s="70"/>
      <c r="AE83" s="77" t="s">
        <v>285</v>
      </c>
      <c r="AF83" s="77" t="s">
        <v>295</v>
      </c>
      <c r="AG83" s="77" t="s">
        <v>347</v>
      </c>
      <c r="AH83" s="77" t="s">
        <v>366</v>
      </c>
      <c r="AI83" s="77"/>
      <c r="AJ83" s="77">
        <v>0.311862</v>
      </c>
      <c r="AK83" s="77">
        <v>389</v>
      </c>
      <c r="AL83" s="77"/>
      <c r="AM83" s="77" t="str">
        <f>REPLACE(INDEX(GroupVertices[Group],MATCH(Vertices[[#This Row],[Vertex]],GroupVertices[Vertex],0)),1,1,"")</f>
        <v>2</v>
      </c>
      <c r="AN83" s="45">
        <v>10</v>
      </c>
      <c r="AO83" s="46">
        <v>4.098360655737705</v>
      </c>
      <c r="AP83" s="45">
        <v>1</v>
      </c>
      <c r="AQ83" s="46">
        <v>0.4098360655737705</v>
      </c>
      <c r="AR83" s="45">
        <v>0</v>
      </c>
      <c r="AS83" s="46">
        <v>0</v>
      </c>
      <c r="AT83" s="45">
        <v>139</v>
      </c>
      <c r="AU83" s="46">
        <v>56.967213114754095</v>
      </c>
      <c r="AV83" s="45">
        <v>244</v>
      </c>
      <c r="AW83" s="45"/>
      <c r="AX83" s="45"/>
      <c r="AY83" s="45"/>
      <c r="AZ83" s="45"/>
      <c r="BA83" s="2"/>
    </row>
    <row r="84" spans="1:53" ht="41.45" customHeight="1">
      <c r="A84" s="62" t="s">
        <v>260</v>
      </c>
      <c r="C84" s="63"/>
      <c r="D84" s="63" t="s">
        <v>64</v>
      </c>
      <c r="E84" s="64"/>
      <c r="F84" s="66"/>
      <c r="G84" s="93" t="str">
        <f>HYPERLINK("https://upload.wikimedia.org/wikipedia/commons/d/d3/Great_Hall_of_the_People_and_Monument_to_the_People%27s_Heros%2C_Tiananmen_Square.jpg")</f>
        <v>https://upload.wikimedia.org/wikipedia/commons/d/d3/Great_Hall_of_the_People_and_Monument_to_the_People%27s_Heros%2C_Tiananmen_Square.jpg</v>
      </c>
      <c r="H84" s="63"/>
      <c r="I84" s="67" t="s">
        <v>260</v>
      </c>
      <c r="J84" s="68"/>
      <c r="K84" s="68" t="s">
        <v>75</v>
      </c>
      <c r="L84" s="47" t="s">
        <v>367</v>
      </c>
      <c r="M84" s="71">
        <v>1</v>
      </c>
      <c r="N84" s="72">
        <v>4474.505859375</v>
      </c>
      <c r="O84" s="72">
        <v>9237.828125</v>
      </c>
      <c r="P84" s="73"/>
      <c r="Q84" s="74"/>
      <c r="R84" s="74"/>
      <c r="S84" s="79"/>
      <c r="T84" s="45">
        <v>1</v>
      </c>
      <c r="U84" s="45">
        <v>0</v>
      </c>
      <c r="V84" s="46">
        <v>0</v>
      </c>
      <c r="W84" s="46">
        <v>0.502674</v>
      </c>
      <c r="X84" s="46">
        <v>0.021683</v>
      </c>
      <c r="Y84" s="46">
        <v>0.009016</v>
      </c>
      <c r="Z84" s="46">
        <v>0</v>
      </c>
      <c r="AA84" s="46">
        <v>0</v>
      </c>
      <c r="AB84" s="69">
        <v>84</v>
      </c>
      <c r="AC84"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84" s="70"/>
      <c r="AE84" s="77" t="s">
        <v>285</v>
      </c>
      <c r="AF84" s="77" t="s">
        <v>296</v>
      </c>
      <c r="AG84" s="77" t="s">
        <v>347</v>
      </c>
      <c r="AH84" s="77" t="s">
        <v>367</v>
      </c>
      <c r="AI84" s="77"/>
      <c r="AJ84" s="77">
        <v>0.4244511</v>
      </c>
      <c r="AK84" s="77">
        <v>500</v>
      </c>
      <c r="AL84" s="77"/>
      <c r="AM84" s="77" t="str">
        <f>REPLACE(INDEX(GroupVertices[Group],MATCH(Vertices[[#This Row],[Vertex]],GroupVertices[Vertex],0)),1,1,"")</f>
        <v>2</v>
      </c>
      <c r="AN84" s="45">
        <v>6</v>
      </c>
      <c r="AO84" s="46">
        <v>3.35195530726257</v>
      </c>
      <c r="AP84" s="45">
        <v>5</v>
      </c>
      <c r="AQ84" s="46">
        <v>2.793296089385475</v>
      </c>
      <c r="AR84" s="45">
        <v>0</v>
      </c>
      <c r="AS84" s="46">
        <v>0</v>
      </c>
      <c r="AT84" s="45">
        <v>88</v>
      </c>
      <c r="AU84" s="46">
        <v>49.16201117318436</v>
      </c>
      <c r="AV84" s="45">
        <v>179</v>
      </c>
      <c r="AW84" s="45"/>
      <c r="AX84" s="45"/>
      <c r="AY84" s="45"/>
      <c r="AZ84" s="45"/>
      <c r="BA84" s="2"/>
    </row>
    <row r="85" spans="1:53" ht="41.45" customHeight="1">
      <c r="A85" s="62" t="s">
        <v>186</v>
      </c>
      <c r="C85" s="63"/>
      <c r="D85" s="63" t="s">
        <v>64</v>
      </c>
      <c r="E85" s="64"/>
      <c r="F85" s="66"/>
      <c r="G85" s="93" t="str">
        <f>HYPERLINK("https://upload.wikimedia.org/wikipedia/commons/1/17/Balance%2C_by_David.svg")</f>
        <v>https://upload.wikimedia.org/wikipedia/commons/1/17/Balance%2C_by_David.svg</v>
      </c>
      <c r="H85" s="63"/>
      <c r="I85" s="67" t="s">
        <v>186</v>
      </c>
      <c r="J85" s="68"/>
      <c r="K85" s="68" t="s">
        <v>75</v>
      </c>
      <c r="L85" s="67" t="s">
        <v>368</v>
      </c>
      <c r="M85" s="71">
        <v>1</v>
      </c>
      <c r="N85" s="72">
        <v>6702.14013671875</v>
      </c>
      <c r="O85" s="72">
        <v>494.37091064453125</v>
      </c>
      <c r="P85" s="73"/>
      <c r="Q85" s="74"/>
      <c r="R85" s="74"/>
      <c r="S85" s="79"/>
      <c r="T85" s="45">
        <v>1</v>
      </c>
      <c r="U85" s="45">
        <v>2</v>
      </c>
      <c r="V85" s="46">
        <v>0</v>
      </c>
      <c r="W85" s="46">
        <v>0.508108</v>
      </c>
      <c r="X85" s="46">
        <v>0.046615</v>
      </c>
      <c r="Y85" s="46">
        <v>0.00914</v>
      </c>
      <c r="Z85" s="46">
        <v>0.5</v>
      </c>
      <c r="AA85" s="46">
        <v>0</v>
      </c>
      <c r="AB85" s="69">
        <v>85</v>
      </c>
      <c r="AC85"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85" s="70"/>
      <c r="AE85" s="77" t="s">
        <v>285</v>
      </c>
      <c r="AF85" s="77" t="s">
        <v>297</v>
      </c>
      <c r="AG85" s="77" t="s">
        <v>347</v>
      </c>
      <c r="AH85" s="77" t="s">
        <v>368</v>
      </c>
      <c r="AI85" s="77"/>
      <c r="AJ85" s="77">
        <v>0.4568287</v>
      </c>
      <c r="AK85" s="77">
        <v>500</v>
      </c>
      <c r="AL85" s="77"/>
      <c r="AM85" s="77" t="str">
        <f>REPLACE(INDEX(GroupVertices[Group],MATCH(Vertices[[#This Row],[Vertex]],GroupVertices[Vertex],0)),1,1,"")</f>
        <v>4</v>
      </c>
      <c r="AN85" s="45">
        <v>3</v>
      </c>
      <c r="AO85" s="46">
        <v>0.8042895442359249</v>
      </c>
      <c r="AP85" s="45">
        <v>15</v>
      </c>
      <c r="AQ85" s="46">
        <v>4.021447721179625</v>
      </c>
      <c r="AR85" s="45">
        <v>0</v>
      </c>
      <c r="AS85" s="46">
        <v>0</v>
      </c>
      <c r="AT85" s="45">
        <v>221</v>
      </c>
      <c r="AU85" s="46">
        <v>59.24932975871314</v>
      </c>
      <c r="AV85" s="45">
        <v>373</v>
      </c>
      <c r="AW85" s="108" t="s">
        <v>2549</v>
      </c>
      <c r="AX85" s="108" t="s">
        <v>2549</v>
      </c>
      <c r="AY85" s="108" t="s">
        <v>2549</v>
      </c>
      <c r="AZ85" s="108" t="s">
        <v>2549</v>
      </c>
      <c r="BA85" s="2"/>
    </row>
    <row r="86" spans="1:53" ht="41.45" customHeight="1">
      <c r="A86" s="62" t="s">
        <v>261</v>
      </c>
      <c r="C86" s="63"/>
      <c r="D86" s="63" t="s">
        <v>64</v>
      </c>
      <c r="E86" s="64"/>
      <c r="F86" s="66"/>
      <c r="G86" s="93" t="str">
        <f>HYPERLINK("https://upload.wikimedia.org/wikipedia/commons/c/c5/MEGWARE.CLIC.jpg")</f>
        <v>https://upload.wikimedia.org/wikipedia/commons/c/c5/MEGWARE.CLIC.jpg</v>
      </c>
      <c r="H86" s="63"/>
      <c r="I86" s="67" t="s">
        <v>261</v>
      </c>
      <c r="J86" s="68"/>
      <c r="K86" s="68" t="s">
        <v>75</v>
      </c>
      <c r="L86" s="47" t="s">
        <v>371</v>
      </c>
      <c r="M86" s="71">
        <v>1</v>
      </c>
      <c r="N86" s="72">
        <v>3702.84521484375</v>
      </c>
      <c r="O86" s="72">
        <v>5734.90771484375</v>
      </c>
      <c r="P86" s="73"/>
      <c r="Q86" s="74"/>
      <c r="R86" s="74"/>
      <c r="S86" s="79"/>
      <c r="T86" s="45">
        <v>1</v>
      </c>
      <c r="U86" s="45">
        <v>0</v>
      </c>
      <c r="V86" s="46">
        <v>0</v>
      </c>
      <c r="W86" s="46">
        <v>0.502674</v>
      </c>
      <c r="X86" s="46">
        <v>0.021683</v>
      </c>
      <c r="Y86" s="46">
        <v>0.009016</v>
      </c>
      <c r="Z86" s="46">
        <v>0</v>
      </c>
      <c r="AA86" s="46">
        <v>0</v>
      </c>
      <c r="AB86" s="69">
        <v>86</v>
      </c>
      <c r="AC86"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86" s="70"/>
      <c r="AE86" s="77" t="s">
        <v>285</v>
      </c>
      <c r="AF86" s="77" t="s">
        <v>298</v>
      </c>
      <c r="AG86" s="77" t="s">
        <v>347</v>
      </c>
      <c r="AH86" s="77" t="s">
        <v>371</v>
      </c>
      <c r="AI86" s="77"/>
      <c r="AJ86" s="77">
        <v>0.25</v>
      </c>
      <c r="AK86" s="77">
        <v>4</v>
      </c>
      <c r="AL86" s="77"/>
      <c r="AM86" s="77" t="str">
        <f>REPLACE(INDEX(GroupVertices[Group],MATCH(Vertices[[#This Row],[Vertex]],GroupVertices[Vertex],0)),1,1,"")</f>
        <v>2</v>
      </c>
      <c r="AN86" s="45">
        <v>6</v>
      </c>
      <c r="AO86" s="46">
        <v>2.2058823529411766</v>
      </c>
      <c r="AP86" s="45">
        <v>4</v>
      </c>
      <c r="AQ86" s="46">
        <v>1.4705882352941178</v>
      </c>
      <c r="AR86" s="45">
        <v>0</v>
      </c>
      <c r="AS86" s="46">
        <v>0</v>
      </c>
      <c r="AT86" s="45">
        <v>156</v>
      </c>
      <c r="AU86" s="46">
        <v>57.35294117647059</v>
      </c>
      <c r="AV86" s="45">
        <v>272</v>
      </c>
      <c r="AW86" s="45"/>
      <c r="AX86" s="45"/>
      <c r="AY86" s="45"/>
      <c r="AZ86" s="45"/>
      <c r="BA86" s="2"/>
    </row>
    <row r="87" spans="1:53" ht="41.45" customHeight="1">
      <c r="A87" s="62" t="s">
        <v>262</v>
      </c>
      <c r="C87" s="63"/>
      <c r="D87" s="63" t="s">
        <v>64</v>
      </c>
      <c r="E87" s="64"/>
      <c r="F87" s="66"/>
      <c r="G87" s="93" t="str">
        <f>HYPERLINK("https://upload.wikimedia.org/wikipedia/commons/f/ff/Alison_Richard_Building%2C_Cambridge_university.jpg")</f>
        <v>https://upload.wikimedia.org/wikipedia/commons/f/ff/Alison_Richard_Building%2C_Cambridge_university.jpg</v>
      </c>
      <c r="H87" s="63"/>
      <c r="I87" s="67" t="s">
        <v>262</v>
      </c>
      <c r="J87" s="68"/>
      <c r="K87" s="68" t="s">
        <v>75</v>
      </c>
      <c r="L87" s="67" t="s">
        <v>387</v>
      </c>
      <c r="M87" s="71">
        <v>1</v>
      </c>
      <c r="N87" s="72">
        <v>4095.191162109375</v>
      </c>
      <c r="O87" s="72">
        <v>8464.60546875</v>
      </c>
      <c r="P87" s="73"/>
      <c r="Q87" s="74"/>
      <c r="R87" s="74"/>
      <c r="S87" s="79"/>
      <c r="T87" s="45">
        <v>1</v>
      </c>
      <c r="U87" s="45">
        <v>0</v>
      </c>
      <c r="V87" s="46">
        <v>0</v>
      </c>
      <c r="W87" s="46">
        <v>0.502674</v>
      </c>
      <c r="X87" s="46">
        <v>0.021683</v>
      </c>
      <c r="Y87" s="46">
        <v>0.009016</v>
      </c>
      <c r="Z87" s="46">
        <v>0</v>
      </c>
      <c r="AA87" s="46">
        <v>0</v>
      </c>
      <c r="AB87" s="69">
        <v>87</v>
      </c>
      <c r="AC87"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87" s="70"/>
      <c r="AE87" s="77" t="s">
        <v>285</v>
      </c>
      <c r="AF87" s="77" t="s">
        <v>308</v>
      </c>
      <c r="AG87" s="77" t="s">
        <v>347</v>
      </c>
      <c r="AH87" s="77" t="s">
        <v>387</v>
      </c>
      <c r="AI87" s="77"/>
      <c r="AJ87" s="77">
        <v>0</v>
      </c>
      <c r="AK87" s="77">
        <v>1</v>
      </c>
      <c r="AL87" s="77"/>
      <c r="AM87" s="77" t="str">
        <f>REPLACE(INDEX(GroupVertices[Group],MATCH(Vertices[[#This Row],[Vertex]],GroupVertices[Vertex],0)),1,1,"")</f>
        <v>2</v>
      </c>
      <c r="AN87" s="45">
        <v>0</v>
      </c>
      <c r="AO87" s="46">
        <v>0</v>
      </c>
      <c r="AP87" s="45">
        <v>0</v>
      </c>
      <c r="AQ87" s="46">
        <v>0</v>
      </c>
      <c r="AR87" s="45">
        <v>0</v>
      </c>
      <c r="AS87" s="46">
        <v>0</v>
      </c>
      <c r="AT87" s="45">
        <v>26</v>
      </c>
      <c r="AU87" s="46">
        <v>55.319148936170215</v>
      </c>
      <c r="AV87" s="45">
        <v>47</v>
      </c>
      <c r="AW87" s="45"/>
      <c r="AX87" s="45"/>
      <c r="AY87" s="45"/>
      <c r="AZ87" s="45"/>
      <c r="BA87" s="2"/>
    </row>
    <row r="88" spans="1:53" ht="41.45" customHeight="1">
      <c r="A88" s="62" t="s">
        <v>263</v>
      </c>
      <c r="C88" s="63"/>
      <c r="D88" s="63" t="s">
        <v>64</v>
      </c>
      <c r="E88" s="64"/>
      <c r="F88" s="66"/>
      <c r="G88" s="93" t="str">
        <f>HYPERLINK("https://upload.wikimedia.org/wikipedia/en/thumb/8/80/Wikipedia-logo-v2.svg/1024px-Wikipedia-logo-v2.svg.png")</f>
        <v>https://upload.wikimedia.org/wikipedia/en/thumb/8/80/Wikipedia-logo-v2.svg/1024px-Wikipedia-logo-v2.svg.png</v>
      </c>
      <c r="H88" s="63"/>
      <c r="I88" s="67" t="s">
        <v>263</v>
      </c>
      <c r="J88" s="68"/>
      <c r="K88" s="68" t="s">
        <v>75</v>
      </c>
      <c r="L88" s="47" t="s">
        <v>398</v>
      </c>
      <c r="M88" s="71">
        <v>1</v>
      </c>
      <c r="N88" s="72">
        <v>6454.8076171875</v>
      </c>
      <c r="O88" s="72">
        <v>3762.022705078125</v>
      </c>
      <c r="P88" s="73"/>
      <c r="Q88" s="74"/>
      <c r="R88" s="74"/>
      <c r="S88" s="79"/>
      <c r="T88" s="45">
        <v>1</v>
      </c>
      <c r="U88" s="45">
        <v>0</v>
      </c>
      <c r="V88" s="46">
        <v>0</v>
      </c>
      <c r="W88" s="46">
        <v>0.502674</v>
      </c>
      <c r="X88" s="46">
        <v>0.021683</v>
      </c>
      <c r="Y88" s="46">
        <v>0.009016</v>
      </c>
      <c r="Z88" s="46">
        <v>0</v>
      </c>
      <c r="AA88" s="46">
        <v>0</v>
      </c>
      <c r="AB88" s="69">
        <v>88</v>
      </c>
      <c r="AC88"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88" s="70"/>
      <c r="AE88" s="77" t="s">
        <v>285</v>
      </c>
      <c r="AF88" s="77" t="s">
        <v>317</v>
      </c>
      <c r="AG88" s="77" t="s">
        <v>347</v>
      </c>
      <c r="AH88" s="77" t="s">
        <v>398</v>
      </c>
      <c r="AI88" s="77"/>
      <c r="AJ88" s="77">
        <v>0.1666666</v>
      </c>
      <c r="AK88" s="77">
        <v>3</v>
      </c>
      <c r="AL88" s="77"/>
      <c r="AM88" s="77" t="str">
        <f>REPLACE(INDEX(GroupVertices[Group],MATCH(Vertices[[#This Row],[Vertex]],GroupVertices[Vertex],0)),1,1,"")</f>
        <v>2</v>
      </c>
      <c r="AN88" s="45">
        <v>7</v>
      </c>
      <c r="AO88" s="46">
        <v>2.491103202846975</v>
      </c>
      <c r="AP88" s="45">
        <v>3</v>
      </c>
      <c r="AQ88" s="46">
        <v>1.0676156583629892</v>
      </c>
      <c r="AR88" s="45">
        <v>0</v>
      </c>
      <c r="AS88" s="46">
        <v>0</v>
      </c>
      <c r="AT88" s="45">
        <v>169</v>
      </c>
      <c r="AU88" s="46">
        <v>60.1423487544484</v>
      </c>
      <c r="AV88" s="45">
        <v>281</v>
      </c>
      <c r="AW88" s="45"/>
      <c r="AX88" s="45"/>
      <c r="AY88" s="45"/>
      <c r="AZ88" s="45"/>
      <c r="BA88" s="2"/>
    </row>
    <row r="89" spans="1:53" ht="41.45" customHeight="1">
      <c r="A89" s="62" t="s">
        <v>266</v>
      </c>
      <c r="C89" s="63"/>
      <c r="D89" s="63" t="s">
        <v>64</v>
      </c>
      <c r="E89" s="64"/>
      <c r="F89" s="66"/>
      <c r="G89" s="93" t="str">
        <f>HYPERLINK("https://upload.wikimedia.org/wikipedia/en/thumb/8/80/Wikipedia-logo-v2.svg/1024px-Wikipedia-logo-v2.svg.png")</f>
        <v>https://upload.wikimedia.org/wikipedia/en/thumb/8/80/Wikipedia-logo-v2.svg/1024px-Wikipedia-logo-v2.svg.png</v>
      </c>
      <c r="H89" s="63"/>
      <c r="I89" s="67" t="s">
        <v>266</v>
      </c>
      <c r="J89" s="68"/>
      <c r="K89" s="68" t="s">
        <v>75</v>
      </c>
      <c r="L89" s="47" t="s">
        <v>410</v>
      </c>
      <c r="M89" s="71">
        <v>1</v>
      </c>
      <c r="N89" s="72">
        <v>3711.552490234375</v>
      </c>
      <c r="O89" s="72">
        <v>3773.072021484375</v>
      </c>
      <c r="P89" s="73"/>
      <c r="Q89" s="74"/>
      <c r="R89" s="74"/>
      <c r="S89" s="79"/>
      <c r="T89" s="45">
        <v>1</v>
      </c>
      <c r="U89" s="45">
        <v>0</v>
      </c>
      <c r="V89" s="46">
        <v>0</v>
      </c>
      <c r="W89" s="46">
        <v>0.502674</v>
      </c>
      <c r="X89" s="46">
        <v>0.021683</v>
      </c>
      <c r="Y89" s="46">
        <v>0.009016</v>
      </c>
      <c r="Z89" s="46">
        <v>0</v>
      </c>
      <c r="AA89" s="46">
        <v>0</v>
      </c>
      <c r="AB89" s="69">
        <v>89</v>
      </c>
      <c r="AC89"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89" s="70"/>
      <c r="AE89" s="77" t="s">
        <v>285</v>
      </c>
      <c r="AF89" s="77" t="s">
        <v>329</v>
      </c>
      <c r="AG89" s="77" t="s">
        <v>347</v>
      </c>
      <c r="AH89" s="77" t="s">
        <v>410</v>
      </c>
      <c r="AI89" s="77"/>
      <c r="AJ89" s="77">
        <v>0.1923077</v>
      </c>
      <c r="AK89" s="77">
        <v>13</v>
      </c>
      <c r="AL89" s="77"/>
      <c r="AM89" s="77" t="str">
        <f>REPLACE(INDEX(GroupVertices[Group],MATCH(Vertices[[#This Row],[Vertex]],GroupVertices[Vertex],0)),1,1,"")</f>
        <v>2</v>
      </c>
      <c r="AN89" s="45">
        <v>6</v>
      </c>
      <c r="AO89" s="46">
        <v>1.643835616438356</v>
      </c>
      <c r="AP89" s="45">
        <v>0</v>
      </c>
      <c r="AQ89" s="46">
        <v>0</v>
      </c>
      <c r="AR89" s="45">
        <v>0</v>
      </c>
      <c r="AS89" s="46">
        <v>0</v>
      </c>
      <c r="AT89" s="45">
        <v>216</v>
      </c>
      <c r="AU89" s="46">
        <v>59.178082191780824</v>
      </c>
      <c r="AV89" s="45">
        <v>365</v>
      </c>
      <c r="AW89" s="45"/>
      <c r="AX89" s="45"/>
      <c r="AY89" s="45"/>
      <c r="AZ89" s="45"/>
      <c r="BA89" s="2"/>
    </row>
    <row r="90" spans="1:53" ht="41.45" customHeight="1">
      <c r="A90" s="62" t="s">
        <v>267</v>
      </c>
      <c r="C90" s="63"/>
      <c r="D90" s="63" t="s">
        <v>64</v>
      </c>
      <c r="E90" s="64"/>
      <c r="F90" s="66"/>
      <c r="G90" s="93" t="str">
        <f>HYPERLINK("https://upload.wikimedia.org/wikipedia/en/9/99/Question_book-new.svg")</f>
        <v>https://upload.wikimedia.org/wikipedia/en/9/99/Question_book-new.svg</v>
      </c>
      <c r="H90" s="63"/>
      <c r="I90" s="67" t="s">
        <v>267</v>
      </c>
      <c r="J90" s="68"/>
      <c r="K90" s="68" t="s">
        <v>75</v>
      </c>
      <c r="L90" s="47" t="s">
        <v>411</v>
      </c>
      <c r="M90" s="71">
        <v>1</v>
      </c>
      <c r="N90" s="72">
        <v>5298.46875</v>
      </c>
      <c r="O90" s="72">
        <v>9827.3857421875</v>
      </c>
      <c r="P90" s="73"/>
      <c r="Q90" s="74"/>
      <c r="R90" s="74"/>
      <c r="S90" s="79"/>
      <c r="T90" s="45">
        <v>1</v>
      </c>
      <c r="U90" s="45">
        <v>0</v>
      </c>
      <c r="V90" s="46">
        <v>0</v>
      </c>
      <c r="W90" s="46">
        <v>0.502674</v>
      </c>
      <c r="X90" s="46">
        <v>0.021683</v>
      </c>
      <c r="Y90" s="46">
        <v>0.009016</v>
      </c>
      <c r="Z90" s="46">
        <v>0</v>
      </c>
      <c r="AA90" s="46">
        <v>0</v>
      </c>
      <c r="AB90" s="69">
        <v>90</v>
      </c>
      <c r="AC90"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90" s="70"/>
      <c r="AE90" s="77" t="s">
        <v>285</v>
      </c>
      <c r="AF90" s="95" t="str">
        <f>HYPERLINK("http://en.wikipedia.org/wiki/TechRadar")</f>
        <v>http://en.wikipedia.org/wiki/TechRadar</v>
      </c>
      <c r="AG90" s="77" t="s">
        <v>347</v>
      </c>
      <c r="AH90" s="77" t="s">
        <v>411</v>
      </c>
      <c r="AI90" s="77"/>
      <c r="AJ90" s="77">
        <v>0.3573996</v>
      </c>
      <c r="AK90" s="77">
        <v>182</v>
      </c>
      <c r="AL90" s="77"/>
      <c r="AM90" s="77" t="str">
        <f>REPLACE(INDEX(GroupVertices[Group],MATCH(Vertices[[#This Row],[Vertex]],GroupVertices[Vertex],0)),1,1,"")</f>
        <v>2</v>
      </c>
      <c r="AN90" s="45">
        <v>1</v>
      </c>
      <c r="AO90" s="46">
        <v>0.5882352941176471</v>
      </c>
      <c r="AP90" s="45">
        <v>0</v>
      </c>
      <c r="AQ90" s="46">
        <v>0</v>
      </c>
      <c r="AR90" s="45">
        <v>0</v>
      </c>
      <c r="AS90" s="46">
        <v>0</v>
      </c>
      <c r="AT90" s="45">
        <v>99</v>
      </c>
      <c r="AU90" s="46">
        <v>58.23529411764706</v>
      </c>
      <c r="AV90" s="45">
        <v>170</v>
      </c>
      <c r="AW90" s="45"/>
      <c r="AX90" s="45"/>
      <c r="AY90" s="45"/>
      <c r="AZ90" s="45"/>
      <c r="BA90" s="2"/>
    </row>
    <row r="91" spans="1:53" ht="41.45" customHeight="1">
      <c r="A91" s="62" t="s">
        <v>217</v>
      </c>
      <c r="C91" s="63"/>
      <c r="D91" s="63" t="s">
        <v>64</v>
      </c>
      <c r="E91" s="64"/>
      <c r="F91" s="66"/>
      <c r="G91" s="93" t="str">
        <f>HYPERLINK("https://upload.wikimedia.org/wikipedia/commons/a/a7/Web_2.0_Map.svg")</f>
        <v>https://upload.wikimedia.org/wikipedia/commons/a/a7/Web_2.0_Map.svg</v>
      </c>
      <c r="H91" s="63"/>
      <c r="I91" s="67" t="s">
        <v>217</v>
      </c>
      <c r="J91" s="68"/>
      <c r="K91" s="68" t="s">
        <v>75</v>
      </c>
      <c r="L91" s="47" t="s">
        <v>408</v>
      </c>
      <c r="M91" s="71">
        <v>1</v>
      </c>
      <c r="N91" s="72">
        <v>4862.98779296875</v>
      </c>
      <c r="O91" s="72">
        <v>9905.3369140625</v>
      </c>
      <c r="P91" s="73"/>
      <c r="Q91" s="74"/>
      <c r="R91" s="74"/>
      <c r="S91" s="79"/>
      <c r="T91" s="45">
        <v>1</v>
      </c>
      <c r="U91" s="45">
        <v>1</v>
      </c>
      <c r="V91" s="46">
        <v>0</v>
      </c>
      <c r="W91" s="46">
        <v>0.505376</v>
      </c>
      <c r="X91" s="46">
        <v>0.028059</v>
      </c>
      <c r="Y91" s="46">
        <v>0.009113</v>
      </c>
      <c r="Z91" s="46">
        <v>0.5</v>
      </c>
      <c r="AA91" s="46">
        <v>0</v>
      </c>
      <c r="AB91" s="69">
        <v>91</v>
      </c>
      <c r="AC91"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91" s="70"/>
      <c r="AE91" s="77" t="s">
        <v>285</v>
      </c>
      <c r="AF91" s="77" t="s">
        <v>333</v>
      </c>
      <c r="AG91" s="77" t="s">
        <v>347</v>
      </c>
      <c r="AH91" s="77" t="s">
        <v>408</v>
      </c>
      <c r="AI91" s="77"/>
      <c r="AJ91" s="77">
        <v>0.3769041</v>
      </c>
      <c r="AK91" s="77">
        <v>330</v>
      </c>
      <c r="AL91" s="77"/>
      <c r="AM91" s="77" t="str">
        <f>REPLACE(INDEX(GroupVertices[Group],MATCH(Vertices[[#This Row],[Vertex]],GroupVertices[Vertex],0)),1,1,"")</f>
        <v>2</v>
      </c>
      <c r="AN91" s="45">
        <v>1</v>
      </c>
      <c r="AO91" s="46">
        <v>0.33112582781456956</v>
      </c>
      <c r="AP91" s="45">
        <v>4</v>
      </c>
      <c r="AQ91" s="46">
        <v>1.3245033112582782</v>
      </c>
      <c r="AR91" s="45">
        <v>0</v>
      </c>
      <c r="AS91" s="46">
        <v>0</v>
      </c>
      <c r="AT91" s="45">
        <v>194</v>
      </c>
      <c r="AU91" s="46">
        <v>64.23841059602648</v>
      </c>
      <c r="AV91" s="45">
        <v>302</v>
      </c>
      <c r="AW91" s="108" t="s">
        <v>2549</v>
      </c>
      <c r="AX91" s="108" t="s">
        <v>2549</v>
      </c>
      <c r="AY91" s="108" t="s">
        <v>2549</v>
      </c>
      <c r="AZ91" s="108" t="s">
        <v>2549</v>
      </c>
      <c r="BA91" s="2"/>
    </row>
    <row r="92" spans="1:53" ht="41.45" customHeight="1">
      <c r="A92" s="62" t="s">
        <v>268</v>
      </c>
      <c r="C92" s="63"/>
      <c r="D92" s="63" t="s">
        <v>64</v>
      </c>
      <c r="E92" s="64"/>
      <c r="F92" s="66"/>
      <c r="G92" s="93" t="str">
        <f>HYPERLINK("https://upload.wikimedia.org/wikipedia/commons/3/38/Identity-concept.svg")</f>
        <v>https://upload.wikimedia.org/wikipedia/commons/3/38/Identity-concept.svg</v>
      </c>
      <c r="H92" s="63"/>
      <c r="I92" s="67" t="s">
        <v>268</v>
      </c>
      <c r="J92" s="68"/>
      <c r="K92" s="68" t="s">
        <v>75</v>
      </c>
      <c r="L92" s="47" t="s">
        <v>420</v>
      </c>
      <c r="M92" s="71">
        <v>1</v>
      </c>
      <c r="N92" s="72">
        <v>5654.74267578125</v>
      </c>
      <c r="O92" s="72">
        <v>7798.8251953125</v>
      </c>
      <c r="P92" s="73"/>
      <c r="Q92" s="74"/>
      <c r="R92" s="74"/>
      <c r="S92" s="79"/>
      <c r="T92" s="45">
        <v>2</v>
      </c>
      <c r="U92" s="45">
        <v>0</v>
      </c>
      <c r="V92" s="46">
        <v>0</v>
      </c>
      <c r="W92" s="46">
        <v>0.505376</v>
      </c>
      <c r="X92" s="46">
        <v>0.023734</v>
      </c>
      <c r="Y92" s="46">
        <v>0.009388</v>
      </c>
      <c r="Z92" s="46">
        <v>0.5</v>
      </c>
      <c r="AA92" s="46">
        <v>0</v>
      </c>
      <c r="AB92" s="69">
        <v>92</v>
      </c>
      <c r="AC92"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92" s="70"/>
      <c r="AE92" s="77" t="s">
        <v>285</v>
      </c>
      <c r="AF92" s="77" t="s">
        <v>335</v>
      </c>
      <c r="AG92" s="77" t="s">
        <v>347</v>
      </c>
      <c r="AH92" s="77" t="s">
        <v>420</v>
      </c>
      <c r="AI92" s="77"/>
      <c r="AJ92" s="77">
        <v>0.5199006</v>
      </c>
      <c r="AK92" s="77">
        <v>67</v>
      </c>
      <c r="AL92" s="77"/>
      <c r="AM92" s="77" t="str">
        <f>REPLACE(INDEX(GroupVertices[Group],MATCH(Vertices[[#This Row],[Vertex]],GroupVertices[Vertex],0)),1,1,"")</f>
        <v>2</v>
      </c>
      <c r="AN92" s="45">
        <v>2</v>
      </c>
      <c r="AO92" s="46">
        <v>1.4705882352941178</v>
      </c>
      <c r="AP92" s="45">
        <v>1</v>
      </c>
      <c r="AQ92" s="46">
        <v>0.7352941176470589</v>
      </c>
      <c r="AR92" s="45">
        <v>0</v>
      </c>
      <c r="AS92" s="46">
        <v>0</v>
      </c>
      <c r="AT92" s="45">
        <v>78</v>
      </c>
      <c r="AU92" s="46">
        <v>57.35294117647059</v>
      </c>
      <c r="AV92" s="45">
        <v>136</v>
      </c>
      <c r="AW92" s="45"/>
      <c r="AX92" s="45"/>
      <c r="AY92" s="45"/>
      <c r="AZ92" s="45"/>
      <c r="BA92" s="2"/>
    </row>
    <row r="93" spans="1:53" ht="41.45" customHeight="1">
      <c r="A93" s="62" t="s">
        <v>269</v>
      </c>
      <c r="C93" s="63"/>
      <c r="D93" s="63" t="s">
        <v>64</v>
      </c>
      <c r="E93" s="64"/>
      <c r="F93" s="66"/>
      <c r="G93" s="93" t="str">
        <f>HYPERLINK("https://upload.wikimedia.org/wikipedia/en/4/4a/Commons-logo.svg")</f>
        <v>https://upload.wikimedia.org/wikipedia/en/4/4a/Commons-logo.svg</v>
      </c>
      <c r="H93" s="63"/>
      <c r="I93" s="67" t="s">
        <v>269</v>
      </c>
      <c r="J93" s="68"/>
      <c r="K93" s="68" t="s">
        <v>75</v>
      </c>
      <c r="L93" s="47" t="s">
        <v>422</v>
      </c>
      <c r="M93" s="71">
        <v>1</v>
      </c>
      <c r="N93" s="72">
        <v>4887.80712890625</v>
      </c>
      <c r="O93" s="72">
        <v>7582.7998046875</v>
      </c>
      <c r="P93" s="73"/>
      <c r="Q93" s="74"/>
      <c r="R93" s="74"/>
      <c r="S93" s="79"/>
      <c r="T93" s="45">
        <v>1</v>
      </c>
      <c r="U93" s="45">
        <v>0</v>
      </c>
      <c r="V93" s="46">
        <v>0</v>
      </c>
      <c r="W93" s="46">
        <v>0.502674</v>
      </c>
      <c r="X93" s="46">
        <v>0.021683</v>
      </c>
      <c r="Y93" s="46">
        <v>0.009016</v>
      </c>
      <c r="Z93" s="46">
        <v>0</v>
      </c>
      <c r="AA93" s="46">
        <v>0</v>
      </c>
      <c r="AB93" s="69">
        <v>93</v>
      </c>
      <c r="AC93"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93" s="70"/>
      <c r="AE93" s="77" t="s">
        <v>285</v>
      </c>
      <c r="AF93" s="77" t="s">
        <v>337</v>
      </c>
      <c r="AG93" s="77" t="s">
        <v>347</v>
      </c>
      <c r="AH93" s="77" t="s">
        <v>422</v>
      </c>
      <c r="AI93" s="77"/>
      <c r="AJ93" s="77">
        <v>0.3651307</v>
      </c>
      <c r="AK93" s="77">
        <v>500</v>
      </c>
      <c r="AL93" s="77"/>
      <c r="AM93" s="77" t="str">
        <f>REPLACE(INDEX(GroupVertices[Group],MATCH(Vertices[[#This Row],[Vertex]],GroupVertices[Vertex],0)),1,1,"")</f>
        <v>2</v>
      </c>
      <c r="AN93" s="45">
        <v>0</v>
      </c>
      <c r="AO93" s="46">
        <v>0</v>
      </c>
      <c r="AP93" s="45">
        <v>3</v>
      </c>
      <c r="AQ93" s="46">
        <v>9.67741935483871</v>
      </c>
      <c r="AR93" s="45">
        <v>0</v>
      </c>
      <c r="AS93" s="46">
        <v>0</v>
      </c>
      <c r="AT93" s="45">
        <v>16</v>
      </c>
      <c r="AU93" s="46">
        <v>51.61290322580645</v>
      </c>
      <c r="AV93" s="45">
        <v>31</v>
      </c>
      <c r="AW93" s="45"/>
      <c r="AX93" s="45"/>
      <c r="AY93" s="45"/>
      <c r="AZ93" s="45"/>
      <c r="BA93" s="2"/>
    </row>
    <row r="94" spans="1:53" ht="41.45" customHeight="1">
      <c r="A94" s="62" t="s">
        <v>271</v>
      </c>
      <c r="C94" s="63"/>
      <c r="D94" s="63" t="s">
        <v>64</v>
      </c>
      <c r="E94" s="64"/>
      <c r="F94" s="66"/>
      <c r="G94" s="93" t="str">
        <f>HYPERLINK("https://upload.wikimedia.org/wikipedia/commons/e/e4/Global_Wealth_Distribution_2020_%28Property%29.svg")</f>
        <v>https://upload.wikimedia.org/wikipedia/commons/e/e4/Global_Wealth_Distribution_2020_%28Property%29.svg</v>
      </c>
      <c r="H94" s="63"/>
      <c r="I94" s="67" t="s">
        <v>271</v>
      </c>
      <c r="J94" s="68"/>
      <c r="K94" s="68" t="s">
        <v>75</v>
      </c>
      <c r="L94" s="47" t="s">
        <v>432</v>
      </c>
      <c r="M94" s="71">
        <v>1</v>
      </c>
      <c r="N94" s="72">
        <v>5744.564453125</v>
      </c>
      <c r="O94" s="72">
        <v>5219.53271484375</v>
      </c>
      <c r="P94" s="73"/>
      <c r="Q94" s="74"/>
      <c r="R94" s="74"/>
      <c r="S94" s="79"/>
      <c r="T94" s="45">
        <v>2</v>
      </c>
      <c r="U94" s="45">
        <v>0</v>
      </c>
      <c r="V94" s="46">
        <v>0</v>
      </c>
      <c r="W94" s="46">
        <v>0.505376</v>
      </c>
      <c r="X94" s="46">
        <v>0.026741</v>
      </c>
      <c r="Y94" s="46">
        <v>0.009153</v>
      </c>
      <c r="Z94" s="46">
        <v>0.5</v>
      </c>
      <c r="AA94" s="46">
        <v>0</v>
      </c>
      <c r="AB94" s="69">
        <v>94</v>
      </c>
      <c r="AC94"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94" s="70"/>
      <c r="AE94" s="77" t="s">
        <v>285</v>
      </c>
      <c r="AF94" s="77" t="s">
        <v>344</v>
      </c>
      <c r="AG94" s="77" t="s">
        <v>347</v>
      </c>
      <c r="AH94" s="77" t="s">
        <v>432</v>
      </c>
      <c r="AI94" s="77"/>
      <c r="AJ94" s="77">
        <v>0.4201125</v>
      </c>
      <c r="AK94" s="77">
        <v>500</v>
      </c>
      <c r="AL94" s="77"/>
      <c r="AM94" s="77" t="str">
        <f>REPLACE(INDEX(GroupVertices[Group],MATCH(Vertices[[#This Row],[Vertex]],GroupVertices[Vertex],0)),1,1,"")</f>
        <v>2</v>
      </c>
      <c r="AN94" s="45">
        <v>0</v>
      </c>
      <c r="AO94" s="46">
        <v>0</v>
      </c>
      <c r="AP94" s="45">
        <v>2</v>
      </c>
      <c r="AQ94" s="46">
        <v>1.8867924528301887</v>
      </c>
      <c r="AR94" s="45">
        <v>0</v>
      </c>
      <c r="AS94" s="46">
        <v>0</v>
      </c>
      <c r="AT94" s="45">
        <v>54</v>
      </c>
      <c r="AU94" s="46">
        <v>50.943396226415096</v>
      </c>
      <c r="AV94" s="45">
        <v>106</v>
      </c>
      <c r="AW94" s="45"/>
      <c r="AX94" s="45"/>
      <c r="AY94" s="45"/>
      <c r="AZ94" s="45"/>
      <c r="BA94" s="2"/>
    </row>
    <row r="95" spans="1:53" ht="41.45" customHeight="1">
      <c r="A95" s="62" t="s">
        <v>272</v>
      </c>
      <c r="C95" s="63"/>
      <c r="D95" s="63" t="s">
        <v>64</v>
      </c>
      <c r="E95" s="64"/>
      <c r="F95" s="66"/>
      <c r="G95" s="93" t="str">
        <f>HYPERLINK("https://upload.wikimedia.org/wikipedia/en/b/b4/First_Monday_logo.png")</f>
        <v>https://upload.wikimedia.org/wikipedia/en/b/b4/First_Monday_logo.png</v>
      </c>
      <c r="H95" s="63"/>
      <c r="I95" s="67" t="s">
        <v>272</v>
      </c>
      <c r="J95" s="68"/>
      <c r="K95" s="68" t="s">
        <v>75</v>
      </c>
      <c r="L95" s="67" t="s">
        <v>434</v>
      </c>
      <c r="M95" s="71">
        <v>1</v>
      </c>
      <c r="N95" s="72">
        <v>6504.357421875</v>
      </c>
      <c r="O95" s="72">
        <v>5311.4013671875</v>
      </c>
      <c r="P95" s="73"/>
      <c r="Q95" s="74"/>
      <c r="R95" s="74"/>
      <c r="S95" s="79"/>
      <c r="T95" s="45">
        <v>2</v>
      </c>
      <c r="U95" s="45">
        <v>0</v>
      </c>
      <c r="V95" s="46">
        <v>0</v>
      </c>
      <c r="W95" s="46">
        <v>0.505376</v>
      </c>
      <c r="X95" s="46">
        <v>0.028059</v>
      </c>
      <c r="Y95" s="46">
        <v>0.009113</v>
      </c>
      <c r="Z95" s="46">
        <v>0.5</v>
      </c>
      <c r="AA95" s="46">
        <v>0</v>
      </c>
      <c r="AB95" s="69">
        <v>95</v>
      </c>
      <c r="AC95"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95" s="70"/>
      <c r="AE95" s="77" t="s">
        <v>285</v>
      </c>
      <c r="AF95" s="77" t="s">
        <v>345</v>
      </c>
      <c r="AG95" s="77" t="s">
        <v>347</v>
      </c>
      <c r="AH95" s="77" t="s">
        <v>434</v>
      </c>
      <c r="AI95" s="77"/>
      <c r="AJ95" s="77">
        <v>0.5061415</v>
      </c>
      <c r="AK95" s="77">
        <v>167</v>
      </c>
      <c r="AL95" s="77"/>
      <c r="AM95" s="77" t="str">
        <f>REPLACE(INDEX(GroupVertices[Group],MATCH(Vertices[[#This Row],[Vertex]],GroupVertices[Vertex],0)),1,1,"")</f>
        <v>2</v>
      </c>
      <c r="AN95" s="45">
        <v>0</v>
      </c>
      <c r="AO95" s="46">
        <v>0</v>
      </c>
      <c r="AP95" s="45">
        <v>0</v>
      </c>
      <c r="AQ95" s="46">
        <v>0</v>
      </c>
      <c r="AR95" s="45">
        <v>0</v>
      </c>
      <c r="AS95" s="46">
        <v>0</v>
      </c>
      <c r="AT95" s="45">
        <v>12</v>
      </c>
      <c r="AU95" s="46">
        <v>75</v>
      </c>
      <c r="AV95" s="45">
        <v>16</v>
      </c>
      <c r="AW95" s="45"/>
      <c r="AX95" s="45"/>
      <c r="AY95" s="45"/>
      <c r="AZ95" s="45"/>
      <c r="BA95" s="2"/>
    </row>
    <row r="96" spans="1:53" ht="41.45" customHeight="1">
      <c r="A96" s="62" t="s">
        <v>273</v>
      </c>
      <c r="C96" s="63"/>
      <c r="D96" s="63" t="s">
        <v>64</v>
      </c>
      <c r="E96" s="64"/>
      <c r="F96" s="66"/>
      <c r="G96" s="93" t="str">
        <f>HYPERLINK("https://upload.wikimedia.org/wikipedia/en/4/4a/Commons-logo.svg")</f>
        <v>https://upload.wikimedia.org/wikipedia/en/4/4a/Commons-logo.svg</v>
      </c>
      <c r="H96" s="63"/>
      <c r="I96" s="67" t="s">
        <v>273</v>
      </c>
      <c r="J96" s="68"/>
      <c r="K96" s="68" t="s">
        <v>75</v>
      </c>
      <c r="L96" s="47" t="s">
        <v>436</v>
      </c>
      <c r="M96" s="71">
        <v>1</v>
      </c>
      <c r="N96" s="72">
        <v>6535.98291015625</v>
      </c>
      <c r="O96" s="72">
        <v>4312.3076171875</v>
      </c>
      <c r="P96" s="73"/>
      <c r="Q96" s="74"/>
      <c r="R96" s="74"/>
      <c r="S96" s="79"/>
      <c r="T96" s="45">
        <v>3</v>
      </c>
      <c r="U96" s="45">
        <v>0</v>
      </c>
      <c r="V96" s="46">
        <v>0</v>
      </c>
      <c r="W96" s="46">
        <v>0.508108</v>
      </c>
      <c r="X96" s="46">
        <v>0.030811</v>
      </c>
      <c r="Y96" s="46">
        <v>0.009308</v>
      </c>
      <c r="Z96" s="46">
        <v>0.6666666666666666</v>
      </c>
      <c r="AA96" s="46">
        <v>0</v>
      </c>
      <c r="AB96" s="69">
        <v>96</v>
      </c>
      <c r="AC96" s="69"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96" s="70"/>
      <c r="AE96" s="77" t="s">
        <v>285</v>
      </c>
      <c r="AF96" s="95" t="str">
        <f>HYPERLINK("http://en.wikipedia.org/wiki/scalability")</f>
        <v>http://en.wikipedia.org/wiki/scalability</v>
      </c>
      <c r="AG96" s="77" t="s">
        <v>347</v>
      </c>
      <c r="AH96" s="77" t="s">
        <v>436</v>
      </c>
      <c r="AI96" s="77"/>
      <c r="AJ96" s="77">
        <v>0.2927701</v>
      </c>
      <c r="AK96" s="77">
        <v>500</v>
      </c>
      <c r="AL96" s="77"/>
      <c r="AM96" s="77" t="str">
        <f>REPLACE(INDEX(GroupVertices[Group],MATCH(Vertices[[#This Row],[Vertex]],GroupVertices[Vertex],0)),1,1,"")</f>
        <v>3</v>
      </c>
      <c r="AN96" s="45">
        <v>2</v>
      </c>
      <c r="AO96" s="46">
        <v>1.2987012987012987</v>
      </c>
      <c r="AP96" s="45">
        <v>2</v>
      </c>
      <c r="AQ96" s="46">
        <v>1.2987012987012987</v>
      </c>
      <c r="AR96" s="45">
        <v>0</v>
      </c>
      <c r="AS96" s="46">
        <v>0</v>
      </c>
      <c r="AT96" s="45">
        <v>87</v>
      </c>
      <c r="AU96" s="46">
        <v>56.493506493506494</v>
      </c>
      <c r="AV96" s="45">
        <v>154</v>
      </c>
      <c r="AW96" s="45"/>
      <c r="AX96" s="45"/>
      <c r="AY96" s="45"/>
      <c r="AZ96" s="45"/>
      <c r="BA96" s="2"/>
    </row>
    <row r="97" spans="1:53" ht="41.45" customHeight="1">
      <c r="A97" s="80" t="s">
        <v>274</v>
      </c>
      <c r="C97" s="81"/>
      <c r="D97" s="81" t="s">
        <v>64</v>
      </c>
      <c r="E97" s="82"/>
      <c r="F97" s="83"/>
      <c r="G97" s="94" t="str">
        <f>HYPERLINK("https://upload.wikimedia.org/wikipedia/en/9/99/Question_book-new.svg")</f>
        <v>https://upload.wikimedia.org/wikipedia/en/9/99/Question_book-new.svg</v>
      </c>
      <c r="H97" s="81"/>
      <c r="I97" s="84" t="s">
        <v>274</v>
      </c>
      <c r="J97" s="85"/>
      <c r="K97" s="85" t="s">
        <v>75</v>
      </c>
      <c r="L97" s="109" t="s">
        <v>437</v>
      </c>
      <c r="M97" s="86">
        <v>1</v>
      </c>
      <c r="N97" s="87">
        <v>3957.858154296875</v>
      </c>
      <c r="O97" s="87">
        <v>7124.14794921875</v>
      </c>
      <c r="P97" s="88"/>
      <c r="Q97" s="89"/>
      <c r="R97" s="89"/>
      <c r="S97" s="90"/>
      <c r="T97" s="45">
        <v>2</v>
      </c>
      <c r="U97" s="45">
        <v>0</v>
      </c>
      <c r="V97" s="46">
        <v>0</v>
      </c>
      <c r="W97" s="46">
        <v>0.505376</v>
      </c>
      <c r="X97" s="46">
        <v>0.028081</v>
      </c>
      <c r="Y97" s="46">
        <v>0.009107</v>
      </c>
      <c r="Z97" s="46">
        <v>0.5</v>
      </c>
      <c r="AA97" s="46">
        <v>0</v>
      </c>
      <c r="AB97" s="91">
        <v>97</v>
      </c>
      <c r="AC97" s="91" t="b">
        <f>IF(AND(OR(NOT(ISNUMBER(Vertices[[#This Row],[Size]])),Vertices[[#This Row],[Size]]&gt;=Misc!$O$2),OR(NOT(ISNUMBER(Vertices[[#This Row],[Size]])),Vertices[[#This Row],[Size]]&lt;=Misc!$P$2),OR(NOT(ISNUMBER(Vertices[[#This Row],[Layout Order]])),Vertices[[#This Row],[Layout Order]]&gt;=Misc!$O$3),OR(NOT(ISNUMBER(Vertices[[#This Row],[Layout Order]])),Vertices[[#This Row],[Layout Order]]&lt;=Misc!$P$3),OR(NOT(ISNUMBER(Vertices[[#This Row],[X]])),Vertices[[#This Row],[X]]&gt;=Misc!$O$4),OR(NOT(ISNUMBER(Vertices[[#This Row],[X]])),Vertices[[#This Row],[X]]&lt;=Misc!$P$4),OR(NOT(ISNUMBER(Vertices[[#This Row],[Y]])),Vertices[[#This Row],[Y]]&gt;=Misc!$O$5),OR(NOT(ISNUMBER(Vertices[[#This Row],[Y]])),Vertices[[#This Row],[Y]]&lt;=Misc!$P$5),OR(NOT(ISNUMBER(Vertices[[#This Row],[In-Degree]])),Vertices[[#This Row],[In-Degree]]&gt;=Misc!$O$6),OR(NOT(ISNUMBER(Vertices[[#This Row],[In-Degree]])),Vertices[[#This Row],[In-Degree]]&lt;=Misc!$P$6),OR(NOT(ISNUMBER(Vertices[[#This Row],[Out-Degree]])),Vertices[[#This Row],[Out-Degree]]&gt;=Misc!$O$7),OR(NOT(ISNUMBER(Vertices[[#This Row],[Out-Degree]])),Vertices[[#This Row],[Out-Degree]]&lt;=Misc!$P$7),OR(NOT(ISNUMBER(Vertices[[#This Row],[Betweenness Centrality]])),Vertices[[#This Row],[Betweenness Centrality]]&gt;=Misc!$O$8),OR(NOT(ISNUMBER(Vertices[[#This Row],[Betweenness Centrality]])),Vertices[[#This Row],[Betweenness Centrality]]&lt;=Misc!$P$8),OR(NOT(ISNUMBER(Vertices[[#This Row],[Closeness Centrality]])),Vertices[[#This Row],[Closeness Centrality]]&gt;=Misc!$O$9),OR(NOT(ISNUMBER(Vertices[[#This Row],[Closeness Centrality]])),Vertices[[#This Row],[Closeness Centrality]]&lt;=Misc!$P$9),OR(NOT(ISNUMBER(Vertices[[#This Row],[Eigenvector Centrality]])),Vertices[[#This Row],[Eigenvector Centrality]]&gt;=Misc!$O$10),OR(NOT(ISNUMBER(Vertices[[#This Row],[Eigenvector Centrality]])),Vertices[[#This Row],[Eigenvector Centrality]]&lt;=Misc!$P$10),OR(NOT(ISNUMBER(Vertices[[#This Row],[PageRank]])),Vertices[[#This Row],[PageRank]]&gt;=Misc!$O$11),OR(NOT(ISNUMBER(Vertices[[#This Row],[PageRank]])),Vertices[[#This Row],[PageRank]]&lt;=Misc!$P$11),OR(NOT(ISNUMBER(Vertices[[#This Row],[Clustering Coefficient]])),Vertices[[#This Row],[Clustering Coefficient]]&gt;=Misc!$O$12),OR(NOT(ISNUMBER(Vertices[[#This Row],[Clustering Coefficient]])),Vertices[[#This Row],[Clustering Coefficient]]&lt;=Misc!$P$12),OR(NOT(ISNUMBER(Vertices[[#This Row],[Reciprocated Vertex Pair Ratio]])),Vertices[[#This Row],[Reciprocated Vertex Pair Ratio]]&gt;=Misc!$O$13),OR(NOT(ISNUMBER(Vertices[[#This Row],[Reciprocated Vertex Pair Ratio]])),Vertices[[#This Row],[Reciprocated Vertex Pair Ratio]]&lt;=Misc!$P$13),OR(NOT(ISNUMBER(Vertices[[#This Row],[Gini Coefficient]])),Vertices[[#This Row],[Gini Coefficient]]&gt;=Misc!$O$14),OR(NOT(ISNUMBER(Vertices[[#This Row],[Gini Coefficient]])),Vertices[[#This Row],[Gini Coefficient]]&lt;=Misc!$P$14),OR(NOT(ISNUMBER(Vertices[[#This Row],[Nr Revisions]])),Vertices[[#This Row],[Nr Revisions]]&gt;=Misc!$O$15),OR(NOT(ISNUMBER(Vertices[[#This Row],[Nr Revisions]])),Vertices[[#This Row],[Nr Revisions]]&lt;=Misc!$P$15),OR(NOT(ISNUMBER(Vertices[[#This Row],[Sentiment List '#1: List1 Word Count]])),Vertices[[#This Row],[Sentiment List '#1: List1 Word Count]]&gt;=Misc!$O$16),OR(NOT(ISNUMBER(Vertices[[#This Row],[Sentiment List '#1: List1 Word Count]])),Vertices[[#This Row],[Sentiment List '#1: List1 Word Count]]&lt;=Misc!$P$16),OR(NOT(ISNUMBER(Vertices[[#This Row],[Sentiment List '#1: List1 Word Percentage (%)]])),Vertices[[#This Row],[Sentiment List '#1: List1 Word Percentage (%)]]&gt;=Misc!$O$17),OR(NOT(ISNUMBER(Vertices[[#This Row],[Sentiment List '#1: List1 Word Percentage (%)]])),Vertices[[#This Row],[Sentiment List '#1: List1 Word Percentage (%)]]&lt;=Misc!$P$17),OR(NOT(ISNUMBER(Vertices[[#This Row],[Sentiment List '#2: List2 Word Count]])),Vertices[[#This Row],[Sentiment List '#2: List2 Word Count]]&gt;=Misc!$O$18),OR(NOT(ISNUMBER(Vertices[[#This Row],[Sentiment List '#2: List2 Word Count]])),Vertices[[#This Row],[Sentiment List '#2: List2 Word Count]]&lt;=Misc!$P$18),OR(NOT(ISNUMBER(Vertices[[#This Row],[Sentiment List '#2: List2 Word Percentage (%)]])),Vertices[[#This Row],[Sentiment List '#2: List2 Word Percentage (%)]]&gt;=Misc!$O$19),OR(NOT(ISNUMBER(Vertices[[#This Row],[Sentiment List '#2: List2 Word Percentage (%)]])),Vertices[[#This Row],[Sentiment List '#2: List2 Word Percentage (%)]]&lt;=Misc!$P$19),OR(NOT(ISNUMBER(Vertices[[#This Row],[Non-categorized Word Count]])),Vertices[[#This Row],[Non-categorized Word Count]]&gt;=Misc!$O$20),OR(NOT(ISNUMBER(Vertices[[#This Row],[Non-categorized Word Count]])),Vertices[[#This Row],[Non-categorized Word Count]]&lt;=Misc!$P$20),OR(NOT(ISNUMBER(Vertices[[#This Row],[Non-categorized Word Percentage (%)]])),Vertices[[#This Row],[Non-categorized Word Percentage (%)]]&gt;=Misc!$O$21),OR(NOT(ISNUMBER(Vertices[[#This Row],[Non-categorized Word Percentage (%)]])),Vertices[[#This Row],[Non-categorized Word Percentage (%)]]&lt;=Misc!$P$21),OR(NOT(ISNUMBER(Vertices[[#This Row],[Vertex Content Word Count]])),Vertices[[#This Row],[Vertex Content Word Count]]&gt;=Misc!$O$22),OR(NOT(ISNUMBER(Vertices[[#This Row],[Vertex Content Word Count]])),Vertices[[#This Row],[Vertex Content Word Count]]&lt;=Misc!$P$22),TRUE),TRUE,FALSE)</f>
        <v>1</v>
      </c>
      <c r="AD97" s="92"/>
      <c r="AE97" s="77" t="s">
        <v>285</v>
      </c>
      <c r="AF97" s="77" t="s">
        <v>346</v>
      </c>
      <c r="AG97" s="77" t="s">
        <v>347</v>
      </c>
      <c r="AH97" s="77" t="s">
        <v>437</v>
      </c>
      <c r="AI97" s="77"/>
      <c r="AJ97" s="77">
        <v>0.3193363</v>
      </c>
      <c r="AK97" s="77">
        <v>372</v>
      </c>
      <c r="AL97" s="77"/>
      <c r="AM97" s="77" t="str">
        <f>REPLACE(INDEX(GroupVertices[Group],MATCH(Vertices[[#This Row],[Vertex]],GroupVertices[Vertex],0)),1,1,"")</f>
        <v>2</v>
      </c>
      <c r="AN97" s="45">
        <v>5</v>
      </c>
      <c r="AO97" s="46">
        <v>4.854368932038835</v>
      </c>
      <c r="AP97" s="45">
        <v>3</v>
      </c>
      <c r="AQ97" s="46">
        <v>2.912621359223301</v>
      </c>
      <c r="AR97" s="45">
        <v>0</v>
      </c>
      <c r="AS97" s="46">
        <v>0</v>
      </c>
      <c r="AT97" s="45">
        <v>50</v>
      </c>
      <c r="AU97" s="46">
        <v>48.54368932038835</v>
      </c>
      <c r="AV97" s="45">
        <v>103</v>
      </c>
      <c r="AW97" s="45"/>
      <c r="AX97" s="45"/>
      <c r="AY97" s="45"/>
      <c r="AZ97" s="45"/>
      <c r="BA9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7"/>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7"/>
    <dataValidation allowBlank="1" showInputMessage="1" promptTitle="Vertex Tooltip" prompt="Enter optional text that will pop up when the mouse is hovered over the vertex." errorTitle="Invalid Vertex Image Key" sqref="L3:L9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7"/>
    <dataValidation allowBlank="1" showInputMessage="1" promptTitle="Vertex Label Fill Color" prompt="To select an optional fill color for the Label shape, right-click and select Select Color on the right-click menu." sqref="J3:J97"/>
    <dataValidation allowBlank="1" showInputMessage="1" promptTitle="Vertex Image File" prompt="Enter the path to an image file.  Hover over the column header for examples." errorTitle="Invalid Vertex Image Key" sqref="G3:G97"/>
    <dataValidation allowBlank="1" showInputMessage="1" promptTitle="Vertex Color" prompt="To select an optional vertex color, right-click and select Select Color on the right-click menu." sqref="C3:C97"/>
    <dataValidation allowBlank="1" showInputMessage="1" promptTitle="Vertex Opacity" prompt="Enter an optional vertex opacity between 0 (transparent) and 100 (opaque)." errorTitle="Invalid Vertex Opacity" error="The optional vertex opacity must be a whole number between 0 and 10." sqref="F3:F97"/>
    <dataValidation type="list" allowBlank="1" showInputMessage="1" showErrorMessage="1" promptTitle="Vertex Shape" prompt="Select an optional vertex shape." errorTitle="Invalid Vertex Shape" error="You have entered an invalid vertex shape.  Try selecting from the drop-down list instead." sqref="D3:D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7">
      <formula1>ValidVertexLabelPositions</formula1>
    </dataValidation>
    <dataValidation allowBlank="1" showInputMessage="1" showErrorMessage="1" promptTitle="Vertex Name" prompt="Enter the name of the vertex." sqref="A3:A9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2.7109375" style="0" bestFit="1" customWidth="1"/>
    <col min="35" max="35" width="16.7109375" style="0" bestFit="1" customWidth="1"/>
  </cols>
  <sheetData>
    <row r="1" spans="2:24" ht="15">
      <c r="B1" s="52" t="s">
        <v>39</v>
      </c>
      <c r="C1" s="53"/>
      <c r="D1" s="53"/>
      <c r="E1" s="54"/>
      <c r="F1" s="50" t="s">
        <v>43</v>
      </c>
      <c r="G1" s="55" t="s">
        <v>44</v>
      </c>
      <c r="H1" s="56"/>
      <c r="I1" s="57" t="s">
        <v>40</v>
      </c>
      <c r="J1" s="58"/>
      <c r="K1" s="59" t="s">
        <v>42</v>
      </c>
      <c r="L1" s="60"/>
      <c r="M1" s="60"/>
      <c r="N1" s="60"/>
      <c r="O1" s="60"/>
      <c r="P1" s="60"/>
      <c r="Q1" s="60"/>
      <c r="R1" s="60"/>
      <c r="S1" s="60"/>
      <c r="T1" s="60"/>
      <c r="U1" s="60"/>
      <c r="V1" s="60"/>
      <c r="W1" s="60"/>
      <c r="X1" s="60"/>
    </row>
    <row r="2" spans="1:35" s="7" customFormat="1" ht="30" customHeight="1">
      <c r="A2" s="10" t="s">
        <v>143</v>
      </c>
      <c r="B2" s="7" t="s">
        <v>21</v>
      </c>
      <c r="C2" s="7" t="s">
        <v>20</v>
      </c>
      <c r="D2" s="7" t="s">
        <v>11</v>
      </c>
      <c r="E2" s="7" t="s">
        <v>144</v>
      </c>
      <c r="F2" s="7" t="s">
        <v>46</v>
      </c>
      <c r="G2" s="7" t="s">
        <v>166</v>
      </c>
      <c r="H2" s="7" t="s">
        <v>167</v>
      </c>
      <c r="I2" s="7" t="s">
        <v>12</v>
      </c>
      <c r="J2" s="7" t="s">
        <v>165</v>
      </c>
      <c r="K2" s="7" t="s">
        <v>145</v>
      </c>
      <c r="L2" s="7" t="s">
        <v>147</v>
      </c>
      <c r="M2" s="7" t="s">
        <v>148</v>
      </c>
      <c r="N2" s="7" t="s">
        <v>149</v>
      </c>
      <c r="O2" s="7" t="s">
        <v>150</v>
      </c>
      <c r="P2" s="7" t="s">
        <v>169</v>
      </c>
      <c r="Q2" s="7" t="s">
        <v>170</v>
      </c>
      <c r="R2" s="7" t="s">
        <v>151</v>
      </c>
      <c r="S2" s="7" t="s">
        <v>152</v>
      </c>
      <c r="T2" s="7" t="s">
        <v>153</v>
      </c>
      <c r="U2" s="7" t="s">
        <v>154</v>
      </c>
      <c r="V2" s="7" t="s">
        <v>155</v>
      </c>
      <c r="W2" s="7" t="s">
        <v>156</v>
      </c>
      <c r="X2" s="7" t="s">
        <v>157</v>
      </c>
      <c r="Y2" s="51" t="s">
        <v>2448</v>
      </c>
      <c r="Z2" s="51" t="s">
        <v>2449</v>
      </c>
      <c r="AA2" s="51" t="s">
        <v>2450</v>
      </c>
      <c r="AB2" s="51" t="s">
        <v>2451</v>
      </c>
      <c r="AC2" s="51" t="s">
        <v>2452</v>
      </c>
      <c r="AD2" s="51" t="s">
        <v>2453</v>
      </c>
      <c r="AE2" s="51" t="s">
        <v>2454</v>
      </c>
      <c r="AF2" s="51" t="s">
        <v>2455</v>
      </c>
      <c r="AG2" s="51" t="s">
        <v>2458</v>
      </c>
      <c r="AH2" s="7" t="s">
        <v>2497</v>
      </c>
      <c r="AI2" s="7" t="s">
        <v>2543</v>
      </c>
    </row>
    <row r="3" spans="1:35" ht="15">
      <c r="A3" s="62" t="s">
        <v>454</v>
      </c>
      <c r="B3" s="63" t="s">
        <v>458</v>
      </c>
      <c r="C3" s="63" t="s">
        <v>56</v>
      </c>
      <c r="D3" s="97"/>
      <c r="E3" s="11"/>
      <c r="F3" s="12" t="s">
        <v>2553</v>
      </c>
      <c r="G3" s="61"/>
      <c r="H3" s="61"/>
      <c r="I3" s="98">
        <v>3</v>
      </c>
      <c r="J3" s="48"/>
      <c r="K3" s="45">
        <v>35</v>
      </c>
      <c r="L3" s="45">
        <v>195</v>
      </c>
      <c r="M3" s="45">
        <v>0</v>
      </c>
      <c r="N3" s="45">
        <v>195</v>
      </c>
      <c r="O3" s="45">
        <v>0</v>
      </c>
      <c r="P3" s="46">
        <v>0.22641509433962265</v>
      </c>
      <c r="Q3" s="46">
        <v>0.36923076923076925</v>
      </c>
      <c r="R3" s="45">
        <v>1</v>
      </c>
      <c r="S3" s="45">
        <v>0</v>
      </c>
      <c r="T3" s="45">
        <v>35</v>
      </c>
      <c r="U3" s="45">
        <v>195</v>
      </c>
      <c r="V3" s="45">
        <v>4</v>
      </c>
      <c r="W3" s="46">
        <v>1.831837</v>
      </c>
      <c r="X3" s="46">
        <v>0.1638655462184874</v>
      </c>
      <c r="Y3" s="45">
        <v>147</v>
      </c>
      <c r="Z3" s="46">
        <v>2.0482095583112723</v>
      </c>
      <c r="AA3" s="45">
        <v>74</v>
      </c>
      <c r="AB3" s="46">
        <v>1.0310714783335655</v>
      </c>
      <c r="AC3" s="45">
        <v>0</v>
      </c>
      <c r="AD3" s="46">
        <v>0</v>
      </c>
      <c r="AE3" s="45">
        <v>4298</v>
      </c>
      <c r="AF3" s="46">
        <v>59.88574613348196</v>
      </c>
      <c r="AG3" s="45">
        <v>7177</v>
      </c>
      <c r="AH3" s="99" t="s">
        <v>2498</v>
      </c>
      <c r="AI3" s="99" t="s">
        <v>2544</v>
      </c>
    </row>
    <row r="4" spans="1:35" ht="15">
      <c r="A4" s="62" t="s">
        <v>455</v>
      </c>
      <c r="B4" s="63" t="s">
        <v>459</v>
      </c>
      <c r="C4" s="63" t="s">
        <v>56</v>
      </c>
      <c r="D4" s="97"/>
      <c r="E4" s="11"/>
      <c r="F4" s="12" t="s">
        <v>2554</v>
      </c>
      <c r="G4" s="61"/>
      <c r="H4" s="61"/>
      <c r="I4" s="98">
        <v>4</v>
      </c>
      <c r="J4" s="75"/>
      <c r="K4" s="45">
        <v>27</v>
      </c>
      <c r="L4" s="45">
        <v>34</v>
      </c>
      <c r="M4" s="45">
        <v>0</v>
      </c>
      <c r="N4" s="45">
        <v>34</v>
      </c>
      <c r="O4" s="45">
        <v>0</v>
      </c>
      <c r="P4" s="46">
        <v>0</v>
      </c>
      <c r="Q4" s="46">
        <v>0</v>
      </c>
      <c r="R4" s="45">
        <v>1</v>
      </c>
      <c r="S4" s="45">
        <v>0</v>
      </c>
      <c r="T4" s="45">
        <v>27</v>
      </c>
      <c r="U4" s="45">
        <v>34</v>
      </c>
      <c r="V4" s="45">
        <v>2</v>
      </c>
      <c r="W4" s="46">
        <v>1.832647</v>
      </c>
      <c r="X4" s="46">
        <v>0.04843304843304843</v>
      </c>
      <c r="Y4" s="45">
        <v>96</v>
      </c>
      <c r="Z4" s="46">
        <v>1.9933554817275747</v>
      </c>
      <c r="AA4" s="45">
        <v>52</v>
      </c>
      <c r="AB4" s="46">
        <v>1.079734219269103</v>
      </c>
      <c r="AC4" s="45">
        <v>0</v>
      </c>
      <c r="AD4" s="46">
        <v>0</v>
      </c>
      <c r="AE4" s="45">
        <v>2795</v>
      </c>
      <c r="AF4" s="46">
        <v>58.035714285714285</v>
      </c>
      <c r="AG4" s="45">
        <v>4816</v>
      </c>
      <c r="AH4" s="99" t="s">
        <v>2499</v>
      </c>
      <c r="AI4" s="99" t="s">
        <v>2545</v>
      </c>
    </row>
    <row r="5" spans="1:35" ht="15">
      <c r="A5" s="62" t="s">
        <v>456</v>
      </c>
      <c r="B5" s="63" t="s">
        <v>460</v>
      </c>
      <c r="C5" s="63" t="s">
        <v>56</v>
      </c>
      <c r="D5" s="97"/>
      <c r="E5" s="11"/>
      <c r="F5" s="12" t="s">
        <v>2555</v>
      </c>
      <c r="G5" s="61"/>
      <c r="H5" s="61"/>
      <c r="I5" s="98">
        <v>5</v>
      </c>
      <c r="J5" s="75"/>
      <c r="K5" s="45">
        <v>22</v>
      </c>
      <c r="L5" s="45">
        <v>96</v>
      </c>
      <c r="M5" s="45">
        <v>0</v>
      </c>
      <c r="N5" s="45">
        <v>96</v>
      </c>
      <c r="O5" s="45">
        <v>0</v>
      </c>
      <c r="P5" s="46">
        <v>0.21518987341772153</v>
      </c>
      <c r="Q5" s="46">
        <v>0.3541666666666667</v>
      </c>
      <c r="R5" s="45">
        <v>1</v>
      </c>
      <c r="S5" s="45">
        <v>0</v>
      </c>
      <c r="T5" s="45">
        <v>22</v>
      </c>
      <c r="U5" s="45">
        <v>96</v>
      </c>
      <c r="V5" s="45">
        <v>4</v>
      </c>
      <c r="W5" s="46">
        <v>1.665289</v>
      </c>
      <c r="X5" s="46">
        <v>0.2077922077922078</v>
      </c>
      <c r="Y5" s="45">
        <v>97</v>
      </c>
      <c r="Z5" s="46">
        <v>1.390880412962432</v>
      </c>
      <c r="AA5" s="45">
        <v>103</v>
      </c>
      <c r="AB5" s="46">
        <v>1.4769142529394896</v>
      </c>
      <c r="AC5" s="45">
        <v>0</v>
      </c>
      <c r="AD5" s="46">
        <v>0</v>
      </c>
      <c r="AE5" s="45">
        <v>4160</v>
      </c>
      <c r="AF5" s="46">
        <v>59.650129050759965</v>
      </c>
      <c r="AG5" s="45">
        <v>6974</v>
      </c>
      <c r="AH5" s="99" t="s">
        <v>2500</v>
      </c>
      <c r="AI5" s="99" t="s">
        <v>2546</v>
      </c>
    </row>
    <row r="6" spans="1:35" ht="15">
      <c r="A6" s="62" t="s">
        <v>457</v>
      </c>
      <c r="B6" s="63" t="s">
        <v>461</v>
      </c>
      <c r="C6" s="63" t="s">
        <v>56</v>
      </c>
      <c r="D6" s="97"/>
      <c r="E6" s="11"/>
      <c r="F6" s="12" t="s">
        <v>2556</v>
      </c>
      <c r="G6" s="61"/>
      <c r="H6" s="61"/>
      <c r="I6" s="98">
        <v>6</v>
      </c>
      <c r="J6" s="75"/>
      <c r="K6" s="45">
        <v>11</v>
      </c>
      <c r="L6" s="45">
        <v>18</v>
      </c>
      <c r="M6" s="45">
        <v>0</v>
      </c>
      <c r="N6" s="45">
        <v>18</v>
      </c>
      <c r="O6" s="45">
        <v>0</v>
      </c>
      <c r="P6" s="46">
        <v>0.058823529411764705</v>
      </c>
      <c r="Q6" s="46">
        <v>0.1111111111111111</v>
      </c>
      <c r="R6" s="45">
        <v>1</v>
      </c>
      <c r="S6" s="45">
        <v>0</v>
      </c>
      <c r="T6" s="45">
        <v>11</v>
      </c>
      <c r="U6" s="45">
        <v>18</v>
      </c>
      <c r="V6" s="45">
        <v>3</v>
      </c>
      <c r="W6" s="46">
        <v>1.652893</v>
      </c>
      <c r="X6" s="46">
        <v>0.16363636363636364</v>
      </c>
      <c r="Y6" s="45">
        <v>24</v>
      </c>
      <c r="Z6" s="46">
        <v>1.263157894736842</v>
      </c>
      <c r="AA6" s="45">
        <v>20</v>
      </c>
      <c r="AB6" s="46">
        <v>1.0526315789473684</v>
      </c>
      <c r="AC6" s="45">
        <v>0</v>
      </c>
      <c r="AD6" s="46">
        <v>0</v>
      </c>
      <c r="AE6" s="45">
        <v>1188</v>
      </c>
      <c r="AF6" s="46">
        <v>62.526315789473685</v>
      </c>
      <c r="AG6" s="45">
        <v>1900</v>
      </c>
      <c r="AH6" s="99" t="s">
        <v>2501</v>
      </c>
      <c r="AI6" s="99" t="s">
        <v>2547</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143</v>
      </c>
      <c r="B1" s="10" t="s">
        <v>5</v>
      </c>
      <c r="C1" s="10" t="s">
        <v>146</v>
      </c>
    </row>
    <row r="2" spans="1:3" ht="15">
      <c r="A2" s="77" t="s">
        <v>454</v>
      </c>
      <c r="B2" s="99" t="s">
        <v>246</v>
      </c>
      <c r="C2" s="77">
        <f>VLOOKUP(GroupVertices[[#This Row],[Vertex]],Vertices[],MATCH("ID",Vertices[[#Headers],[Vertex]:[Top Word Pairs in Content by Salience]],0),FALSE)</f>
        <v>6</v>
      </c>
    </row>
    <row r="3" spans="1:3" ht="15">
      <c r="A3" s="78" t="s">
        <v>454</v>
      </c>
      <c r="B3" s="99" t="s">
        <v>244</v>
      </c>
      <c r="C3" s="77">
        <f>VLOOKUP(GroupVertices[[#This Row],[Vertex]],Vertices[],MATCH("ID",Vertices[[#Headers],[Vertex]:[Top Word Pairs in Content by Salience]],0),FALSE)</f>
        <v>6</v>
      </c>
    </row>
    <row r="4" spans="1:3" ht="15">
      <c r="A4" s="78" t="s">
        <v>454</v>
      </c>
      <c r="B4" s="99" t="s">
        <v>234</v>
      </c>
      <c r="C4" s="77">
        <f>VLOOKUP(GroupVertices[[#This Row],[Vertex]],Vertices[],MATCH("ID",Vertices[[#Headers],[Vertex]:[Top Word Pairs in Content by Salience]],0),FALSE)</f>
        <v>59</v>
      </c>
    </row>
    <row r="5" spans="1:3" ht="15">
      <c r="A5" s="78" t="s">
        <v>454</v>
      </c>
      <c r="B5" s="99" t="s">
        <v>230</v>
      </c>
      <c r="C5" s="77">
        <f>VLOOKUP(GroupVertices[[#This Row],[Vertex]],Vertices[],MATCH("ID",Vertices[[#Headers],[Vertex]:[Top Word Pairs in Content by Salience]],0),FALSE)</f>
        <v>11</v>
      </c>
    </row>
    <row r="6" spans="1:3" ht="15">
      <c r="A6" s="78" t="s">
        <v>454</v>
      </c>
      <c r="B6" s="99" t="s">
        <v>232</v>
      </c>
      <c r="C6" s="77">
        <f>VLOOKUP(GroupVertices[[#This Row],[Vertex]],Vertices[],MATCH("ID",Vertices[[#Headers],[Vertex]:[Top Word Pairs in Content by Salience]],0),FALSE)</f>
        <v>16</v>
      </c>
    </row>
    <row r="7" spans="1:3" ht="15">
      <c r="A7" s="78" t="s">
        <v>454</v>
      </c>
      <c r="B7" s="99" t="s">
        <v>204</v>
      </c>
      <c r="C7" s="77">
        <f>VLOOKUP(GroupVertices[[#This Row],[Vertex]],Vertices[],MATCH("ID",Vertices[[#Headers],[Vertex]:[Top Word Pairs in Content by Salience]],0),FALSE)</f>
        <v>9</v>
      </c>
    </row>
    <row r="8" spans="1:3" ht="15">
      <c r="A8" s="78" t="s">
        <v>454</v>
      </c>
      <c r="B8" s="99" t="s">
        <v>229</v>
      </c>
      <c r="C8" s="77">
        <f>VLOOKUP(GroupVertices[[#This Row],[Vertex]],Vertices[],MATCH("ID",Vertices[[#Headers],[Vertex]:[Top Word Pairs in Content by Salience]],0),FALSE)</f>
        <v>11</v>
      </c>
    </row>
    <row r="9" spans="1:3" ht="15">
      <c r="A9" s="78" t="s">
        <v>454</v>
      </c>
      <c r="B9" s="99" t="s">
        <v>248</v>
      </c>
      <c r="C9" s="77">
        <f>VLOOKUP(GroupVertices[[#This Row],[Vertex]],Vertices[],MATCH("ID",Vertices[[#Headers],[Vertex]:[Top Word Pairs in Content by Salience]],0),FALSE)</f>
        <v>47</v>
      </c>
    </row>
    <row r="10" spans="1:3" ht="15">
      <c r="A10" s="78" t="s">
        <v>454</v>
      </c>
      <c r="B10" s="99" t="s">
        <v>235</v>
      </c>
      <c r="C10" s="77">
        <f>VLOOKUP(GroupVertices[[#This Row],[Vertex]],Vertices[],MATCH("ID",Vertices[[#Headers],[Vertex]:[Top Word Pairs in Content by Salience]],0),FALSE)</f>
        <v>64</v>
      </c>
    </row>
    <row r="11" spans="1:3" ht="15">
      <c r="A11" s="78" t="s">
        <v>454</v>
      </c>
      <c r="B11" s="99" t="s">
        <v>200</v>
      </c>
      <c r="C11" s="77">
        <f>VLOOKUP(GroupVertices[[#This Row],[Vertex]],Vertices[],MATCH("ID",Vertices[[#Headers],[Vertex]:[Top Word Pairs in Content by Salience]],0),FALSE)</f>
        <v>12</v>
      </c>
    </row>
    <row r="12" spans="1:3" ht="15">
      <c r="A12" s="78" t="s">
        <v>454</v>
      </c>
      <c r="B12" s="99" t="s">
        <v>247</v>
      </c>
      <c r="C12" s="77">
        <f>VLOOKUP(GroupVertices[[#This Row],[Vertex]],Vertices[],MATCH("ID",Vertices[[#Headers],[Vertex]:[Top Word Pairs in Content by Salience]],0),FALSE)</f>
        <v>51</v>
      </c>
    </row>
    <row r="13" spans="1:3" ht="15">
      <c r="A13" s="78" t="s">
        <v>454</v>
      </c>
      <c r="B13" s="99" t="s">
        <v>251</v>
      </c>
      <c r="C13" s="77">
        <f>VLOOKUP(GroupVertices[[#This Row],[Vertex]],Vertices[],MATCH("ID",Vertices[[#Headers],[Vertex]:[Top Word Pairs in Content by Salience]],0),FALSE)</f>
        <v>43</v>
      </c>
    </row>
    <row r="14" spans="1:3" ht="15">
      <c r="A14" s="78" t="s">
        <v>454</v>
      </c>
      <c r="B14" s="99" t="s">
        <v>197</v>
      </c>
      <c r="C14" s="77">
        <f>VLOOKUP(GroupVertices[[#This Row],[Vertex]],Vertices[],MATCH("ID",Vertices[[#Headers],[Vertex]:[Top Word Pairs in Content by Salience]],0),FALSE)</f>
        <v>24</v>
      </c>
    </row>
    <row r="15" spans="1:3" ht="15">
      <c r="A15" s="78" t="s">
        <v>454</v>
      </c>
      <c r="B15" s="99" t="s">
        <v>219</v>
      </c>
      <c r="C15" s="77">
        <f>VLOOKUP(GroupVertices[[#This Row],[Vertex]],Vertices[],MATCH("ID",Vertices[[#Headers],[Vertex]:[Top Word Pairs in Content by Salience]],0),FALSE)</f>
        <v>28</v>
      </c>
    </row>
    <row r="16" spans="1:3" ht="15">
      <c r="A16" s="78" t="s">
        <v>454</v>
      </c>
      <c r="B16" s="99" t="s">
        <v>233</v>
      </c>
      <c r="C16" s="77">
        <f>VLOOKUP(GroupVertices[[#This Row],[Vertex]],Vertices[],MATCH("ID",Vertices[[#Headers],[Vertex]:[Top Word Pairs in Content by Salience]],0),FALSE)</f>
        <v>52</v>
      </c>
    </row>
    <row r="17" spans="1:3" ht="15">
      <c r="A17" s="78" t="s">
        <v>454</v>
      </c>
      <c r="B17" s="99" t="s">
        <v>231</v>
      </c>
      <c r="C17" s="77">
        <f>VLOOKUP(GroupVertices[[#This Row],[Vertex]],Vertices[],MATCH("ID",Vertices[[#Headers],[Vertex]:[Top Word Pairs in Content by Salience]],0),FALSE)</f>
        <v>71</v>
      </c>
    </row>
    <row r="18" spans="1:3" ht="15">
      <c r="A18" s="78" t="s">
        <v>454</v>
      </c>
      <c r="B18" s="99" t="s">
        <v>198</v>
      </c>
      <c r="C18" s="77">
        <f>VLOOKUP(GroupVertices[[#This Row],[Vertex]],Vertices[],MATCH("ID",Vertices[[#Headers],[Vertex]:[Top Word Pairs in Content by Salience]],0),FALSE)</f>
        <v>19</v>
      </c>
    </row>
    <row r="19" spans="1:3" ht="15">
      <c r="A19" s="78" t="s">
        <v>454</v>
      </c>
      <c r="B19" s="99" t="s">
        <v>270</v>
      </c>
      <c r="C19" s="77">
        <f>VLOOKUP(GroupVertices[[#This Row],[Vertex]],Vertices[],MATCH("ID",Vertices[[#Headers],[Vertex]:[Top Word Pairs in Content by Salience]],0),FALSE)</f>
        <v>79</v>
      </c>
    </row>
    <row r="20" spans="1:3" ht="15">
      <c r="A20" s="78" t="s">
        <v>454</v>
      </c>
      <c r="B20" s="99" t="s">
        <v>203</v>
      </c>
      <c r="C20" s="77">
        <f>VLOOKUP(GroupVertices[[#This Row],[Vertex]],Vertices[],MATCH("ID",Vertices[[#Headers],[Vertex]:[Top Word Pairs in Content by Salience]],0),FALSE)</f>
        <v>37</v>
      </c>
    </row>
    <row r="21" spans="1:3" ht="15">
      <c r="A21" s="78" t="s">
        <v>454</v>
      </c>
      <c r="B21" s="99" t="s">
        <v>225</v>
      </c>
      <c r="C21" s="77">
        <f>VLOOKUP(GroupVertices[[#This Row],[Vertex]],Vertices[],MATCH("ID",Vertices[[#Headers],[Vertex]:[Top Word Pairs in Content by Salience]],0),FALSE)</f>
        <v>75</v>
      </c>
    </row>
    <row r="22" spans="1:3" ht="15">
      <c r="A22" s="78" t="s">
        <v>454</v>
      </c>
      <c r="B22" s="99" t="s">
        <v>249</v>
      </c>
      <c r="C22" s="77">
        <f>VLOOKUP(GroupVertices[[#This Row],[Vertex]],Vertices[],MATCH("ID",Vertices[[#Headers],[Vertex]:[Top Word Pairs in Content by Salience]],0),FALSE)</f>
        <v>44</v>
      </c>
    </row>
    <row r="23" spans="1:3" ht="15">
      <c r="A23" s="78" t="s">
        <v>454</v>
      </c>
      <c r="B23" s="99" t="s">
        <v>221</v>
      </c>
      <c r="C23" s="77">
        <f>VLOOKUP(GroupVertices[[#This Row],[Vertex]],Vertices[],MATCH("ID",Vertices[[#Headers],[Vertex]:[Top Word Pairs in Content by Salience]],0),FALSE)</f>
        <v>26</v>
      </c>
    </row>
    <row r="24" spans="1:3" ht="15">
      <c r="A24" s="78" t="s">
        <v>454</v>
      </c>
      <c r="B24" s="99" t="s">
        <v>220</v>
      </c>
      <c r="C24" s="77">
        <f>VLOOKUP(GroupVertices[[#This Row],[Vertex]],Vertices[],MATCH("ID",Vertices[[#Headers],[Vertex]:[Top Word Pairs in Content by Salience]],0),FALSE)</f>
        <v>76</v>
      </c>
    </row>
    <row r="25" spans="1:3" ht="15">
      <c r="A25" s="78" t="s">
        <v>454</v>
      </c>
      <c r="B25" s="99" t="s">
        <v>218</v>
      </c>
      <c r="C25" s="77">
        <f>VLOOKUP(GroupVertices[[#This Row],[Vertex]],Vertices[],MATCH("ID",Vertices[[#Headers],[Vertex]:[Top Word Pairs in Content by Salience]],0),FALSE)</f>
        <v>41</v>
      </c>
    </row>
    <row r="26" spans="1:3" ht="15">
      <c r="A26" s="78" t="s">
        <v>454</v>
      </c>
      <c r="B26" s="99" t="s">
        <v>255</v>
      </c>
      <c r="C26" s="77">
        <f>VLOOKUP(GroupVertices[[#This Row],[Vertex]],Vertices[],MATCH("ID",Vertices[[#Headers],[Vertex]:[Top Word Pairs in Content by Salience]],0),FALSE)</f>
        <v>13</v>
      </c>
    </row>
    <row r="27" spans="1:3" ht="15">
      <c r="A27" s="78" t="s">
        <v>454</v>
      </c>
      <c r="B27" s="99" t="s">
        <v>254</v>
      </c>
      <c r="C27" s="77">
        <f>VLOOKUP(GroupVertices[[#This Row],[Vertex]],Vertices[],MATCH("ID",Vertices[[#Headers],[Vertex]:[Top Word Pairs in Content by Salience]],0),FALSE)</f>
        <v>32</v>
      </c>
    </row>
    <row r="28" spans="1:3" ht="15">
      <c r="A28" s="78" t="s">
        <v>454</v>
      </c>
      <c r="B28" s="99" t="s">
        <v>228</v>
      </c>
      <c r="C28" s="77">
        <f>VLOOKUP(GroupVertices[[#This Row],[Vertex]],Vertices[],MATCH("ID",Vertices[[#Headers],[Vertex]:[Top Word Pairs in Content by Salience]],0),FALSE)</f>
        <v>40</v>
      </c>
    </row>
    <row r="29" spans="1:3" ht="15">
      <c r="A29" s="78" t="s">
        <v>454</v>
      </c>
      <c r="B29" s="99" t="s">
        <v>202</v>
      </c>
      <c r="C29" s="77">
        <f>VLOOKUP(GroupVertices[[#This Row],[Vertex]],Vertices[],MATCH("ID",Vertices[[#Headers],[Vertex]:[Top Word Pairs in Content by Salience]],0),FALSE)</f>
        <v>23</v>
      </c>
    </row>
    <row r="30" spans="1:3" ht="15">
      <c r="A30" s="78" t="s">
        <v>454</v>
      </c>
      <c r="B30" s="99" t="s">
        <v>189</v>
      </c>
      <c r="C30" s="77">
        <f>VLOOKUP(GroupVertices[[#This Row],[Vertex]],Vertices[],MATCH("ID",Vertices[[#Headers],[Vertex]:[Top Word Pairs in Content by Salience]],0),FALSE)</f>
        <v>21</v>
      </c>
    </row>
    <row r="31" spans="1:3" ht="15">
      <c r="A31" s="78" t="s">
        <v>454</v>
      </c>
      <c r="B31" s="99" t="s">
        <v>206</v>
      </c>
      <c r="C31" s="77">
        <f>VLOOKUP(GroupVertices[[#This Row],[Vertex]],Vertices[],MATCH("ID",Vertices[[#Headers],[Vertex]:[Top Word Pairs in Content by Salience]],0),FALSE)</f>
        <v>68</v>
      </c>
    </row>
    <row r="32" spans="1:3" ht="15">
      <c r="A32" s="78" t="s">
        <v>454</v>
      </c>
      <c r="B32" s="99" t="s">
        <v>201</v>
      </c>
      <c r="C32" s="77">
        <f>VLOOKUP(GroupVertices[[#This Row],[Vertex]],Vertices[],MATCH("ID",Vertices[[#Headers],[Vertex]:[Top Word Pairs in Content by Salience]],0),FALSE)</f>
        <v>73</v>
      </c>
    </row>
    <row r="33" spans="1:3" ht="15">
      <c r="A33" s="78" t="s">
        <v>454</v>
      </c>
      <c r="B33" s="99" t="s">
        <v>196</v>
      </c>
      <c r="C33" s="77">
        <f>VLOOKUP(GroupVertices[[#This Row],[Vertex]],Vertices[],MATCH("ID",Vertices[[#Headers],[Vertex]:[Top Word Pairs in Content by Salience]],0),FALSE)</f>
        <v>31</v>
      </c>
    </row>
    <row r="34" spans="1:3" ht="15">
      <c r="A34" s="78" t="s">
        <v>454</v>
      </c>
      <c r="B34" s="99" t="s">
        <v>222</v>
      </c>
      <c r="C34" s="77">
        <f>VLOOKUP(GroupVertices[[#This Row],[Vertex]],Vertices[],MATCH("ID",Vertices[[#Headers],[Vertex]:[Top Word Pairs in Content by Salience]],0),FALSE)</f>
        <v>60</v>
      </c>
    </row>
    <row r="35" spans="1:3" ht="15">
      <c r="A35" s="78" t="s">
        <v>454</v>
      </c>
      <c r="B35" s="99" t="s">
        <v>227</v>
      </c>
      <c r="C35" s="77">
        <f>VLOOKUP(GroupVertices[[#This Row],[Vertex]],Vertices[],MATCH("ID",Vertices[[#Headers],[Vertex]:[Top Word Pairs in Content by Salience]],0),FALSE)</f>
        <v>48</v>
      </c>
    </row>
    <row r="36" spans="1:3" ht="15">
      <c r="A36" s="78" t="s">
        <v>454</v>
      </c>
      <c r="B36" s="99" t="s">
        <v>182</v>
      </c>
      <c r="C36" s="77">
        <f>VLOOKUP(GroupVertices[[#This Row],[Vertex]],Vertices[],MATCH("ID",Vertices[[#Headers],[Vertex]:[Top Word Pairs in Content by Salience]],0),FALSE)</f>
        <v>56</v>
      </c>
    </row>
    <row r="37" spans="1:3" ht="15">
      <c r="A37" s="78" t="s">
        <v>455</v>
      </c>
      <c r="B37" s="99" t="s">
        <v>274</v>
      </c>
      <c r="C37" s="77">
        <f>VLOOKUP(GroupVertices[[#This Row],[Vertex]],Vertices[],MATCH("ID",Vertices[[#Headers],[Vertex]:[Top Word Pairs in Content by Salience]],0),FALSE)</f>
        <v>97</v>
      </c>
    </row>
    <row r="38" spans="1:3" ht="15">
      <c r="A38" s="78" t="s">
        <v>455</v>
      </c>
      <c r="B38" s="99" t="s">
        <v>181</v>
      </c>
      <c r="C38" s="77">
        <f>VLOOKUP(GroupVertices[[#This Row],[Vertex]],Vertices[],MATCH("ID",Vertices[[#Headers],[Vertex]:[Top Word Pairs in Content by Salience]],0),FALSE)</f>
        <v>3</v>
      </c>
    </row>
    <row r="39" spans="1:3" ht="15">
      <c r="A39" s="78" t="s">
        <v>455</v>
      </c>
      <c r="B39" s="99" t="s">
        <v>242</v>
      </c>
      <c r="C39" s="77">
        <f>VLOOKUP(GroupVertices[[#This Row],[Vertex]],Vertices[],MATCH("ID",Vertices[[#Headers],[Vertex]:[Top Word Pairs in Content by Salience]],0),FALSE)</f>
        <v>74</v>
      </c>
    </row>
    <row r="40" spans="1:3" ht="15">
      <c r="A40" s="78" t="s">
        <v>455</v>
      </c>
      <c r="B40" s="99" t="s">
        <v>272</v>
      </c>
      <c r="C40" s="77">
        <f>VLOOKUP(GroupVertices[[#This Row],[Vertex]],Vertices[],MATCH("ID",Vertices[[#Headers],[Vertex]:[Top Word Pairs in Content by Salience]],0),FALSE)</f>
        <v>95</v>
      </c>
    </row>
    <row r="41" spans="1:3" ht="15">
      <c r="A41" s="78" t="s">
        <v>455</v>
      </c>
      <c r="B41" s="99" t="s">
        <v>236</v>
      </c>
      <c r="C41" s="77">
        <f>VLOOKUP(GroupVertices[[#This Row],[Vertex]],Vertices[],MATCH("ID",Vertices[[#Headers],[Vertex]:[Top Word Pairs in Content by Salience]],0),FALSE)</f>
        <v>20</v>
      </c>
    </row>
    <row r="42" spans="1:3" ht="15">
      <c r="A42" s="78" t="s">
        <v>455</v>
      </c>
      <c r="B42" s="99" t="s">
        <v>271</v>
      </c>
      <c r="C42" s="77">
        <f>VLOOKUP(GroupVertices[[#This Row],[Vertex]],Vertices[],MATCH("ID",Vertices[[#Headers],[Vertex]:[Top Word Pairs in Content by Salience]],0),FALSE)</f>
        <v>94</v>
      </c>
    </row>
    <row r="43" spans="1:3" ht="15">
      <c r="A43" s="78" t="s">
        <v>455</v>
      </c>
      <c r="B43" s="99" t="s">
        <v>194</v>
      </c>
      <c r="C43" s="77">
        <f>VLOOKUP(GroupVertices[[#This Row],[Vertex]],Vertices[],MATCH("ID",Vertices[[#Headers],[Vertex]:[Top Word Pairs in Content by Salience]],0),FALSE)</f>
        <v>49</v>
      </c>
    </row>
    <row r="44" spans="1:3" ht="15">
      <c r="A44" s="78" t="s">
        <v>455</v>
      </c>
      <c r="B44" s="99" t="s">
        <v>256</v>
      </c>
      <c r="C44" s="77">
        <f>VLOOKUP(GroupVertices[[#This Row],[Vertex]],Vertices[],MATCH("ID",Vertices[[#Headers],[Vertex]:[Top Word Pairs in Content by Salience]],0),FALSE)</f>
        <v>46</v>
      </c>
    </row>
    <row r="45" spans="1:3" ht="15">
      <c r="A45" s="78" t="s">
        <v>455</v>
      </c>
      <c r="B45" s="99" t="s">
        <v>269</v>
      </c>
      <c r="C45" s="77">
        <f>VLOOKUP(GroupVertices[[#This Row],[Vertex]],Vertices[],MATCH("ID",Vertices[[#Headers],[Vertex]:[Top Word Pairs in Content by Salience]],0),FALSE)</f>
        <v>93</v>
      </c>
    </row>
    <row r="46" spans="1:3" ht="15">
      <c r="A46" s="78" t="s">
        <v>455</v>
      </c>
      <c r="B46" s="99" t="s">
        <v>224</v>
      </c>
      <c r="C46" s="77">
        <f>VLOOKUP(GroupVertices[[#This Row],[Vertex]],Vertices[],MATCH("ID",Vertices[[#Headers],[Vertex]:[Top Word Pairs in Content by Salience]],0),FALSE)</f>
        <v>58</v>
      </c>
    </row>
    <row r="47" spans="1:3" ht="15">
      <c r="A47" s="78" t="s">
        <v>455</v>
      </c>
      <c r="B47" s="99" t="s">
        <v>268</v>
      </c>
      <c r="C47" s="77">
        <f>VLOOKUP(GroupVertices[[#This Row],[Vertex]],Vertices[],MATCH("ID",Vertices[[#Headers],[Vertex]:[Top Word Pairs in Content by Salience]],0),FALSE)</f>
        <v>92</v>
      </c>
    </row>
    <row r="48" spans="1:3" ht="15">
      <c r="A48" s="78" t="s">
        <v>455</v>
      </c>
      <c r="B48" s="99" t="s">
        <v>223</v>
      </c>
      <c r="C48" s="77">
        <f>VLOOKUP(GroupVertices[[#This Row],[Vertex]],Vertices[],MATCH("ID",Vertices[[#Headers],[Vertex]:[Top Word Pairs in Content by Salience]],0),FALSE)</f>
        <v>63</v>
      </c>
    </row>
    <row r="49" spans="1:3" ht="15">
      <c r="A49" s="78" t="s">
        <v>455</v>
      </c>
      <c r="B49" s="99" t="s">
        <v>240</v>
      </c>
      <c r="C49" s="77">
        <f>VLOOKUP(GroupVertices[[#This Row],[Vertex]],Vertices[],MATCH("ID",Vertices[[#Headers],[Vertex]:[Top Word Pairs in Content by Salience]],0),FALSE)</f>
        <v>57</v>
      </c>
    </row>
    <row r="50" spans="1:3" ht="15">
      <c r="A50" s="78" t="s">
        <v>455</v>
      </c>
      <c r="B50" s="99" t="s">
        <v>217</v>
      </c>
      <c r="C50" s="77">
        <f>VLOOKUP(GroupVertices[[#This Row],[Vertex]],Vertices[],MATCH("ID",Vertices[[#Headers],[Vertex]:[Top Word Pairs in Content by Salience]],0),FALSE)</f>
        <v>91</v>
      </c>
    </row>
    <row r="51" spans="1:3" ht="15">
      <c r="A51" s="78" t="s">
        <v>455</v>
      </c>
      <c r="B51" s="99" t="s">
        <v>267</v>
      </c>
      <c r="C51" s="77">
        <f>VLOOKUP(GroupVertices[[#This Row],[Vertex]],Vertices[],MATCH("ID",Vertices[[#Headers],[Vertex]:[Top Word Pairs in Content by Salience]],0),FALSE)</f>
        <v>90</v>
      </c>
    </row>
    <row r="52" spans="1:3" ht="15">
      <c r="A52" s="78" t="s">
        <v>455</v>
      </c>
      <c r="B52" s="99" t="s">
        <v>266</v>
      </c>
      <c r="C52" s="77">
        <f>VLOOKUP(GroupVertices[[#This Row],[Vertex]],Vertices[],MATCH("ID",Vertices[[#Headers],[Vertex]:[Top Word Pairs in Content by Salience]],0),FALSE)</f>
        <v>89</v>
      </c>
    </row>
    <row r="53" spans="1:3" ht="15">
      <c r="A53" s="78" t="s">
        <v>455</v>
      </c>
      <c r="B53" s="99" t="s">
        <v>209</v>
      </c>
      <c r="C53" s="77">
        <f>VLOOKUP(GroupVertices[[#This Row],[Vertex]],Vertices[],MATCH("ID",Vertices[[#Headers],[Vertex]:[Top Word Pairs in Content by Salience]],0),FALSE)</f>
        <v>53</v>
      </c>
    </row>
    <row r="54" spans="1:3" ht="15">
      <c r="A54" s="78" t="s">
        <v>455</v>
      </c>
      <c r="B54" s="99" t="s">
        <v>263</v>
      </c>
      <c r="C54" s="77">
        <f>VLOOKUP(GroupVertices[[#This Row],[Vertex]],Vertices[],MATCH("ID",Vertices[[#Headers],[Vertex]:[Top Word Pairs in Content by Salience]],0),FALSE)</f>
        <v>88</v>
      </c>
    </row>
    <row r="55" spans="1:3" ht="15">
      <c r="A55" s="78" t="s">
        <v>455</v>
      </c>
      <c r="B55" s="99" t="s">
        <v>262</v>
      </c>
      <c r="C55" s="77">
        <f>VLOOKUP(GroupVertices[[#This Row],[Vertex]],Vertices[],MATCH("ID",Vertices[[#Headers],[Vertex]:[Top Word Pairs in Content by Salience]],0),FALSE)</f>
        <v>87</v>
      </c>
    </row>
    <row r="56" spans="1:3" ht="15">
      <c r="A56" s="78" t="s">
        <v>455</v>
      </c>
      <c r="B56" s="99" t="s">
        <v>195</v>
      </c>
      <c r="C56" s="77">
        <f>VLOOKUP(GroupVertices[[#This Row],[Vertex]],Vertices[],MATCH("ID",Vertices[[#Headers],[Vertex]:[Top Word Pairs in Content by Salience]],0),FALSE)</f>
        <v>72</v>
      </c>
    </row>
    <row r="57" spans="1:3" ht="15">
      <c r="A57" s="78" t="s">
        <v>455</v>
      </c>
      <c r="B57" s="99" t="s">
        <v>261</v>
      </c>
      <c r="C57" s="77">
        <f>VLOOKUP(GroupVertices[[#This Row],[Vertex]],Vertices[],MATCH("ID",Vertices[[#Headers],[Vertex]:[Top Word Pairs in Content by Salience]],0),FALSE)</f>
        <v>86</v>
      </c>
    </row>
    <row r="58" spans="1:3" ht="15">
      <c r="A58" s="78" t="s">
        <v>455</v>
      </c>
      <c r="B58" s="99" t="s">
        <v>188</v>
      </c>
      <c r="C58" s="77">
        <f>VLOOKUP(GroupVertices[[#This Row],[Vertex]],Vertices[],MATCH("ID",Vertices[[#Headers],[Vertex]:[Top Word Pairs in Content by Salience]],0),FALSE)</f>
        <v>70</v>
      </c>
    </row>
    <row r="59" spans="1:3" ht="15">
      <c r="A59" s="78" t="s">
        <v>455</v>
      </c>
      <c r="B59" s="99" t="s">
        <v>187</v>
      </c>
      <c r="C59" s="77">
        <f>VLOOKUP(GroupVertices[[#This Row],[Vertex]],Vertices[],MATCH("ID",Vertices[[#Headers],[Vertex]:[Top Word Pairs in Content by Salience]],0),FALSE)</f>
        <v>61</v>
      </c>
    </row>
    <row r="60" spans="1:3" ht="15">
      <c r="A60" s="78" t="s">
        <v>455</v>
      </c>
      <c r="B60" s="99" t="s">
        <v>260</v>
      </c>
      <c r="C60" s="77">
        <f>VLOOKUP(GroupVertices[[#This Row],[Vertex]],Vertices[],MATCH("ID",Vertices[[#Headers],[Vertex]:[Top Word Pairs in Content by Salience]],0),FALSE)</f>
        <v>84</v>
      </c>
    </row>
    <row r="61" spans="1:3" ht="15">
      <c r="A61" s="78" t="s">
        <v>455</v>
      </c>
      <c r="B61" s="99" t="s">
        <v>259</v>
      </c>
      <c r="C61" s="77">
        <f>VLOOKUP(GroupVertices[[#This Row],[Vertex]],Vertices[],MATCH("ID",Vertices[[#Headers],[Vertex]:[Top Word Pairs in Content by Salience]],0),FALSE)</f>
        <v>83</v>
      </c>
    </row>
    <row r="62" spans="1:3" ht="15">
      <c r="A62" s="78" t="s">
        <v>455</v>
      </c>
      <c r="B62" s="99" t="s">
        <v>258</v>
      </c>
      <c r="C62" s="77">
        <f>VLOOKUP(GroupVertices[[#This Row],[Vertex]],Vertices[],MATCH("ID",Vertices[[#Headers],[Vertex]:[Top Word Pairs in Content by Salience]],0),FALSE)</f>
        <v>81</v>
      </c>
    </row>
    <row r="63" spans="1:3" ht="15">
      <c r="A63" s="78" t="s">
        <v>455</v>
      </c>
      <c r="B63" s="99" t="s">
        <v>257</v>
      </c>
      <c r="C63" s="77">
        <f>VLOOKUP(GroupVertices[[#This Row],[Vertex]],Vertices[],MATCH("ID",Vertices[[#Headers],[Vertex]:[Top Word Pairs in Content by Salience]],0),FALSE)</f>
        <v>80</v>
      </c>
    </row>
    <row r="64" spans="1:3" ht="15">
      <c r="A64" s="78" t="s">
        <v>456</v>
      </c>
      <c r="B64" s="99" t="s">
        <v>252</v>
      </c>
      <c r="C64" s="77">
        <f>VLOOKUP(GroupVertices[[#This Row],[Vertex]],Vertices[],MATCH("ID",Vertices[[#Headers],[Vertex]:[Top Word Pairs in Content by Salience]],0),FALSE)</f>
        <v>10</v>
      </c>
    </row>
    <row r="65" spans="1:3" ht="15">
      <c r="A65" s="78" t="s">
        <v>456</v>
      </c>
      <c r="B65" s="99" t="s">
        <v>238</v>
      </c>
      <c r="C65" s="77">
        <f>VLOOKUP(GroupVertices[[#This Row],[Vertex]],Vertices[],MATCH("ID",Vertices[[#Headers],[Vertex]:[Top Word Pairs in Content by Salience]],0),FALSE)</f>
        <v>8</v>
      </c>
    </row>
    <row r="66" spans="1:3" ht="15">
      <c r="A66" s="78" t="s">
        <v>456</v>
      </c>
      <c r="B66" s="99" t="s">
        <v>273</v>
      </c>
      <c r="C66" s="77">
        <f>VLOOKUP(GroupVertices[[#This Row],[Vertex]],Vertices[],MATCH("ID",Vertices[[#Headers],[Vertex]:[Top Word Pairs in Content by Salience]],0),FALSE)</f>
        <v>96</v>
      </c>
    </row>
    <row r="67" spans="1:3" ht="15">
      <c r="A67" s="78" t="s">
        <v>456</v>
      </c>
      <c r="B67" s="99" t="s">
        <v>210</v>
      </c>
      <c r="C67" s="77">
        <f>VLOOKUP(GroupVertices[[#This Row],[Vertex]],Vertices[],MATCH("ID",Vertices[[#Headers],[Vertex]:[Top Word Pairs in Content by Salience]],0),FALSE)</f>
        <v>35</v>
      </c>
    </row>
    <row r="68" spans="1:3" ht="15">
      <c r="A68" s="78" t="s">
        <v>456</v>
      </c>
      <c r="B68" s="99" t="s">
        <v>237</v>
      </c>
      <c r="C68" s="77">
        <f>VLOOKUP(GroupVertices[[#This Row],[Vertex]],Vertices[],MATCH("ID",Vertices[[#Headers],[Vertex]:[Top Word Pairs in Content by Salience]],0),FALSE)</f>
        <v>66</v>
      </c>
    </row>
    <row r="69" spans="1:3" ht="15">
      <c r="A69" s="78" t="s">
        <v>456</v>
      </c>
      <c r="B69" s="99" t="s">
        <v>191</v>
      </c>
      <c r="C69" s="77">
        <f>VLOOKUP(GroupVertices[[#This Row],[Vertex]],Vertices[],MATCH("ID",Vertices[[#Headers],[Vertex]:[Top Word Pairs in Content by Salience]],0),FALSE)</f>
        <v>5</v>
      </c>
    </row>
    <row r="70" spans="1:3" ht="15">
      <c r="A70" s="78" t="s">
        <v>456</v>
      </c>
      <c r="B70" s="99" t="s">
        <v>212</v>
      </c>
      <c r="C70" s="77">
        <f>VLOOKUP(GroupVertices[[#This Row],[Vertex]],Vertices[],MATCH("ID",Vertices[[#Headers],[Vertex]:[Top Word Pairs in Content by Salience]],0),FALSE)</f>
        <v>14</v>
      </c>
    </row>
    <row r="71" spans="1:3" ht="15">
      <c r="A71" s="78" t="s">
        <v>456</v>
      </c>
      <c r="B71" s="99" t="s">
        <v>239</v>
      </c>
      <c r="C71" s="77">
        <f>VLOOKUP(GroupVertices[[#This Row],[Vertex]],Vertices[],MATCH("ID",Vertices[[#Headers],[Vertex]:[Top Word Pairs in Content by Salience]],0),FALSE)</f>
        <v>42</v>
      </c>
    </row>
    <row r="72" spans="1:3" ht="15">
      <c r="A72" s="78" t="s">
        <v>456</v>
      </c>
      <c r="B72" s="99" t="s">
        <v>211</v>
      </c>
      <c r="C72" s="77">
        <f>VLOOKUP(GroupVertices[[#This Row],[Vertex]],Vertices[],MATCH("ID",Vertices[[#Headers],[Vertex]:[Top Word Pairs in Content by Salience]],0),FALSE)</f>
        <v>14</v>
      </c>
    </row>
    <row r="73" spans="1:3" ht="15">
      <c r="A73" s="78" t="s">
        <v>456</v>
      </c>
      <c r="B73" s="99" t="s">
        <v>253</v>
      </c>
      <c r="C73" s="77">
        <f>VLOOKUP(GroupVertices[[#This Row],[Vertex]],Vertices[],MATCH("ID",Vertices[[#Headers],[Vertex]:[Top Word Pairs in Content by Salience]],0),FALSE)</f>
        <v>29</v>
      </c>
    </row>
    <row r="74" spans="1:3" ht="15">
      <c r="A74" s="78" t="s">
        <v>456</v>
      </c>
      <c r="B74" s="99" t="s">
        <v>245</v>
      </c>
      <c r="C74" s="77">
        <f>VLOOKUP(GroupVertices[[#This Row],[Vertex]],Vertices[],MATCH("ID",Vertices[[#Headers],[Vertex]:[Top Word Pairs in Content by Salience]],0),FALSE)</f>
        <v>39</v>
      </c>
    </row>
    <row r="75" spans="1:3" ht="15">
      <c r="A75" s="78" t="s">
        <v>456</v>
      </c>
      <c r="B75" s="99" t="s">
        <v>226</v>
      </c>
      <c r="C75" s="77">
        <f>VLOOKUP(GroupVertices[[#This Row],[Vertex]],Vertices[],MATCH("ID",Vertices[[#Headers],[Vertex]:[Top Word Pairs in Content by Salience]],0),FALSE)</f>
        <v>33</v>
      </c>
    </row>
    <row r="76" spans="1:3" ht="15">
      <c r="A76" s="78" t="s">
        <v>456</v>
      </c>
      <c r="B76" s="99" t="s">
        <v>250</v>
      </c>
      <c r="C76" s="77">
        <f>VLOOKUP(GroupVertices[[#This Row],[Vertex]],Vertices[],MATCH("ID",Vertices[[#Headers],[Vertex]:[Top Word Pairs in Content by Salience]],0),FALSE)</f>
        <v>30</v>
      </c>
    </row>
    <row r="77" spans="1:3" ht="15">
      <c r="A77" s="78" t="s">
        <v>456</v>
      </c>
      <c r="B77" s="99" t="s">
        <v>216</v>
      </c>
      <c r="C77" s="77">
        <f>VLOOKUP(GroupVertices[[#This Row],[Vertex]],Vertices[],MATCH("ID",Vertices[[#Headers],[Vertex]:[Top Word Pairs in Content by Salience]],0),FALSE)</f>
        <v>25</v>
      </c>
    </row>
    <row r="78" spans="1:3" ht="15">
      <c r="A78" s="78" t="s">
        <v>456</v>
      </c>
      <c r="B78" s="99" t="s">
        <v>214</v>
      </c>
      <c r="C78" s="77">
        <f>VLOOKUP(GroupVertices[[#This Row],[Vertex]],Vertices[],MATCH("ID",Vertices[[#Headers],[Vertex]:[Top Word Pairs in Content by Salience]],0),FALSE)</f>
        <v>54</v>
      </c>
    </row>
    <row r="79" spans="1:3" ht="15">
      <c r="A79" s="78" t="s">
        <v>456</v>
      </c>
      <c r="B79" s="99" t="s">
        <v>241</v>
      </c>
      <c r="C79" s="77">
        <f>VLOOKUP(GroupVertices[[#This Row],[Vertex]],Vertices[],MATCH("ID",Vertices[[#Headers],[Vertex]:[Top Word Pairs in Content by Salience]],0),FALSE)</f>
        <v>36</v>
      </c>
    </row>
    <row r="80" spans="1:3" ht="15">
      <c r="A80" s="78" t="s">
        <v>456</v>
      </c>
      <c r="B80" s="99" t="s">
        <v>215</v>
      </c>
      <c r="C80" s="77">
        <f>VLOOKUP(GroupVertices[[#This Row],[Vertex]],Vertices[],MATCH("ID",Vertices[[#Headers],[Vertex]:[Top Word Pairs in Content by Salience]],0),FALSE)</f>
        <v>45</v>
      </c>
    </row>
    <row r="81" spans="1:3" ht="15">
      <c r="A81" s="78" t="s">
        <v>456</v>
      </c>
      <c r="B81" s="99" t="s">
        <v>205</v>
      </c>
      <c r="C81" s="77">
        <f>VLOOKUP(GroupVertices[[#This Row],[Vertex]],Vertices[],MATCH("ID",Vertices[[#Headers],[Vertex]:[Top Word Pairs in Content by Salience]],0),FALSE)</f>
        <v>22</v>
      </c>
    </row>
    <row r="82" spans="1:3" ht="15">
      <c r="A82" s="78" t="s">
        <v>456</v>
      </c>
      <c r="B82" s="99" t="s">
        <v>183</v>
      </c>
      <c r="C82" s="77">
        <f>VLOOKUP(GroupVertices[[#This Row],[Vertex]],Vertices[],MATCH("ID",Vertices[[#Headers],[Vertex]:[Top Word Pairs in Content by Salience]],0),FALSE)</f>
        <v>34</v>
      </c>
    </row>
    <row r="83" spans="1:3" ht="15">
      <c r="A83" s="78" t="s">
        <v>456</v>
      </c>
      <c r="B83" s="99" t="s">
        <v>265</v>
      </c>
      <c r="C83" s="77">
        <f>VLOOKUP(GroupVertices[[#This Row],[Vertex]],Vertices[],MATCH("ID",Vertices[[#Headers],[Vertex]:[Top Word Pairs in Content by Salience]],0),FALSE)</f>
        <v>55</v>
      </c>
    </row>
    <row r="84" spans="1:3" ht="15">
      <c r="A84" s="78" t="s">
        <v>456</v>
      </c>
      <c r="B84" s="99" t="s">
        <v>264</v>
      </c>
      <c r="C84" s="77">
        <f>VLOOKUP(GroupVertices[[#This Row],[Vertex]],Vertices[],MATCH("ID",Vertices[[#Headers],[Vertex]:[Top Word Pairs in Content by Salience]],0),FALSE)</f>
        <v>78</v>
      </c>
    </row>
    <row r="85" spans="1:3" ht="15">
      <c r="A85" s="78" t="s">
        <v>456</v>
      </c>
      <c r="B85" s="99" t="s">
        <v>184</v>
      </c>
      <c r="C85" s="77">
        <f>VLOOKUP(GroupVertices[[#This Row],[Vertex]],Vertices[],MATCH("ID",Vertices[[#Headers],[Vertex]:[Top Word Pairs in Content by Salience]],0),FALSE)</f>
        <v>67</v>
      </c>
    </row>
    <row r="86" spans="1:3" ht="15">
      <c r="A86" s="78" t="s">
        <v>457</v>
      </c>
      <c r="B86" s="99" t="s">
        <v>208</v>
      </c>
      <c r="C86" s="77">
        <f>VLOOKUP(GroupVertices[[#This Row],[Vertex]],Vertices[],MATCH("ID",Vertices[[#Headers],[Vertex]:[Top Word Pairs in Content by Salience]],0),FALSE)</f>
        <v>4</v>
      </c>
    </row>
    <row r="87" spans="1:3" ht="15">
      <c r="A87" s="78" t="s">
        <v>457</v>
      </c>
      <c r="B87" s="99" t="s">
        <v>213</v>
      </c>
      <c r="C87" s="77">
        <f>VLOOKUP(GroupVertices[[#This Row],[Vertex]],Vertices[],MATCH("ID",Vertices[[#Headers],[Vertex]:[Top Word Pairs in Content by Salience]],0),FALSE)</f>
        <v>62</v>
      </c>
    </row>
    <row r="88" spans="1:3" ht="15">
      <c r="A88" s="78" t="s">
        <v>457</v>
      </c>
      <c r="B88" s="99" t="s">
        <v>243</v>
      </c>
      <c r="C88" s="77">
        <f>VLOOKUP(GroupVertices[[#This Row],[Vertex]],Vertices[],MATCH("ID",Vertices[[#Headers],[Vertex]:[Top Word Pairs in Content by Salience]],0),FALSE)</f>
        <v>7</v>
      </c>
    </row>
    <row r="89" spans="1:3" ht="15">
      <c r="A89" s="78" t="s">
        <v>457</v>
      </c>
      <c r="B89" s="99" t="s">
        <v>199</v>
      </c>
      <c r="C89" s="77">
        <f>VLOOKUP(GroupVertices[[#This Row],[Vertex]],Vertices[],MATCH("ID",Vertices[[#Headers],[Vertex]:[Top Word Pairs in Content by Salience]],0),FALSE)</f>
        <v>77</v>
      </c>
    </row>
    <row r="90" spans="1:3" ht="15">
      <c r="A90" s="78" t="s">
        <v>457</v>
      </c>
      <c r="B90" s="99" t="s">
        <v>193</v>
      </c>
      <c r="C90" s="77">
        <f>VLOOKUP(GroupVertices[[#This Row],[Vertex]],Vertices[],MATCH("ID",Vertices[[#Headers],[Vertex]:[Top Word Pairs in Content by Salience]],0),FALSE)</f>
        <v>50</v>
      </c>
    </row>
    <row r="91" spans="1:3" ht="15">
      <c r="A91" s="78" t="s">
        <v>457</v>
      </c>
      <c r="B91" s="99" t="s">
        <v>192</v>
      </c>
      <c r="C91" s="77">
        <f>VLOOKUP(GroupVertices[[#This Row],[Vertex]],Vertices[],MATCH("ID",Vertices[[#Headers],[Vertex]:[Top Word Pairs in Content by Salience]],0),FALSE)</f>
        <v>27</v>
      </c>
    </row>
    <row r="92" spans="1:3" ht="15">
      <c r="A92" s="78" t="s">
        <v>457</v>
      </c>
      <c r="B92" s="99" t="s">
        <v>207</v>
      </c>
      <c r="C92" s="77">
        <f>VLOOKUP(GroupVertices[[#This Row],[Vertex]],Vertices[],MATCH("ID",Vertices[[#Headers],[Vertex]:[Top Word Pairs in Content by Salience]],0),FALSE)</f>
        <v>69</v>
      </c>
    </row>
    <row r="93" spans="1:3" ht="15">
      <c r="A93" s="78" t="s">
        <v>457</v>
      </c>
      <c r="B93" s="99" t="s">
        <v>190</v>
      </c>
      <c r="C93" s="77">
        <f>VLOOKUP(GroupVertices[[#This Row],[Vertex]],Vertices[],MATCH("ID",Vertices[[#Headers],[Vertex]:[Top Word Pairs in Content by Salience]],0),FALSE)</f>
        <v>65</v>
      </c>
    </row>
    <row r="94" spans="1:3" ht="15">
      <c r="A94" s="78" t="s">
        <v>457</v>
      </c>
      <c r="B94" s="99" t="s">
        <v>186</v>
      </c>
      <c r="C94" s="77">
        <f>VLOOKUP(GroupVertices[[#This Row],[Vertex]],Vertices[],MATCH("ID",Vertices[[#Headers],[Vertex]:[Top Word Pairs in Content by Salience]],0),FALSE)</f>
        <v>85</v>
      </c>
    </row>
    <row r="95" spans="1:3" ht="15">
      <c r="A95" s="78" t="s">
        <v>457</v>
      </c>
      <c r="B95" s="99" t="s">
        <v>185</v>
      </c>
      <c r="C95" s="77">
        <f>VLOOKUP(GroupVertices[[#This Row],[Vertex]],Vertices[],MATCH("ID",Vertices[[#Headers],[Vertex]:[Top Word Pairs in Content by Salience]],0),FALSE)</f>
        <v>82</v>
      </c>
    </row>
    <row r="96" spans="1:3" ht="15">
      <c r="A96" s="78" t="s">
        <v>457</v>
      </c>
      <c r="B96" s="99" t="s">
        <v>180</v>
      </c>
      <c r="C96" s="77">
        <f>VLOOKUP(GroupVertices[[#This Row],[Vertex]],Vertices[],MATCH("ID",Vertices[[#Headers],[Vertex]:[Top Word Pairs in Content by Salience]],0),FALSE)</f>
        <v>38</v>
      </c>
    </row>
  </sheetData>
  <dataValidations count="3" xWindow="58" yWindow="226">
    <dataValidation allowBlank="1" showInputMessage="1" showErrorMessage="1" promptTitle="Group Name" prompt="Enter the name of the group.  The group name must also be entered on the Groups worksheet." sqref="A2:A96"/>
    <dataValidation allowBlank="1" showInputMessage="1" showErrorMessage="1" promptTitle="Vertex Name" prompt="Enter the name of a vertex to include in the group." sqref="B2:B96"/>
    <dataValidation allowBlank="1" showInputMessage="1" promptTitle="Vertex ID" prompt="This is the value of the hidden ID cell in the Vertices worksheet.  It gets filled in by the items on the NodeXL, Analysis, Groups menu." sqref="C2:C9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161</v>
      </c>
      <c r="B1" s="7" t="s">
        <v>17</v>
      </c>
      <c r="D1" t="s">
        <v>79</v>
      </c>
      <c r="E1" t="s">
        <v>80</v>
      </c>
      <c r="F1" s="32" t="s">
        <v>86</v>
      </c>
      <c r="G1" s="33" t="s">
        <v>87</v>
      </c>
      <c r="H1" s="32" t="s">
        <v>92</v>
      </c>
      <c r="I1" s="33" t="s">
        <v>93</v>
      </c>
      <c r="J1" s="32" t="s">
        <v>98</v>
      </c>
      <c r="K1" s="33" t="s">
        <v>99</v>
      </c>
      <c r="L1" s="32" t="s">
        <v>104</v>
      </c>
      <c r="M1" s="33" t="s">
        <v>105</v>
      </c>
      <c r="N1" s="32" t="s">
        <v>110</v>
      </c>
      <c r="O1" s="33" t="s">
        <v>111</v>
      </c>
      <c r="P1" s="33" t="s">
        <v>137</v>
      </c>
      <c r="Q1" s="33" t="s">
        <v>138</v>
      </c>
      <c r="R1" s="32" t="s">
        <v>116</v>
      </c>
      <c r="S1" s="32" t="s">
        <v>117</v>
      </c>
      <c r="T1" s="32" t="s">
        <v>122</v>
      </c>
      <c r="U1" s="33" t="s">
        <v>123</v>
      </c>
      <c r="W1" t="s">
        <v>127</v>
      </c>
      <c r="X1" t="s">
        <v>17</v>
      </c>
    </row>
    <row r="2" spans="1:24" ht="15.75" thickTop="1">
      <c r="A2" s="31" t="s">
        <v>2462</v>
      </c>
      <c r="B2" s="31" t="s">
        <v>439</v>
      </c>
      <c r="D2" s="29">
        <f>MIN(Vertices[Degree])</f>
        <v>0</v>
      </c>
      <c r="E2">
        <f>COUNTIF(Vertices[Degree],"&gt;= "&amp;D2)-COUNTIF(Vertices[Degree],"&gt;="&amp;D3)</f>
        <v>0</v>
      </c>
      <c r="F2" s="34">
        <f>MIN(Vertices[In-Degree])</f>
        <v>0</v>
      </c>
      <c r="G2" s="35">
        <f>COUNTIF(Vertices[In-Degree],"&gt;= "&amp;F2)-COUNTIF(Vertices[In-Degree],"&gt;="&amp;F3)</f>
        <v>19</v>
      </c>
      <c r="H2" s="34">
        <f>MIN(Vertices[Out-Degree])</f>
        <v>0</v>
      </c>
      <c r="I2" s="35">
        <f>COUNTIF(Vertices[Out-Degree],"&gt;= "&amp;H2)-COUNTIF(Vertices[Out-Degree],"&gt;="&amp;H3)</f>
        <v>43</v>
      </c>
      <c r="J2" s="34">
        <f>MIN(Vertices[Betweenness Centrality])</f>
        <v>0</v>
      </c>
      <c r="K2" s="35">
        <f>COUNTIF(Vertices[Betweenness Centrality],"&gt;= "&amp;J2)-COUNTIF(Vertices[Betweenness Centrality],"&gt;="&amp;J3)</f>
        <v>92</v>
      </c>
      <c r="L2" s="34">
        <f>MIN(Vertices[Closeness Centrality])</f>
        <v>0.502674</v>
      </c>
      <c r="M2" s="35">
        <f>COUNTIF(Vertices[Closeness Centrality],"&gt;= "&amp;L2)-COUNTIF(Vertices[Closeness Centrality],"&gt;="&amp;L3)</f>
        <v>40</v>
      </c>
      <c r="N2" s="34">
        <f>MIN(Vertices[Eigenvector Centrality])</f>
        <v>0.021683</v>
      </c>
      <c r="O2" s="35">
        <f>COUNTIF(Vertices[Eigenvector Centrality],"&gt;= "&amp;N2)-COUNTIF(Vertices[Eigenvector Centrality],"&gt;="&amp;N3)</f>
        <v>17</v>
      </c>
      <c r="P2" s="34">
        <f>MIN(Vertices[PageRank])</f>
        <v>0.009016</v>
      </c>
      <c r="Q2" s="35">
        <f>COUNTIF(Vertices[PageRank],"&gt;= "&amp;P2)-COUNTIF(Vertices[PageRank],"&gt;="&amp;P3)</f>
        <v>58</v>
      </c>
      <c r="R2" s="34">
        <f>MIN(Vertices[Clustering Coefficient])</f>
        <v>0</v>
      </c>
      <c r="S2" s="40">
        <f>COUNTIF(Vertices[Clustering Coefficient],"&gt;= "&amp;R2)-COUNTIF(Vertices[Clustering Coefficient],"&gt;="&amp;R3)</f>
        <v>10</v>
      </c>
      <c r="T2" s="34">
        <f ca="1">MIN(INDIRECT(DynamicFilterSourceColumnRange))</f>
        <v>16</v>
      </c>
      <c r="U2" s="35">
        <f aca="true" t="shared" si="0" ref="U2:U25">COUNTIF(INDIRECT(DynamicFilterSourceColumnRange),"&gt;= "&amp;T2)-COUNTIF(INDIRECT(DynamicFilterSourceColumnRange),"&gt;="&amp;T3)</f>
        <v>4</v>
      </c>
      <c r="W2" t="s">
        <v>124</v>
      </c>
      <c r="X2">
        <f>ROWS(HistogramBins[Degree Bin])-1</f>
        <v>34</v>
      </c>
    </row>
    <row r="3" spans="1:24" ht="15">
      <c r="A3" s="107"/>
      <c r="B3" s="107"/>
      <c r="D3" s="29">
        <f aca="true" t="shared" si="1" ref="D3:D35">D2+($D$36-$D$2)/BinDivisor</f>
        <v>0</v>
      </c>
      <c r="E3">
        <f>COUNTIF(Vertices[Degree],"&gt;= "&amp;D3)-COUNTIF(Vertices[Degree],"&gt;="&amp;D4)</f>
        <v>0</v>
      </c>
      <c r="F3" s="36">
        <f aca="true" t="shared" si="2" ref="F3:F35">F2+($F$36-$F$2)/BinDivisor</f>
        <v>1.1470588235294117</v>
      </c>
      <c r="G3" s="37">
        <f>COUNTIF(Vertices[In-Degree],"&gt;= "&amp;F3)-COUNTIF(Vertices[In-Degree],"&gt;="&amp;F4)</f>
        <v>16</v>
      </c>
      <c r="H3" s="36">
        <f aca="true" t="shared" si="3" ref="H3:H35">H2+($H$36-$H$2)/BinDivisor</f>
        <v>2.764705882352941</v>
      </c>
      <c r="I3" s="37">
        <f>COUNTIF(Vertices[Out-Degree],"&gt;= "&amp;H3)-COUNTIF(Vertices[Out-Degree],"&gt;="&amp;H4)</f>
        <v>17</v>
      </c>
      <c r="J3" s="36">
        <f aca="true" t="shared" si="4" ref="J3:J35">J2+($J$36-$J$2)/BinDivisor</f>
        <v>168.57303244117645</v>
      </c>
      <c r="K3" s="37">
        <f>COUNTIF(Vertices[Betweenness Centrality],"&gt;= "&amp;J3)-COUNTIF(Vertices[Betweenness Centrality],"&gt;="&amp;J4)</f>
        <v>1</v>
      </c>
      <c r="L3" s="36">
        <f aca="true" t="shared" si="5" ref="L3:L35">L2+($L$36-$L$2)/BinDivisor</f>
        <v>0.5173012352941176</v>
      </c>
      <c r="M3" s="37">
        <f>COUNTIF(Vertices[Closeness Centrality],"&gt;= "&amp;L3)-COUNTIF(Vertices[Closeness Centrality],"&gt;="&amp;L4)</f>
        <v>27</v>
      </c>
      <c r="N3" s="36">
        <f aca="true" t="shared" si="6" ref="N3:N35">N2+($N$36-$N$2)/BinDivisor</f>
        <v>0.0328489705882353</v>
      </c>
      <c r="O3" s="37">
        <f>COUNTIF(Vertices[Eigenvector Centrality],"&gt;= "&amp;N3)-COUNTIF(Vertices[Eigenvector Centrality],"&gt;="&amp;N4)</f>
        <v>12</v>
      </c>
      <c r="P3" s="36">
        <f aca="true" t="shared" si="7" ref="P3:P35">P2+($P$36-$P$2)/BinDivisor</f>
        <v>0.010010323529411764</v>
      </c>
      <c r="Q3" s="37">
        <f>COUNTIF(Vertices[PageRank],"&gt;= "&amp;P3)-COUNTIF(Vertices[PageRank],"&gt;="&amp;P4)</f>
        <v>19</v>
      </c>
      <c r="R3" s="36">
        <f aca="true" t="shared" si="8" ref="R3:R35">R2+($R$36-$R$2)/BinDivisor</f>
        <v>0.0196078431372549</v>
      </c>
      <c r="S3" s="41">
        <f>COUNTIF(Vertices[Clustering Coefficient],"&gt;= "&amp;R3)-COUNTIF(Vertices[Clustering Coefficient],"&gt;="&amp;R4)</f>
        <v>0</v>
      </c>
      <c r="T3" s="36">
        <f aca="true" t="shared" si="9" ref="T3:T35">T2+($T$36-$T$2)/BinDivisor</f>
        <v>36.61764705882353</v>
      </c>
      <c r="U3" s="37">
        <f ca="1" t="shared" si="0"/>
        <v>5</v>
      </c>
      <c r="W3" t="s">
        <v>125</v>
      </c>
      <c r="X3" t="s">
        <v>85</v>
      </c>
    </row>
    <row r="4" spans="1:24" ht="15">
      <c r="A4" s="31" t="s">
        <v>145</v>
      </c>
      <c r="B4" s="31">
        <v>95</v>
      </c>
      <c r="D4" s="29">
        <f t="shared" si="1"/>
        <v>0</v>
      </c>
      <c r="E4">
        <f>COUNTIF(Vertices[Degree],"&gt;= "&amp;D4)-COUNTIF(Vertices[Degree],"&gt;="&amp;D5)</f>
        <v>0</v>
      </c>
      <c r="F4" s="34">
        <f t="shared" si="2"/>
        <v>2.2941176470588234</v>
      </c>
      <c r="G4" s="35">
        <f>COUNTIF(Vertices[In-Degree],"&gt;= "&amp;F4)-COUNTIF(Vertices[In-Degree],"&gt;="&amp;F5)</f>
        <v>11</v>
      </c>
      <c r="H4" s="34">
        <f t="shared" si="3"/>
        <v>5.529411764705882</v>
      </c>
      <c r="I4" s="35">
        <f>COUNTIF(Vertices[Out-Degree],"&gt;= "&amp;H4)-COUNTIF(Vertices[Out-Degree],"&gt;="&amp;H5)</f>
        <v>13</v>
      </c>
      <c r="J4" s="34">
        <f t="shared" si="4"/>
        <v>337.1460648823529</v>
      </c>
      <c r="K4" s="35">
        <f>COUNTIF(Vertices[Betweenness Centrality],"&gt;= "&amp;J4)-COUNTIF(Vertices[Betweenness Centrality],"&gt;="&amp;J5)</f>
        <v>1</v>
      </c>
      <c r="L4" s="34">
        <f t="shared" si="5"/>
        <v>0.5319284705882353</v>
      </c>
      <c r="M4" s="35">
        <f>COUNTIF(Vertices[Closeness Centrality],"&gt;= "&amp;L4)-COUNTIF(Vertices[Closeness Centrality],"&gt;="&amp;L5)</f>
        <v>11</v>
      </c>
      <c r="N4" s="34">
        <f t="shared" si="6"/>
        <v>0.04401494117647059</v>
      </c>
      <c r="O4" s="35">
        <f>COUNTIF(Vertices[Eigenvector Centrality],"&gt;= "&amp;N4)-COUNTIF(Vertices[Eigenvector Centrality],"&gt;="&amp;N5)</f>
        <v>9</v>
      </c>
      <c r="P4" s="34">
        <f t="shared" si="7"/>
        <v>0.011004647058823529</v>
      </c>
      <c r="Q4" s="35">
        <f>COUNTIF(Vertices[PageRank],"&gt;= "&amp;P4)-COUNTIF(Vertices[PageRank],"&gt;="&amp;P5)</f>
        <v>7</v>
      </c>
      <c r="R4" s="34">
        <f t="shared" si="8"/>
        <v>0.0392156862745098</v>
      </c>
      <c r="S4" s="40">
        <f>COUNTIF(Vertices[Clustering Coefficient],"&gt;= "&amp;R4)-COUNTIF(Vertices[Clustering Coefficient],"&gt;="&amp;R5)</f>
        <v>1</v>
      </c>
      <c r="T4" s="34">
        <f ca="1" t="shared" si="9"/>
        <v>57.23529411764706</v>
      </c>
      <c r="U4" s="35">
        <f ca="1" t="shared" si="0"/>
        <v>12</v>
      </c>
      <c r="W4" t="s">
        <v>126</v>
      </c>
      <c r="X4" t="s">
        <v>2564</v>
      </c>
    </row>
    <row r="5" spans="1:21" ht="15">
      <c r="A5" s="107"/>
      <c r="B5" s="107"/>
      <c r="D5" s="29">
        <f t="shared" si="1"/>
        <v>0</v>
      </c>
      <c r="E5">
        <f>COUNTIF(Vertices[Degree],"&gt;= "&amp;D5)-COUNTIF(Vertices[Degree],"&gt;="&amp;D6)</f>
        <v>0</v>
      </c>
      <c r="F5" s="36">
        <f t="shared" si="2"/>
        <v>3.441176470588235</v>
      </c>
      <c r="G5" s="37">
        <f>COUNTIF(Vertices[In-Degree],"&gt;= "&amp;F5)-COUNTIF(Vertices[In-Degree],"&gt;="&amp;F6)</f>
        <v>7</v>
      </c>
      <c r="H5" s="36">
        <f t="shared" si="3"/>
        <v>8.294117647058822</v>
      </c>
      <c r="I5" s="37">
        <f>COUNTIF(Vertices[Out-Degree],"&gt;= "&amp;H5)-COUNTIF(Vertices[Out-Degree],"&gt;="&amp;H6)</f>
        <v>8</v>
      </c>
      <c r="J5" s="36">
        <f t="shared" si="4"/>
        <v>505.71909732352935</v>
      </c>
      <c r="K5" s="37">
        <f>COUNTIF(Vertices[Betweenness Centrality],"&gt;= "&amp;J5)-COUNTIF(Vertices[Betweenness Centrality],"&gt;="&amp;J6)</f>
        <v>0</v>
      </c>
      <c r="L5" s="36">
        <f t="shared" si="5"/>
        <v>0.546555705882353</v>
      </c>
      <c r="M5" s="37">
        <f>COUNTIF(Vertices[Closeness Centrality],"&gt;= "&amp;L5)-COUNTIF(Vertices[Closeness Centrality],"&gt;="&amp;L6)</f>
        <v>5</v>
      </c>
      <c r="N5" s="36">
        <f t="shared" si="6"/>
        <v>0.05518091176470588</v>
      </c>
      <c r="O5" s="37">
        <f>COUNTIF(Vertices[Eigenvector Centrality],"&gt;= "&amp;N5)-COUNTIF(Vertices[Eigenvector Centrality],"&gt;="&amp;N6)</f>
        <v>5</v>
      </c>
      <c r="P5" s="36">
        <f t="shared" si="7"/>
        <v>0.011998970588235293</v>
      </c>
      <c r="Q5" s="37">
        <f>COUNTIF(Vertices[PageRank],"&gt;= "&amp;P5)-COUNTIF(Vertices[PageRank],"&gt;="&amp;P6)</f>
        <v>6</v>
      </c>
      <c r="R5" s="36">
        <f t="shared" si="8"/>
        <v>0.058823529411764705</v>
      </c>
      <c r="S5" s="41">
        <f>COUNTIF(Vertices[Clustering Coefficient],"&gt;= "&amp;R5)-COUNTIF(Vertices[Clustering Coefficient],"&gt;="&amp;R6)</f>
        <v>0</v>
      </c>
      <c r="T5" s="36">
        <f ca="1" t="shared" si="9"/>
        <v>77.85294117647058</v>
      </c>
      <c r="U5" s="37">
        <f ca="1" t="shared" si="0"/>
        <v>7</v>
      </c>
    </row>
    <row r="6" spans="1:21" ht="15">
      <c r="A6" s="31" t="s">
        <v>147</v>
      </c>
      <c r="B6" s="31">
        <v>551</v>
      </c>
      <c r="D6" s="29">
        <f t="shared" si="1"/>
        <v>0</v>
      </c>
      <c r="E6">
        <f>COUNTIF(Vertices[Degree],"&gt;= "&amp;D6)-COUNTIF(Vertices[Degree],"&gt;="&amp;D7)</f>
        <v>0</v>
      </c>
      <c r="F6" s="34">
        <f t="shared" si="2"/>
        <v>4.588235294117647</v>
      </c>
      <c r="G6" s="35">
        <f>COUNTIF(Vertices[In-Degree],"&gt;= "&amp;F6)-COUNTIF(Vertices[In-Degree],"&gt;="&amp;F7)</f>
        <v>7</v>
      </c>
      <c r="H6" s="34">
        <f t="shared" si="3"/>
        <v>11.058823529411764</v>
      </c>
      <c r="I6" s="35">
        <f>COUNTIF(Vertices[Out-Degree],"&gt;= "&amp;H6)-COUNTIF(Vertices[Out-Degree],"&gt;="&amp;H7)</f>
        <v>6</v>
      </c>
      <c r="J6" s="34">
        <f t="shared" si="4"/>
        <v>674.2921297647058</v>
      </c>
      <c r="K6" s="35">
        <f>COUNTIF(Vertices[Betweenness Centrality],"&gt;= "&amp;J6)-COUNTIF(Vertices[Betweenness Centrality],"&gt;="&amp;J7)</f>
        <v>0</v>
      </c>
      <c r="L6" s="34">
        <f t="shared" si="5"/>
        <v>0.5611829411764707</v>
      </c>
      <c r="M6" s="35">
        <f>COUNTIF(Vertices[Closeness Centrality],"&gt;= "&amp;L6)-COUNTIF(Vertices[Closeness Centrality],"&gt;="&amp;L7)</f>
        <v>5</v>
      </c>
      <c r="N6" s="34">
        <f t="shared" si="6"/>
        <v>0.06634688235294117</v>
      </c>
      <c r="O6" s="35">
        <f>COUNTIF(Vertices[Eigenvector Centrality],"&gt;= "&amp;N6)-COUNTIF(Vertices[Eigenvector Centrality],"&gt;="&amp;N7)</f>
        <v>14</v>
      </c>
      <c r="P6" s="34">
        <f t="shared" si="7"/>
        <v>0.012993294117647058</v>
      </c>
      <c r="Q6" s="35">
        <f>COUNTIF(Vertices[PageRank],"&gt;= "&amp;P6)-COUNTIF(Vertices[PageRank],"&gt;="&amp;P7)</f>
        <v>2</v>
      </c>
      <c r="R6" s="34">
        <f t="shared" si="8"/>
        <v>0.0784313725490196</v>
      </c>
      <c r="S6" s="40">
        <f>COUNTIF(Vertices[Clustering Coefficient],"&gt;= "&amp;R6)-COUNTIF(Vertices[Clustering Coefficient],"&gt;="&amp;R7)</f>
        <v>0</v>
      </c>
      <c r="T6" s="34">
        <f ca="1" t="shared" si="9"/>
        <v>98.47058823529412</v>
      </c>
      <c r="U6" s="35">
        <f ca="1" t="shared" si="0"/>
        <v>5</v>
      </c>
    </row>
    <row r="7" spans="1:21" ht="15">
      <c r="A7" s="31" t="s">
        <v>148</v>
      </c>
      <c r="B7" s="31">
        <v>0</v>
      </c>
      <c r="D7" s="29">
        <f t="shared" si="1"/>
        <v>0</v>
      </c>
      <c r="E7">
        <f>COUNTIF(Vertices[Degree],"&gt;= "&amp;D7)-COUNTIF(Vertices[Degree],"&gt;="&amp;D8)</f>
        <v>0</v>
      </c>
      <c r="F7" s="36">
        <f t="shared" si="2"/>
        <v>5.735294117647058</v>
      </c>
      <c r="G7" s="37">
        <f>COUNTIF(Vertices[In-Degree],"&gt;= "&amp;F7)-COUNTIF(Vertices[In-Degree],"&gt;="&amp;F8)</f>
        <v>8</v>
      </c>
      <c r="H7" s="36">
        <f t="shared" si="3"/>
        <v>13.823529411764707</v>
      </c>
      <c r="I7" s="37">
        <f>COUNTIF(Vertices[Out-Degree],"&gt;= "&amp;H7)-COUNTIF(Vertices[Out-Degree],"&gt;="&amp;H8)</f>
        <v>6</v>
      </c>
      <c r="J7" s="36">
        <f t="shared" si="4"/>
        <v>842.8651622058823</v>
      </c>
      <c r="K7" s="37">
        <f>COUNTIF(Vertices[Betweenness Centrality],"&gt;= "&amp;J7)-COUNTIF(Vertices[Betweenness Centrality],"&gt;="&amp;J8)</f>
        <v>0</v>
      </c>
      <c r="L7" s="36">
        <f t="shared" si="5"/>
        <v>0.5758101764705884</v>
      </c>
      <c r="M7" s="37">
        <f>COUNTIF(Vertices[Closeness Centrality],"&gt;= "&amp;L7)-COUNTIF(Vertices[Closeness Centrality],"&gt;="&amp;L8)</f>
        <v>3</v>
      </c>
      <c r="N7" s="36">
        <f t="shared" si="6"/>
        <v>0.07751285294117646</v>
      </c>
      <c r="O7" s="37">
        <f>COUNTIF(Vertices[Eigenvector Centrality],"&gt;= "&amp;N7)-COUNTIF(Vertices[Eigenvector Centrality],"&gt;="&amp;N8)</f>
        <v>7</v>
      </c>
      <c r="P7" s="36">
        <f t="shared" si="7"/>
        <v>0.013987617647058822</v>
      </c>
      <c r="Q7" s="37">
        <f>COUNTIF(Vertices[PageRank],"&gt;= "&amp;P7)-COUNTIF(Vertices[PageRank],"&gt;="&amp;P8)</f>
        <v>1</v>
      </c>
      <c r="R7" s="36">
        <f t="shared" si="8"/>
        <v>0.09803921568627451</v>
      </c>
      <c r="S7" s="41">
        <f>COUNTIF(Vertices[Clustering Coefficient],"&gt;= "&amp;R7)-COUNTIF(Vertices[Clustering Coefficient],"&gt;="&amp;R8)</f>
        <v>0</v>
      </c>
      <c r="T7" s="36">
        <f ca="1" t="shared" si="9"/>
        <v>119.08823529411765</v>
      </c>
      <c r="U7" s="37">
        <f ca="1" t="shared" si="0"/>
        <v>6</v>
      </c>
    </row>
    <row r="8" spans="1:21" ht="15">
      <c r="A8" s="31" t="s">
        <v>149</v>
      </c>
      <c r="B8" s="31">
        <v>551</v>
      </c>
      <c r="D8" s="29">
        <f t="shared" si="1"/>
        <v>0</v>
      </c>
      <c r="E8">
        <f>COUNTIF(Vertices[Degree],"&gt;= "&amp;D8)-COUNTIF(Vertices[Degree],"&gt;="&amp;D9)</f>
        <v>0</v>
      </c>
      <c r="F8" s="34">
        <f t="shared" si="2"/>
        <v>6.882352941176469</v>
      </c>
      <c r="G8" s="35">
        <f>COUNTIF(Vertices[In-Degree],"&gt;= "&amp;F8)-COUNTIF(Vertices[In-Degree],"&gt;="&amp;F9)</f>
        <v>11</v>
      </c>
      <c r="H8" s="34">
        <f t="shared" si="3"/>
        <v>16.58823529411765</v>
      </c>
      <c r="I8" s="35">
        <f>COUNTIF(Vertices[Out-Degree],"&gt;= "&amp;H8)-COUNTIF(Vertices[Out-Degree],"&gt;="&amp;H9)</f>
        <v>1</v>
      </c>
      <c r="J8" s="34">
        <f t="shared" si="4"/>
        <v>1011.4381946470587</v>
      </c>
      <c r="K8" s="35">
        <f>COUNTIF(Vertices[Betweenness Centrality],"&gt;= "&amp;J8)-COUNTIF(Vertices[Betweenness Centrality],"&gt;="&amp;J9)</f>
        <v>0</v>
      </c>
      <c r="L8" s="34">
        <f t="shared" si="5"/>
        <v>0.5904374117647061</v>
      </c>
      <c r="M8" s="35">
        <f>COUNTIF(Vertices[Closeness Centrality],"&gt;= "&amp;L8)-COUNTIF(Vertices[Closeness Centrality],"&gt;="&amp;L9)</f>
        <v>2</v>
      </c>
      <c r="N8" s="34">
        <f t="shared" si="6"/>
        <v>0.08867882352941175</v>
      </c>
      <c r="O8" s="35">
        <f>COUNTIF(Vertices[Eigenvector Centrality],"&gt;= "&amp;N8)-COUNTIF(Vertices[Eigenvector Centrality],"&gt;="&amp;N9)</f>
        <v>6</v>
      </c>
      <c r="P8" s="34">
        <f t="shared" si="7"/>
        <v>0.014981941176470587</v>
      </c>
      <c r="Q8" s="35">
        <f>COUNTIF(Vertices[PageRank],"&gt;= "&amp;P8)-COUNTIF(Vertices[PageRank],"&gt;="&amp;P9)</f>
        <v>0</v>
      </c>
      <c r="R8" s="34">
        <f t="shared" si="8"/>
        <v>0.11764705882352941</v>
      </c>
      <c r="S8" s="40">
        <f>COUNTIF(Vertices[Clustering Coefficient],"&gt;= "&amp;R8)-COUNTIF(Vertices[Clustering Coefficient],"&gt;="&amp;R9)</f>
        <v>1</v>
      </c>
      <c r="T8" s="34">
        <f ca="1" t="shared" si="9"/>
        <v>139.7058823529412</v>
      </c>
      <c r="U8" s="35">
        <f ca="1" t="shared" si="0"/>
        <v>3</v>
      </c>
    </row>
    <row r="9" spans="1:21" ht="15">
      <c r="A9" s="107"/>
      <c r="B9" s="107"/>
      <c r="D9" s="29">
        <f t="shared" si="1"/>
        <v>0</v>
      </c>
      <c r="E9">
        <f>COUNTIF(Vertices[Degree],"&gt;= "&amp;D9)-COUNTIF(Vertices[Degree],"&gt;="&amp;D10)</f>
        <v>0</v>
      </c>
      <c r="F9" s="36">
        <f t="shared" si="2"/>
        <v>8.02941176470588</v>
      </c>
      <c r="G9" s="37">
        <f>COUNTIF(Vertices[In-Degree],"&gt;= "&amp;F9)-COUNTIF(Vertices[In-Degree],"&gt;="&amp;F10)</f>
        <v>3</v>
      </c>
      <c r="H9" s="36">
        <f t="shared" si="3"/>
        <v>19.35294117647059</v>
      </c>
      <c r="I9" s="37">
        <f>COUNTIF(Vertices[Out-Degree],"&gt;= "&amp;H9)-COUNTIF(Vertices[Out-Degree],"&gt;="&amp;H10)</f>
        <v>0</v>
      </c>
      <c r="J9" s="36">
        <f t="shared" si="4"/>
        <v>1180.011227088235</v>
      </c>
      <c r="K9" s="37">
        <f>COUNTIF(Vertices[Betweenness Centrality],"&gt;= "&amp;J9)-COUNTIF(Vertices[Betweenness Centrality],"&gt;="&amp;J10)</f>
        <v>0</v>
      </c>
      <c r="L9" s="36">
        <f t="shared" si="5"/>
        <v>0.6050646470588238</v>
      </c>
      <c r="M9" s="37">
        <f>COUNTIF(Vertices[Closeness Centrality],"&gt;= "&amp;L9)-COUNTIF(Vertices[Closeness Centrality],"&gt;="&amp;L10)</f>
        <v>0</v>
      </c>
      <c r="N9" s="36">
        <f t="shared" si="6"/>
        <v>0.09984479411764705</v>
      </c>
      <c r="O9" s="37">
        <f>COUNTIF(Vertices[Eigenvector Centrality],"&gt;= "&amp;N9)-COUNTIF(Vertices[Eigenvector Centrality],"&gt;="&amp;N10)</f>
        <v>2</v>
      </c>
      <c r="P9" s="36">
        <f t="shared" si="7"/>
        <v>0.015976264705882353</v>
      </c>
      <c r="Q9" s="37">
        <f>COUNTIF(Vertices[PageRank],"&gt;= "&amp;P9)-COUNTIF(Vertices[PageRank],"&gt;="&amp;P10)</f>
        <v>1</v>
      </c>
      <c r="R9" s="36">
        <f t="shared" si="8"/>
        <v>0.13725490196078433</v>
      </c>
      <c r="S9" s="41">
        <f>COUNTIF(Vertices[Clustering Coefficient],"&gt;= "&amp;R9)-COUNTIF(Vertices[Clustering Coefficient],"&gt;="&amp;R10)</f>
        <v>2</v>
      </c>
      <c r="T9" s="36">
        <f ca="1" t="shared" si="9"/>
        <v>160.32352941176472</v>
      </c>
      <c r="U9" s="37">
        <f ca="1" t="shared" si="0"/>
        <v>4</v>
      </c>
    </row>
    <row r="10" spans="1:21" ht="15">
      <c r="A10" s="31" t="s">
        <v>150</v>
      </c>
      <c r="B10" s="31">
        <v>0</v>
      </c>
      <c r="D10" s="29">
        <f t="shared" si="1"/>
        <v>0</v>
      </c>
      <c r="E10">
        <f>COUNTIF(Vertices[Degree],"&gt;= "&amp;D10)-COUNTIF(Vertices[Degree],"&gt;="&amp;D11)</f>
        <v>0</v>
      </c>
      <c r="F10" s="34">
        <f t="shared" si="2"/>
        <v>9.176470588235292</v>
      </c>
      <c r="G10" s="35">
        <f>COUNTIF(Vertices[In-Degree],"&gt;= "&amp;F10)-COUNTIF(Vertices[In-Degree],"&gt;="&amp;F11)</f>
        <v>1</v>
      </c>
      <c r="H10" s="34">
        <f t="shared" si="3"/>
        <v>22.117647058823533</v>
      </c>
      <c r="I10" s="35">
        <f>COUNTIF(Vertices[Out-Degree],"&gt;= "&amp;H10)-COUNTIF(Vertices[Out-Degree],"&gt;="&amp;H11)</f>
        <v>0</v>
      </c>
      <c r="J10" s="34">
        <f t="shared" si="4"/>
        <v>1348.5842595294116</v>
      </c>
      <c r="K10" s="35">
        <f>COUNTIF(Vertices[Betweenness Centrality],"&gt;= "&amp;J10)-COUNTIF(Vertices[Betweenness Centrality],"&gt;="&amp;J11)</f>
        <v>0</v>
      </c>
      <c r="L10" s="34">
        <f t="shared" si="5"/>
        <v>0.6196918823529415</v>
      </c>
      <c r="M10" s="35">
        <f>COUNTIF(Vertices[Closeness Centrality],"&gt;= "&amp;L10)-COUNTIF(Vertices[Closeness Centrality],"&gt;="&amp;L11)</f>
        <v>0</v>
      </c>
      <c r="N10" s="34">
        <f t="shared" si="6"/>
        <v>0.11101076470588234</v>
      </c>
      <c r="O10" s="35">
        <f>COUNTIF(Vertices[Eigenvector Centrality],"&gt;= "&amp;N10)-COUNTIF(Vertices[Eigenvector Centrality],"&gt;="&amp;N11)</f>
        <v>5</v>
      </c>
      <c r="P10" s="34">
        <f t="shared" si="7"/>
        <v>0.01697058823529412</v>
      </c>
      <c r="Q10" s="35">
        <f>COUNTIF(Vertices[PageRank],"&gt;= "&amp;P10)-COUNTIF(Vertices[PageRank],"&gt;="&amp;P11)</f>
        <v>0</v>
      </c>
      <c r="R10" s="34">
        <f t="shared" si="8"/>
        <v>0.1568627450980392</v>
      </c>
      <c r="S10" s="40">
        <f>COUNTIF(Vertices[Clustering Coefficient],"&gt;= "&amp;R10)-COUNTIF(Vertices[Clustering Coefficient],"&gt;="&amp;R11)</f>
        <v>2</v>
      </c>
      <c r="T10" s="34">
        <f ca="1" t="shared" si="9"/>
        <v>180.94117647058826</v>
      </c>
      <c r="U10" s="35">
        <f ca="1" t="shared" si="0"/>
        <v>4</v>
      </c>
    </row>
    <row r="11" spans="1:21" ht="15">
      <c r="A11" s="107"/>
      <c r="B11" s="107"/>
      <c r="D11" s="29">
        <f t="shared" si="1"/>
        <v>0</v>
      </c>
      <c r="E11">
        <f>COUNTIF(Vertices[Degree],"&gt;= "&amp;D11)-COUNTIF(Vertices[Degree],"&gt;="&amp;D12)</f>
        <v>0</v>
      </c>
      <c r="F11" s="36">
        <f t="shared" si="2"/>
        <v>10.323529411764703</v>
      </c>
      <c r="G11" s="37">
        <f>COUNTIF(Vertices[In-Degree],"&gt;= "&amp;F11)-COUNTIF(Vertices[In-Degree],"&gt;="&amp;F12)</f>
        <v>0</v>
      </c>
      <c r="H11" s="36">
        <f t="shared" si="3"/>
        <v>24.882352941176475</v>
      </c>
      <c r="I11" s="37">
        <f>COUNTIF(Vertices[Out-Degree],"&gt;= "&amp;H11)-COUNTIF(Vertices[Out-Degree],"&gt;="&amp;H12)</f>
        <v>0</v>
      </c>
      <c r="J11" s="36">
        <f t="shared" si="4"/>
        <v>1517.1572919705882</v>
      </c>
      <c r="K11" s="37">
        <f>COUNTIF(Vertices[Betweenness Centrality],"&gt;= "&amp;J11)-COUNTIF(Vertices[Betweenness Centrality],"&gt;="&amp;J12)</f>
        <v>0</v>
      </c>
      <c r="L11" s="36">
        <f t="shared" si="5"/>
        <v>0.6343191176470592</v>
      </c>
      <c r="M11" s="37">
        <f>COUNTIF(Vertices[Closeness Centrality],"&gt;= "&amp;L11)-COUNTIF(Vertices[Closeness Centrality],"&gt;="&amp;L12)</f>
        <v>1</v>
      </c>
      <c r="N11" s="36">
        <f t="shared" si="6"/>
        <v>0.12217673529411763</v>
      </c>
      <c r="O11" s="37">
        <f>COUNTIF(Vertices[Eigenvector Centrality],"&gt;= "&amp;N11)-COUNTIF(Vertices[Eigenvector Centrality],"&gt;="&amp;N12)</f>
        <v>3</v>
      </c>
      <c r="P11" s="36">
        <f t="shared" si="7"/>
        <v>0.017964911764705885</v>
      </c>
      <c r="Q11" s="37">
        <f>COUNTIF(Vertices[PageRank],"&gt;= "&amp;P11)-COUNTIF(Vertices[PageRank],"&gt;="&amp;P12)</f>
        <v>0</v>
      </c>
      <c r="R11" s="36">
        <f t="shared" si="8"/>
        <v>0.1764705882352941</v>
      </c>
      <c r="S11" s="41">
        <f>COUNTIF(Vertices[Clustering Coefficient],"&gt;= "&amp;R11)-COUNTIF(Vertices[Clustering Coefficient],"&gt;="&amp;R12)</f>
        <v>4</v>
      </c>
      <c r="T11" s="36">
        <f ca="1" t="shared" si="9"/>
        <v>201.5588235294118</v>
      </c>
      <c r="U11" s="37">
        <f ca="1" t="shared" si="0"/>
        <v>4</v>
      </c>
    </row>
    <row r="12" spans="1:21" ht="15">
      <c r="A12" s="31" t="s">
        <v>169</v>
      </c>
      <c r="B12" s="31">
        <v>0.1337448559670782</v>
      </c>
      <c r="D12" s="29">
        <f t="shared" si="1"/>
        <v>0</v>
      </c>
      <c r="E12">
        <f>COUNTIF(Vertices[Degree],"&gt;= "&amp;D12)-COUNTIF(Vertices[Degree],"&gt;="&amp;D13)</f>
        <v>0</v>
      </c>
      <c r="F12" s="34">
        <f t="shared" si="2"/>
        <v>11.470588235294114</v>
      </c>
      <c r="G12" s="35">
        <f>COUNTIF(Vertices[In-Degree],"&gt;= "&amp;F12)-COUNTIF(Vertices[In-Degree],"&gt;="&amp;F13)</f>
        <v>1</v>
      </c>
      <c r="H12" s="34">
        <f t="shared" si="3"/>
        <v>27.647058823529417</v>
      </c>
      <c r="I12" s="35">
        <f>COUNTIF(Vertices[Out-Degree],"&gt;= "&amp;H12)-COUNTIF(Vertices[Out-Degree],"&gt;="&amp;H13)</f>
        <v>0</v>
      </c>
      <c r="J12" s="34">
        <f t="shared" si="4"/>
        <v>1685.7303244117647</v>
      </c>
      <c r="K12" s="35">
        <f>COUNTIF(Vertices[Betweenness Centrality],"&gt;= "&amp;J12)-COUNTIF(Vertices[Betweenness Centrality],"&gt;="&amp;J13)</f>
        <v>0</v>
      </c>
      <c r="L12" s="34">
        <f t="shared" si="5"/>
        <v>0.6489463529411769</v>
      </c>
      <c r="M12" s="35">
        <f>COUNTIF(Vertices[Closeness Centrality],"&gt;= "&amp;L12)-COUNTIF(Vertices[Closeness Centrality],"&gt;="&amp;L13)</f>
        <v>0</v>
      </c>
      <c r="N12" s="34">
        <f t="shared" si="6"/>
        <v>0.13334270588235292</v>
      </c>
      <c r="O12" s="35">
        <f>COUNTIF(Vertices[Eigenvector Centrality],"&gt;= "&amp;N12)-COUNTIF(Vertices[Eigenvector Centrality],"&gt;="&amp;N13)</f>
        <v>3</v>
      </c>
      <c r="P12" s="34">
        <f t="shared" si="7"/>
        <v>0.018959235294117652</v>
      </c>
      <c r="Q12" s="35">
        <f>COUNTIF(Vertices[PageRank],"&gt;= "&amp;P12)-COUNTIF(Vertices[PageRank],"&gt;="&amp;P13)</f>
        <v>0</v>
      </c>
      <c r="R12" s="34">
        <f t="shared" si="8"/>
        <v>0.196078431372549</v>
      </c>
      <c r="S12" s="40">
        <f>COUNTIF(Vertices[Clustering Coefficient],"&gt;= "&amp;R12)-COUNTIF(Vertices[Clustering Coefficient],"&gt;="&amp;R13)</f>
        <v>4</v>
      </c>
      <c r="T12" s="34">
        <f ca="1" t="shared" si="9"/>
        <v>222.17647058823533</v>
      </c>
      <c r="U12" s="35">
        <f ca="1" t="shared" si="0"/>
        <v>1</v>
      </c>
    </row>
    <row r="13" spans="1:21" ht="15">
      <c r="A13" s="31" t="s">
        <v>170</v>
      </c>
      <c r="B13" s="31">
        <v>0.23593466424682397</v>
      </c>
      <c r="D13" s="29">
        <f t="shared" si="1"/>
        <v>0</v>
      </c>
      <c r="E13">
        <f>COUNTIF(Vertices[Degree],"&gt;= "&amp;D13)-COUNTIF(Vertices[Degree],"&gt;="&amp;D14)</f>
        <v>0</v>
      </c>
      <c r="F13" s="36">
        <f t="shared" si="2"/>
        <v>12.617647058823525</v>
      </c>
      <c r="G13" s="37">
        <f>COUNTIF(Vertices[In-Degree],"&gt;= "&amp;F13)-COUNTIF(Vertices[In-Degree],"&gt;="&amp;F14)</f>
        <v>1</v>
      </c>
      <c r="H13" s="36">
        <f t="shared" si="3"/>
        <v>30.41176470588236</v>
      </c>
      <c r="I13" s="37">
        <f>COUNTIF(Vertices[Out-Degree],"&gt;= "&amp;H13)-COUNTIF(Vertices[Out-Degree],"&gt;="&amp;H14)</f>
        <v>0</v>
      </c>
      <c r="J13" s="36">
        <f t="shared" si="4"/>
        <v>1854.3033568529413</v>
      </c>
      <c r="K13" s="37">
        <f>COUNTIF(Vertices[Betweenness Centrality],"&gt;= "&amp;J13)-COUNTIF(Vertices[Betweenness Centrality],"&gt;="&amp;J14)</f>
        <v>0</v>
      </c>
      <c r="L13" s="36">
        <f t="shared" si="5"/>
        <v>0.6635735882352946</v>
      </c>
      <c r="M13" s="37">
        <f>COUNTIF(Vertices[Closeness Centrality],"&gt;= "&amp;L13)-COUNTIF(Vertices[Closeness Centrality],"&gt;="&amp;L14)</f>
        <v>0</v>
      </c>
      <c r="N13" s="36">
        <f t="shared" si="6"/>
        <v>0.1445086764705882</v>
      </c>
      <c r="O13" s="37">
        <f>COUNTIF(Vertices[Eigenvector Centrality],"&gt;= "&amp;N13)-COUNTIF(Vertices[Eigenvector Centrality],"&gt;="&amp;N14)</f>
        <v>2</v>
      </c>
      <c r="P13" s="36">
        <f t="shared" si="7"/>
        <v>0.019953558823529418</v>
      </c>
      <c r="Q13" s="37">
        <f>COUNTIF(Vertices[PageRank],"&gt;= "&amp;P13)-COUNTIF(Vertices[PageRank],"&gt;="&amp;P14)</f>
        <v>0</v>
      </c>
      <c r="R13" s="36">
        <f t="shared" si="8"/>
        <v>0.21568627450980388</v>
      </c>
      <c r="S13" s="41">
        <f>COUNTIF(Vertices[Clustering Coefficient],"&gt;= "&amp;R13)-COUNTIF(Vertices[Clustering Coefficient],"&gt;="&amp;R14)</f>
        <v>2</v>
      </c>
      <c r="T13" s="36">
        <f ca="1" t="shared" si="9"/>
        <v>242.79411764705887</v>
      </c>
      <c r="U13" s="37">
        <f ca="1" t="shared" si="0"/>
        <v>5</v>
      </c>
    </row>
    <row r="14" spans="1:21" ht="15">
      <c r="A14" s="107"/>
      <c r="B14" s="107"/>
      <c r="D14" s="29">
        <f t="shared" si="1"/>
        <v>0</v>
      </c>
      <c r="E14">
        <f>COUNTIF(Vertices[Degree],"&gt;= "&amp;D14)-COUNTIF(Vertices[Degree],"&gt;="&amp;D15)</f>
        <v>0</v>
      </c>
      <c r="F14" s="34">
        <f t="shared" si="2"/>
        <v>13.764705882352937</v>
      </c>
      <c r="G14" s="35">
        <f>COUNTIF(Vertices[In-Degree],"&gt;= "&amp;F14)-COUNTIF(Vertices[In-Degree],"&gt;="&amp;F15)</f>
        <v>0</v>
      </c>
      <c r="H14" s="34">
        <f t="shared" si="3"/>
        <v>33.1764705882353</v>
      </c>
      <c r="I14" s="35">
        <f>COUNTIF(Vertices[Out-Degree],"&gt;= "&amp;H14)-COUNTIF(Vertices[Out-Degree],"&gt;="&amp;H15)</f>
        <v>0</v>
      </c>
      <c r="J14" s="34">
        <f t="shared" si="4"/>
        <v>2022.8763892941179</v>
      </c>
      <c r="K14" s="35">
        <f>COUNTIF(Vertices[Betweenness Centrality],"&gt;= "&amp;J14)-COUNTIF(Vertices[Betweenness Centrality],"&gt;="&amp;J15)</f>
        <v>0</v>
      </c>
      <c r="L14" s="34">
        <f t="shared" si="5"/>
        <v>0.6782008235294122</v>
      </c>
      <c r="M14" s="35">
        <f>COUNTIF(Vertices[Closeness Centrality],"&gt;= "&amp;L14)-COUNTIF(Vertices[Closeness Centrality],"&gt;="&amp;L15)</f>
        <v>0</v>
      </c>
      <c r="N14" s="34">
        <f t="shared" si="6"/>
        <v>0.1556746470588235</v>
      </c>
      <c r="O14" s="35">
        <f>COUNTIF(Vertices[Eigenvector Centrality],"&gt;= "&amp;N14)-COUNTIF(Vertices[Eigenvector Centrality],"&gt;="&amp;N15)</f>
        <v>0</v>
      </c>
      <c r="P14" s="34">
        <f t="shared" si="7"/>
        <v>0.020947882352941184</v>
      </c>
      <c r="Q14" s="35">
        <f>COUNTIF(Vertices[PageRank],"&gt;= "&amp;P14)-COUNTIF(Vertices[PageRank],"&gt;="&amp;P15)</f>
        <v>0</v>
      </c>
      <c r="R14" s="34">
        <f t="shared" si="8"/>
        <v>0.23529411764705876</v>
      </c>
      <c r="S14" s="40">
        <f>COUNTIF(Vertices[Clustering Coefficient],"&gt;= "&amp;R14)-COUNTIF(Vertices[Clustering Coefficient],"&gt;="&amp;R15)</f>
        <v>7</v>
      </c>
      <c r="T14" s="34">
        <f ca="1" t="shared" si="9"/>
        <v>263.4117647058824</v>
      </c>
      <c r="U14" s="35">
        <f ca="1" t="shared" si="0"/>
        <v>4</v>
      </c>
    </row>
    <row r="15" spans="1:21" ht="15">
      <c r="A15" s="31" t="s">
        <v>151</v>
      </c>
      <c r="B15" s="31">
        <v>1</v>
      </c>
      <c r="D15" s="29">
        <f t="shared" si="1"/>
        <v>0</v>
      </c>
      <c r="E15">
        <f>COUNTIF(Vertices[Degree],"&gt;= "&amp;D15)-COUNTIF(Vertices[Degree],"&gt;="&amp;D16)</f>
        <v>0</v>
      </c>
      <c r="F15" s="36">
        <f t="shared" si="2"/>
        <v>14.911764705882348</v>
      </c>
      <c r="G15" s="37">
        <f>COUNTIF(Vertices[In-Degree],"&gt;= "&amp;F15)-COUNTIF(Vertices[In-Degree],"&gt;="&amp;F16)</f>
        <v>3</v>
      </c>
      <c r="H15" s="36">
        <f t="shared" si="3"/>
        <v>35.94117647058824</v>
      </c>
      <c r="I15" s="37">
        <f>COUNTIF(Vertices[Out-Degree],"&gt;= "&amp;H15)-COUNTIF(Vertices[Out-Degree],"&gt;="&amp;H16)</f>
        <v>0</v>
      </c>
      <c r="J15" s="36">
        <f t="shared" si="4"/>
        <v>2191.4494217352944</v>
      </c>
      <c r="K15" s="37">
        <f>COUNTIF(Vertices[Betweenness Centrality],"&gt;= "&amp;J15)-COUNTIF(Vertices[Betweenness Centrality],"&gt;="&amp;J16)</f>
        <v>0</v>
      </c>
      <c r="L15" s="36">
        <f t="shared" si="5"/>
        <v>0.6928280588235299</v>
      </c>
      <c r="M15" s="37">
        <f>COUNTIF(Vertices[Closeness Centrality],"&gt;= "&amp;L15)-COUNTIF(Vertices[Closeness Centrality],"&gt;="&amp;L16)</f>
        <v>0</v>
      </c>
      <c r="N15" s="36">
        <f t="shared" si="6"/>
        <v>0.1668406176470588</v>
      </c>
      <c r="O15" s="37">
        <f>COUNTIF(Vertices[Eigenvector Centrality],"&gt;= "&amp;N15)-COUNTIF(Vertices[Eigenvector Centrality],"&gt;="&amp;N16)</f>
        <v>4</v>
      </c>
      <c r="P15" s="36">
        <f t="shared" si="7"/>
        <v>0.02194220588235295</v>
      </c>
      <c r="Q15" s="37">
        <f>COUNTIF(Vertices[PageRank],"&gt;= "&amp;P15)-COUNTIF(Vertices[PageRank],"&gt;="&amp;P16)</f>
        <v>0</v>
      </c>
      <c r="R15" s="36">
        <f t="shared" si="8"/>
        <v>0.25490196078431365</v>
      </c>
      <c r="S15" s="41">
        <f>COUNTIF(Vertices[Clustering Coefficient],"&gt;= "&amp;R15)-COUNTIF(Vertices[Clustering Coefficient],"&gt;="&amp;R16)</f>
        <v>3</v>
      </c>
      <c r="T15" s="36">
        <f ca="1" t="shared" si="9"/>
        <v>284.0294117647059</v>
      </c>
      <c r="U15" s="37">
        <f ca="1" t="shared" si="0"/>
        <v>4</v>
      </c>
    </row>
    <row r="16" spans="1:21" ht="15">
      <c r="A16" s="31" t="s">
        <v>152</v>
      </c>
      <c r="B16" s="31">
        <v>0</v>
      </c>
      <c r="D16" s="29">
        <f t="shared" si="1"/>
        <v>0</v>
      </c>
      <c r="E16">
        <f>COUNTIF(Vertices[Degree],"&gt;= "&amp;D16)-COUNTIF(Vertices[Degree],"&gt;="&amp;D17)</f>
        <v>0</v>
      </c>
      <c r="F16" s="34">
        <f t="shared" si="2"/>
        <v>16.05882352941176</v>
      </c>
      <c r="G16" s="35">
        <f>COUNTIF(Vertices[In-Degree],"&gt;= "&amp;F16)-COUNTIF(Vertices[In-Degree],"&gt;="&amp;F17)</f>
        <v>2</v>
      </c>
      <c r="H16" s="34">
        <f t="shared" si="3"/>
        <v>38.70588235294118</v>
      </c>
      <c r="I16" s="35">
        <f>COUNTIF(Vertices[Out-Degree],"&gt;= "&amp;H16)-COUNTIF(Vertices[Out-Degree],"&gt;="&amp;H17)</f>
        <v>0</v>
      </c>
      <c r="J16" s="34">
        <f t="shared" si="4"/>
        <v>2360.022454176471</v>
      </c>
      <c r="K16" s="35">
        <f>COUNTIF(Vertices[Betweenness Centrality],"&gt;= "&amp;J16)-COUNTIF(Vertices[Betweenness Centrality],"&gt;="&amp;J17)</f>
        <v>0</v>
      </c>
      <c r="L16" s="34">
        <f t="shared" si="5"/>
        <v>0.7074552941176476</v>
      </c>
      <c r="M16" s="35">
        <f>COUNTIF(Vertices[Closeness Centrality],"&gt;= "&amp;L16)-COUNTIF(Vertices[Closeness Centrality],"&gt;="&amp;L17)</f>
        <v>0</v>
      </c>
      <c r="N16" s="34">
        <f t="shared" si="6"/>
        <v>0.17800658823529408</v>
      </c>
      <c r="O16" s="35">
        <f>COUNTIF(Vertices[Eigenvector Centrality],"&gt;= "&amp;N16)-COUNTIF(Vertices[Eigenvector Centrality],"&gt;="&amp;N17)</f>
        <v>1</v>
      </c>
      <c r="P16" s="34">
        <f t="shared" si="7"/>
        <v>0.022936529411764717</v>
      </c>
      <c r="Q16" s="35">
        <f>COUNTIF(Vertices[PageRank],"&gt;= "&amp;P16)-COUNTIF(Vertices[PageRank],"&gt;="&amp;P17)</f>
        <v>0</v>
      </c>
      <c r="R16" s="34">
        <f t="shared" si="8"/>
        <v>0.27450980392156854</v>
      </c>
      <c r="S16" s="40">
        <f>COUNTIF(Vertices[Clustering Coefficient],"&gt;= "&amp;R16)-COUNTIF(Vertices[Clustering Coefficient],"&gt;="&amp;R17)</f>
        <v>1</v>
      </c>
      <c r="T16" s="34">
        <f ca="1" t="shared" si="9"/>
        <v>304.64705882352945</v>
      </c>
      <c r="U16" s="35">
        <f ca="1" t="shared" si="0"/>
        <v>1</v>
      </c>
    </row>
    <row r="17" spans="1:21" ht="15">
      <c r="A17" s="31" t="s">
        <v>153</v>
      </c>
      <c r="B17" s="31">
        <v>95</v>
      </c>
      <c r="D17" s="29">
        <f t="shared" si="1"/>
        <v>0</v>
      </c>
      <c r="E17">
        <f>COUNTIF(Vertices[Degree],"&gt;= "&amp;D17)-COUNTIF(Vertices[Degree],"&gt;="&amp;D18)</f>
        <v>0</v>
      </c>
      <c r="F17" s="36">
        <f t="shared" si="2"/>
        <v>17.205882352941174</v>
      </c>
      <c r="G17" s="37">
        <f>COUNTIF(Vertices[In-Degree],"&gt;= "&amp;F17)-COUNTIF(Vertices[In-Degree],"&gt;="&amp;F18)</f>
        <v>0</v>
      </c>
      <c r="H17" s="36">
        <f t="shared" si="3"/>
        <v>41.47058823529412</v>
      </c>
      <c r="I17" s="37">
        <f>COUNTIF(Vertices[Out-Degree],"&gt;= "&amp;H17)-COUNTIF(Vertices[Out-Degree],"&gt;="&amp;H18)</f>
        <v>0</v>
      </c>
      <c r="J17" s="36">
        <f t="shared" si="4"/>
        <v>2528.5954866176476</v>
      </c>
      <c r="K17" s="37">
        <f>COUNTIF(Vertices[Betweenness Centrality],"&gt;= "&amp;J17)-COUNTIF(Vertices[Betweenness Centrality],"&gt;="&amp;J18)</f>
        <v>0</v>
      </c>
      <c r="L17" s="36">
        <f t="shared" si="5"/>
        <v>0.7220825294117653</v>
      </c>
      <c r="M17" s="37">
        <f>COUNTIF(Vertices[Closeness Centrality],"&gt;= "&amp;L17)-COUNTIF(Vertices[Closeness Centrality],"&gt;="&amp;L18)</f>
        <v>0</v>
      </c>
      <c r="N17" s="36">
        <f t="shared" si="6"/>
        <v>0.18917255882352937</v>
      </c>
      <c r="O17" s="37">
        <f>COUNTIF(Vertices[Eigenvector Centrality],"&gt;= "&amp;N17)-COUNTIF(Vertices[Eigenvector Centrality],"&gt;="&amp;N18)</f>
        <v>1</v>
      </c>
      <c r="P17" s="36">
        <f t="shared" si="7"/>
        <v>0.023930852941176483</v>
      </c>
      <c r="Q17" s="37">
        <f>COUNTIF(Vertices[PageRank],"&gt;= "&amp;P17)-COUNTIF(Vertices[PageRank],"&gt;="&amp;P18)</f>
        <v>0</v>
      </c>
      <c r="R17" s="36">
        <f t="shared" si="8"/>
        <v>0.29411764705882343</v>
      </c>
      <c r="S17" s="41">
        <f>COUNTIF(Vertices[Clustering Coefficient],"&gt;= "&amp;R17)-COUNTIF(Vertices[Clustering Coefficient],"&gt;="&amp;R18)</f>
        <v>5</v>
      </c>
      <c r="T17" s="36">
        <f ca="1" t="shared" si="9"/>
        <v>325.264705882353</v>
      </c>
      <c r="U17" s="37">
        <f ca="1" t="shared" si="0"/>
        <v>5</v>
      </c>
    </row>
    <row r="18" spans="1:21" ht="15">
      <c r="A18" s="31" t="s">
        <v>154</v>
      </c>
      <c r="B18" s="31">
        <v>551</v>
      </c>
      <c r="D18" s="29">
        <f t="shared" si="1"/>
        <v>0</v>
      </c>
      <c r="E18">
        <f>COUNTIF(Vertices[Degree],"&gt;= "&amp;D18)-COUNTIF(Vertices[Degree],"&gt;="&amp;D19)</f>
        <v>0</v>
      </c>
      <c r="F18" s="34">
        <f t="shared" si="2"/>
        <v>18.352941176470587</v>
      </c>
      <c r="G18" s="35">
        <f>COUNTIF(Vertices[In-Degree],"&gt;= "&amp;F18)-COUNTIF(Vertices[In-Degree],"&gt;="&amp;F19)</f>
        <v>0</v>
      </c>
      <c r="H18" s="34">
        <f t="shared" si="3"/>
        <v>44.235294117647065</v>
      </c>
      <c r="I18" s="35">
        <f>COUNTIF(Vertices[Out-Degree],"&gt;= "&amp;H18)-COUNTIF(Vertices[Out-Degree],"&gt;="&amp;H19)</f>
        <v>0</v>
      </c>
      <c r="J18" s="34">
        <f t="shared" si="4"/>
        <v>2697.168519058824</v>
      </c>
      <c r="K18" s="35">
        <f>COUNTIF(Vertices[Betweenness Centrality],"&gt;= "&amp;J18)-COUNTIF(Vertices[Betweenness Centrality],"&gt;="&amp;J19)</f>
        <v>0</v>
      </c>
      <c r="L18" s="34">
        <f t="shared" si="5"/>
        <v>0.736709764705883</v>
      </c>
      <c r="M18" s="35">
        <f>COUNTIF(Vertices[Closeness Centrality],"&gt;= "&amp;L18)-COUNTIF(Vertices[Closeness Centrality],"&gt;="&amp;L19)</f>
        <v>0</v>
      </c>
      <c r="N18" s="34">
        <f t="shared" si="6"/>
        <v>0.20033852941176467</v>
      </c>
      <c r="O18" s="35">
        <f>COUNTIF(Vertices[Eigenvector Centrality],"&gt;= "&amp;N18)-COUNTIF(Vertices[Eigenvector Centrality],"&gt;="&amp;N19)</f>
        <v>1</v>
      </c>
      <c r="P18" s="34">
        <f t="shared" si="7"/>
        <v>0.02492517647058825</v>
      </c>
      <c r="Q18" s="35">
        <f>COUNTIF(Vertices[PageRank],"&gt;= "&amp;P18)-COUNTIF(Vertices[PageRank],"&gt;="&amp;P19)</f>
        <v>0</v>
      </c>
      <c r="R18" s="34">
        <f t="shared" si="8"/>
        <v>0.3137254901960783</v>
      </c>
      <c r="S18" s="40">
        <f>COUNTIF(Vertices[Clustering Coefficient],"&gt;= "&amp;R18)-COUNTIF(Vertices[Clustering Coefficient],"&gt;="&amp;R19)</f>
        <v>3</v>
      </c>
      <c r="T18" s="34">
        <f ca="1" t="shared" si="9"/>
        <v>345.8823529411765</v>
      </c>
      <c r="U18" s="35">
        <f ca="1" t="shared" si="0"/>
        <v>7</v>
      </c>
    </row>
    <row r="19" spans="1:21" ht="15">
      <c r="A19" s="107"/>
      <c r="B19" s="107"/>
      <c r="D19" s="29">
        <f t="shared" si="1"/>
        <v>0</v>
      </c>
      <c r="E19">
        <f>COUNTIF(Vertices[Degree],"&gt;= "&amp;D19)-COUNTIF(Vertices[Degree],"&gt;="&amp;D20)</f>
        <v>0</v>
      </c>
      <c r="F19" s="36">
        <f t="shared" si="2"/>
        <v>19.5</v>
      </c>
      <c r="G19" s="37">
        <f>COUNTIF(Vertices[In-Degree],"&gt;= "&amp;F19)-COUNTIF(Vertices[In-Degree],"&gt;="&amp;F20)</f>
        <v>1</v>
      </c>
      <c r="H19" s="36">
        <f t="shared" si="3"/>
        <v>47.00000000000001</v>
      </c>
      <c r="I19" s="37">
        <f>COUNTIF(Vertices[Out-Degree],"&gt;= "&amp;H19)-COUNTIF(Vertices[Out-Degree],"&gt;="&amp;H20)</f>
        <v>0</v>
      </c>
      <c r="J19" s="36">
        <f t="shared" si="4"/>
        <v>2865.7415515000007</v>
      </c>
      <c r="K19" s="37">
        <f>COUNTIF(Vertices[Betweenness Centrality],"&gt;= "&amp;J19)-COUNTIF(Vertices[Betweenness Centrality],"&gt;="&amp;J20)</f>
        <v>0</v>
      </c>
      <c r="L19" s="36">
        <f t="shared" si="5"/>
        <v>0.7513370000000007</v>
      </c>
      <c r="M19" s="37">
        <f>COUNTIF(Vertices[Closeness Centrality],"&gt;= "&amp;L19)-COUNTIF(Vertices[Closeness Centrality],"&gt;="&amp;L20)</f>
        <v>0</v>
      </c>
      <c r="N19" s="36">
        <f t="shared" si="6"/>
        <v>0.21150449999999996</v>
      </c>
      <c r="O19" s="37">
        <f>COUNTIF(Vertices[Eigenvector Centrality],"&gt;= "&amp;N19)-COUNTIF(Vertices[Eigenvector Centrality],"&gt;="&amp;N20)</f>
        <v>0</v>
      </c>
      <c r="P19" s="36">
        <f t="shared" si="7"/>
        <v>0.025919500000000015</v>
      </c>
      <c r="Q19" s="37">
        <f>COUNTIF(Vertices[PageRank],"&gt;= "&amp;P19)-COUNTIF(Vertices[PageRank],"&gt;="&amp;P20)</f>
        <v>0</v>
      </c>
      <c r="R19" s="36">
        <f t="shared" si="8"/>
        <v>0.3333333333333332</v>
      </c>
      <c r="S19" s="41">
        <f>COUNTIF(Vertices[Clustering Coefficient],"&gt;= "&amp;R19)-COUNTIF(Vertices[Clustering Coefficient],"&gt;="&amp;R20)</f>
        <v>17</v>
      </c>
      <c r="T19" s="36">
        <f ca="1" t="shared" si="9"/>
        <v>366.50000000000006</v>
      </c>
      <c r="U19" s="37">
        <f ca="1" t="shared" si="0"/>
        <v>4</v>
      </c>
    </row>
    <row r="20" spans="1:21" ht="15">
      <c r="A20" s="31" t="s">
        <v>155</v>
      </c>
      <c r="B20" s="31">
        <v>2</v>
      </c>
      <c r="D20" s="29">
        <f t="shared" si="1"/>
        <v>0</v>
      </c>
      <c r="E20">
        <f>COUNTIF(Vertices[Degree],"&gt;= "&amp;D20)-COUNTIF(Vertices[Degree],"&gt;="&amp;D21)</f>
        <v>0</v>
      </c>
      <c r="F20" s="34">
        <f t="shared" si="2"/>
        <v>20.647058823529413</v>
      </c>
      <c r="G20" s="35">
        <f>COUNTIF(Vertices[In-Degree],"&gt;= "&amp;F20)-COUNTIF(Vertices[In-Degree],"&gt;="&amp;F21)</f>
        <v>1</v>
      </c>
      <c r="H20" s="34">
        <f t="shared" si="3"/>
        <v>49.76470588235295</v>
      </c>
      <c r="I20" s="35">
        <f>COUNTIF(Vertices[Out-Degree],"&gt;= "&amp;H20)-COUNTIF(Vertices[Out-Degree],"&gt;="&amp;H21)</f>
        <v>0</v>
      </c>
      <c r="J20" s="34">
        <f t="shared" si="4"/>
        <v>3034.3145839411773</v>
      </c>
      <c r="K20" s="35">
        <f>COUNTIF(Vertices[Betweenness Centrality],"&gt;= "&amp;J20)-COUNTIF(Vertices[Betweenness Centrality],"&gt;="&amp;J21)</f>
        <v>0</v>
      </c>
      <c r="L20" s="34">
        <f t="shared" si="5"/>
        <v>0.7659642352941184</v>
      </c>
      <c r="M20" s="35">
        <f>COUNTIF(Vertices[Closeness Centrality],"&gt;= "&amp;L20)-COUNTIF(Vertices[Closeness Centrality],"&gt;="&amp;L21)</f>
        <v>0</v>
      </c>
      <c r="N20" s="34">
        <f t="shared" si="6"/>
        <v>0.22267047058823525</v>
      </c>
      <c r="O20" s="35">
        <f>COUNTIF(Vertices[Eigenvector Centrality],"&gt;= "&amp;N20)-COUNTIF(Vertices[Eigenvector Centrality],"&gt;="&amp;N21)</f>
        <v>1</v>
      </c>
      <c r="P20" s="34">
        <f t="shared" si="7"/>
        <v>0.02691382352941178</v>
      </c>
      <c r="Q20" s="35">
        <f>COUNTIF(Vertices[PageRank],"&gt;= "&amp;P20)-COUNTIF(Vertices[PageRank],"&gt;="&amp;P21)</f>
        <v>0</v>
      </c>
      <c r="R20" s="34">
        <f t="shared" si="8"/>
        <v>0.3529411764705881</v>
      </c>
      <c r="S20" s="40">
        <f>COUNTIF(Vertices[Clustering Coefficient],"&gt;= "&amp;R20)-COUNTIF(Vertices[Clustering Coefficient],"&gt;="&amp;R21)</f>
        <v>5</v>
      </c>
      <c r="T20" s="34">
        <f ca="1" t="shared" si="9"/>
        <v>387.1176470588236</v>
      </c>
      <c r="U20" s="35">
        <f ca="1" t="shared" si="0"/>
        <v>0</v>
      </c>
    </row>
    <row r="21" spans="1:21" ht="15">
      <c r="A21" s="31" t="s">
        <v>156</v>
      </c>
      <c r="B21" s="31">
        <v>1.871247</v>
      </c>
      <c r="D21" s="29">
        <f t="shared" si="1"/>
        <v>0</v>
      </c>
      <c r="E21">
        <f>COUNTIF(Vertices[Degree],"&gt;= "&amp;D21)-COUNTIF(Vertices[Degree],"&gt;="&amp;D22)</f>
        <v>0</v>
      </c>
      <c r="F21" s="36">
        <f t="shared" si="2"/>
        <v>21.794117647058826</v>
      </c>
      <c r="G21" s="37">
        <f>COUNTIF(Vertices[In-Degree],"&gt;= "&amp;F21)-COUNTIF(Vertices[In-Degree],"&gt;="&amp;F22)</f>
        <v>0</v>
      </c>
      <c r="H21" s="36">
        <f t="shared" si="3"/>
        <v>52.52941176470589</v>
      </c>
      <c r="I21" s="37">
        <f>COUNTIF(Vertices[Out-Degree],"&gt;= "&amp;H21)-COUNTIF(Vertices[Out-Degree],"&gt;="&amp;H22)</f>
        <v>0</v>
      </c>
      <c r="J21" s="36">
        <f t="shared" si="4"/>
        <v>3202.887616382354</v>
      </c>
      <c r="K21" s="37">
        <f>COUNTIF(Vertices[Betweenness Centrality],"&gt;= "&amp;J21)-COUNTIF(Vertices[Betweenness Centrality],"&gt;="&amp;J22)</f>
        <v>0</v>
      </c>
      <c r="L21" s="36">
        <f t="shared" si="5"/>
        <v>0.7805914705882361</v>
      </c>
      <c r="M21" s="37">
        <f>COUNTIF(Vertices[Closeness Centrality],"&gt;= "&amp;L21)-COUNTIF(Vertices[Closeness Centrality],"&gt;="&amp;L22)</f>
        <v>0</v>
      </c>
      <c r="N21" s="36">
        <f t="shared" si="6"/>
        <v>0.23383644117647054</v>
      </c>
      <c r="O21" s="37">
        <f>COUNTIF(Vertices[Eigenvector Centrality],"&gt;= "&amp;N21)-COUNTIF(Vertices[Eigenvector Centrality],"&gt;="&amp;N22)</f>
        <v>0</v>
      </c>
      <c r="P21" s="36">
        <f t="shared" si="7"/>
        <v>0.027908147058823548</v>
      </c>
      <c r="Q21" s="37">
        <f>COUNTIF(Vertices[PageRank],"&gt;= "&amp;P21)-COUNTIF(Vertices[PageRank],"&gt;="&amp;P22)</f>
        <v>0</v>
      </c>
      <c r="R21" s="36">
        <f t="shared" si="8"/>
        <v>0.372549019607843</v>
      </c>
      <c r="S21" s="41">
        <f>COUNTIF(Vertices[Clustering Coefficient],"&gt;= "&amp;R21)-COUNTIF(Vertices[Clustering Coefficient],"&gt;="&amp;R22)</f>
        <v>2</v>
      </c>
      <c r="T21" s="36">
        <f ca="1" t="shared" si="9"/>
        <v>407.73529411764713</v>
      </c>
      <c r="U21" s="37">
        <f ca="1" t="shared" si="0"/>
        <v>2</v>
      </c>
    </row>
    <row r="22" spans="1:21" ht="15">
      <c r="A22" s="107"/>
      <c r="B22" s="107"/>
      <c r="D22" s="29">
        <f t="shared" si="1"/>
        <v>0</v>
      </c>
      <c r="E22">
        <f>COUNTIF(Vertices[Degree],"&gt;= "&amp;D22)-COUNTIF(Vertices[Degree],"&gt;="&amp;D23)</f>
        <v>0</v>
      </c>
      <c r="F22" s="34">
        <f t="shared" si="2"/>
        <v>22.94117647058824</v>
      </c>
      <c r="G22" s="35">
        <f>COUNTIF(Vertices[In-Degree],"&gt;= "&amp;F22)-COUNTIF(Vertices[In-Degree],"&gt;="&amp;F23)</f>
        <v>1</v>
      </c>
      <c r="H22" s="34">
        <f t="shared" si="3"/>
        <v>55.29411764705883</v>
      </c>
      <c r="I22" s="35">
        <f>COUNTIF(Vertices[Out-Degree],"&gt;= "&amp;H22)-COUNTIF(Vertices[Out-Degree],"&gt;="&amp;H23)</f>
        <v>0</v>
      </c>
      <c r="J22" s="34">
        <f t="shared" si="4"/>
        <v>3371.4606488235304</v>
      </c>
      <c r="K22" s="35">
        <f>COUNTIF(Vertices[Betweenness Centrality],"&gt;= "&amp;J22)-COUNTIF(Vertices[Betweenness Centrality],"&gt;="&amp;J23)</f>
        <v>0</v>
      </c>
      <c r="L22" s="34">
        <f t="shared" si="5"/>
        <v>0.7952187058823538</v>
      </c>
      <c r="M22" s="35">
        <f>COUNTIF(Vertices[Closeness Centrality],"&gt;= "&amp;L22)-COUNTIF(Vertices[Closeness Centrality],"&gt;="&amp;L23)</f>
        <v>0</v>
      </c>
      <c r="N22" s="34">
        <f t="shared" si="6"/>
        <v>0.24500241176470583</v>
      </c>
      <c r="O22" s="35">
        <f>COUNTIF(Vertices[Eigenvector Centrality],"&gt;= "&amp;N22)-COUNTIF(Vertices[Eigenvector Centrality],"&gt;="&amp;N23)</f>
        <v>0</v>
      </c>
      <c r="P22" s="34">
        <f t="shared" si="7"/>
        <v>0.028902470588235314</v>
      </c>
      <c r="Q22" s="35">
        <f>COUNTIF(Vertices[PageRank],"&gt;= "&amp;P22)-COUNTIF(Vertices[PageRank],"&gt;="&amp;P23)</f>
        <v>0</v>
      </c>
      <c r="R22" s="34">
        <f t="shared" si="8"/>
        <v>0.39215686274509787</v>
      </c>
      <c r="S22" s="40">
        <f>COUNTIF(Vertices[Clustering Coefficient],"&gt;= "&amp;R22)-COUNTIF(Vertices[Clustering Coefficient],"&gt;="&amp;R23)</f>
        <v>3</v>
      </c>
      <c r="T22" s="34">
        <f ca="1" t="shared" si="9"/>
        <v>428.35294117647067</v>
      </c>
      <c r="U22" s="35">
        <f ca="1" t="shared" si="0"/>
        <v>0</v>
      </c>
    </row>
    <row r="23" spans="1:21" ht="15">
      <c r="A23" s="31" t="s">
        <v>157</v>
      </c>
      <c r="B23" s="31">
        <v>0.06170212765957447</v>
      </c>
      <c r="D23" s="29">
        <f t="shared" si="1"/>
        <v>0</v>
      </c>
      <c r="E23">
        <f>COUNTIF(Vertices[Degree],"&gt;= "&amp;D23)-COUNTIF(Vertices[Degree],"&gt;="&amp;D24)</f>
        <v>0</v>
      </c>
      <c r="F23" s="36">
        <f t="shared" si="2"/>
        <v>24.088235294117652</v>
      </c>
      <c r="G23" s="37">
        <f>COUNTIF(Vertices[In-Degree],"&gt;= "&amp;F23)-COUNTIF(Vertices[In-Degree],"&gt;="&amp;F24)</f>
        <v>0</v>
      </c>
      <c r="H23" s="36">
        <f t="shared" si="3"/>
        <v>58.058823529411775</v>
      </c>
      <c r="I23" s="37">
        <f>COUNTIF(Vertices[Out-Degree],"&gt;= "&amp;H23)-COUNTIF(Vertices[Out-Degree],"&gt;="&amp;H24)</f>
        <v>0</v>
      </c>
      <c r="J23" s="36">
        <f t="shared" si="4"/>
        <v>3540.033681264707</v>
      </c>
      <c r="K23" s="37">
        <f>COUNTIF(Vertices[Betweenness Centrality],"&gt;= "&amp;J23)-COUNTIF(Vertices[Betweenness Centrality],"&gt;="&amp;J24)</f>
        <v>0</v>
      </c>
      <c r="L23" s="36">
        <f t="shared" si="5"/>
        <v>0.8098459411764715</v>
      </c>
      <c r="M23" s="37">
        <f>COUNTIF(Vertices[Closeness Centrality],"&gt;= "&amp;L23)-COUNTIF(Vertices[Closeness Centrality],"&gt;="&amp;L24)</f>
        <v>0</v>
      </c>
      <c r="N23" s="36">
        <f t="shared" si="6"/>
        <v>0.25616838235294115</v>
      </c>
      <c r="O23" s="37">
        <f>COUNTIF(Vertices[Eigenvector Centrality],"&gt;= "&amp;N23)-COUNTIF(Vertices[Eigenvector Centrality],"&gt;="&amp;N24)</f>
        <v>1</v>
      </c>
      <c r="P23" s="36">
        <f t="shared" si="7"/>
        <v>0.02989679411764708</v>
      </c>
      <c r="Q23" s="37">
        <f>COUNTIF(Vertices[PageRank],"&gt;= "&amp;P23)-COUNTIF(Vertices[PageRank],"&gt;="&amp;P24)</f>
        <v>0</v>
      </c>
      <c r="R23" s="36">
        <f t="shared" si="8"/>
        <v>0.41176470588235276</v>
      </c>
      <c r="S23" s="41">
        <f>COUNTIF(Vertices[Clustering Coefficient],"&gt;= "&amp;R23)-COUNTIF(Vertices[Clustering Coefficient],"&gt;="&amp;R24)</f>
        <v>7</v>
      </c>
      <c r="T23" s="36">
        <f ca="1" t="shared" si="9"/>
        <v>448.9705882352942</v>
      </c>
      <c r="U23" s="37">
        <f ca="1" t="shared" si="0"/>
        <v>0</v>
      </c>
    </row>
    <row r="24" spans="1:21" ht="15">
      <c r="A24" s="31" t="s">
        <v>2463</v>
      </c>
      <c r="B24" s="31">
        <v>0.281654</v>
      </c>
      <c r="D24" s="29">
        <f t="shared" si="1"/>
        <v>0</v>
      </c>
      <c r="E24">
        <f>COUNTIF(Vertices[Degree],"&gt;= "&amp;D24)-COUNTIF(Vertices[Degree],"&gt;="&amp;D25)</f>
        <v>0</v>
      </c>
      <c r="F24" s="34">
        <f t="shared" si="2"/>
        <v>25.235294117647065</v>
      </c>
      <c r="G24" s="35">
        <f>COUNTIF(Vertices[In-Degree],"&gt;= "&amp;F24)-COUNTIF(Vertices[In-Degree],"&gt;="&amp;F25)</f>
        <v>0</v>
      </c>
      <c r="H24" s="34">
        <f t="shared" si="3"/>
        <v>60.82352941176472</v>
      </c>
      <c r="I24" s="35">
        <f>COUNTIF(Vertices[Out-Degree],"&gt;= "&amp;H24)-COUNTIF(Vertices[Out-Degree],"&gt;="&amp;H25)</f>
        <v>0</v>
      </c>
      <c r="J24" s="34">
        <f t="shared" si="4"/>
        <v>3708.6067137058835</v>
      </c>
      <c r="K24" s="35">
        <f>COUNTIF(Vertices[Betweenness Centrality],"&gt;= "&amp;J24)-COUNTIF(Vertices[Betweenness Centrality],"&gt;="&amp;J25)</f>
        <v>0</v>
      </c>
      <c r="L24" s="34">
        <f t="shared" si="5"/>
        <v>0.8244731764705892</v>
      </c>
      <c r="M24" s="35">
        <f>COUNTIF(Vertices[Closeness Centrality],"&gt;= "&amp;L24)-COUNTIF(Vertices[Closeness Centrality],"&gt;="&amp;L25)</f>
        <v>0</v>
      </c>
      <c r="N24" s="34">
        <f t="shared" si="6"/>
        <v>0.26733435294117647</v>
      </c>
      <c r="O24" s="35">
        <f>COUNTIF(Vertices[Eigenvector Centrality],"&gt;= "&amp;N24)-COUNTIF(Vertices[Eigenvector Centrality],"&gt;="&amp;N25)</f>
        <v>0</v>
      </c>
      <c r="P24" s="34">
        <f t="shared" si="7"/>
        <v>0.030891117647058847</v>
      </c>
      <c r="Q24" s="35">
        <f>COUNTIF(Vertices[PageRank],"&gt;= "&amp;P24)-COUNTIF(Vertices[PageRank],"&gt;="&amp;P25)</f>
        <v>0</v>
      </c>
      <c r="R24" s="34">
        <f t="shared" si="8"/>
        <v>0.43137254901960764</v>
      </c>
      <c r="S24" s="40">
        <f>COUNTIF(Vertices[Clustering Coefficient],"&gt;= "&amp;R24)-COUNTIF(Vertices[Clustering Coefficient],"&gt;="&amp;R25)</f>
        <v>3</v>
      </c>
      <c r="T24" s="34">
        <f ca="1" t="shared" si="9"/>
        <v>469.58823529411774</v>
      </c>
      <c r="U24" s="35">
        <f ca="1" t="shared" si="0"/>
        <v>2</v>
      </c>
    </row>
    <row r="25" spans="1:21" ht="15">
      <c r="A25" s="107"/>
      <c r="B25" s="107"/>
      <c r="D25" s="29">
        <f t="shared" si="1"/>
        <v>0</v>
      </c>
      <c r="E25">
        <f>COUNTIF(Vertices[Degree],"&gt;= "&amp;D25)-COUNTIF(Vertices[Degree],"&gt;="&amp;D26)</f>
        <v>0</v>
      </c>
      <c r="F25" s="36">
        <f t="shared" si="2"/>
        <v>26.382352941176478</v>
      </c>
      <c r="G25" s="37">
        <f>COUNTIF(Vertices[In-Degree],"&gt;= "&amp;F25)-COUNTIF(Vertices[In-Degree],"&gt;="&amp;F26)</f>
        <v>1</v>
      </c>
      <c r="H25" s="36">
        <f t="shared" si="3"/>
        <v>63.58823529411766</v>
      </c>
      <c r="I25" s="37">
        <f>COUNTIF(Vertices[Out-Degree],"&gt;= "&amp;H25)-COUNTIF(Vertices[Out-Degree],"&gt;="&amp;H26)</f>
        <v>0</v>
      </c>
      <c r="J25" s="36">
        <f t="shared" si="4"/>
        <v>3877.17974614706</v>
      </c>
      <c r="K25" s="37">
        <f>COUNTIF(Vertices[Betweenness Centrality],"&gt;= "&amp;J25)-COUNTIF(Vertices[Betweenness Centrality],"&gt;="&amp;J26)</f>
        <v>0</v>
      </c>
      <c r="L25" s="36">
        <f t="shared" si="5"/>
        <v>0.8391004117647068</v>
      </c>
      <c r="M25" s="37">
        <f>COUNTIF(Vertices[Closeness Centrality],"&gt;= "&amp;L25)-COUNTIF(Vertices[Closeness Centrality],"&gt;="&amp;L26)</f>
        <v>0</v>
      </c>
      <c r="N25" s="36">
        <f t="shared" si="6"/>
        <v>0.2785003235294118</v>
      </c>
      <c r="O25" s="37">
        <f>COUNTIF(Vertices[Eigenvector Centrality],"&gt;= "&amp;N25)-COUNTIF(Vertices[Eigenvector Centrality],"&gt;="&amp;N26)</f>
        <v>0</v>
      </c>
      <c r="P25" s="36">
        <f t="shared" si="7"/>
        <v>0.03188544117647061</v>
      </c>
      <c r="Q25" s="37">
        <f>COUNTIF(Vertices[PageRank],"&gt;= "&amp;P25)-COUNTIF(Vertices[PageRank],"&gt;="&amp;P26)</f>
        <v>0</v>
      </c>
      <c r="R25" s="36">
        <f t="shared" si="8"/>
        <v>0.45098039215686253</v>
      </c>
      <c r="S25" s="41">
        <f>COUNTIF(Vertices[Clustering Coefficient],"&gt;= "&amp;R25)-COUNTIF(Vertices[Clustering Coefficient],"&gt;="&amp;R26)</f>
        <v>2</v>
      </c>
      <c r="T25" s="36">
        <f ca="1" t="shared" si="9"/>
        <v>490.2058823529413</v>
      </c>
      <c r="U25" s="37">
        <f ca="1" t="shared" si="0"/>
        <v>1</v>
      </c>
    </row>
    <row r="26" spans="1:21" ht="15">
      <c r="A26" s="31" t="s">
        <v>2464</v>
      </c>
      <c r="B26" s="31" t="s">
        <v>2479</v>
      </c>
      <c r="D26" s="29">
        <f t="shared" si="1"/>
        <v>0</v>
      </c>
      <c r="E26">
        <f>COUNTIF(Vertices[Degree],"&gt;= "&amp;D26)-COUNTIF(Vertices[Degree],"&gt;="&amp;D27)</f>
        <v>0</v>
      </c>
      <c r="F26" s="34">
        <f t="shared" si="2"/>
        <v>27.52941176470589</v>
      </c>
      <c r="G26" s="35">
        <f>COUNTIF(Vertices[In-Degree],"&gt;= "&amp;F26)-COUNTIF(Vertices[In-Degree],"&gt;="&amp;F27)</f>
        <v>0</v>
      </c>
      <c r="H26" s="34">
        <f t="shared" si="3"/>
        <v>66.3529411764706</v>
      </c>
      <c r="I26" s="35">
        <f>COUNTIF(Vertices[Out-Degree],"&gt;= "&amp;H26)-COUNTIF(Vertices[Out-Degree],"&gt;="&amp;H27)</f>
        <v>0</v>
      </c>
      <c r="J26" s="34">
        <f t="shared" si="4"/>
        <v>4045.7527785882367</v>
      </c>
      <c r="K26" s="35">
        <f>COUNTIF(Vertices[Betweenness Centrality],"&gt;= "&amp;J26)-COUNTIF(Vertices[Betweenness Centrality],"&gt;="&amp;J27)</f>
        <v>0</v>
      </c>
      <c r="L26" s="34">
        <f t="shared" si="5"/>
        <v>0.8537276470588245</v>
      </c>
      <c r="M26" s="35">
        <f>COUNTIF(Vertices[Closeness Centrality],"&gt;= "&amp;L26)-COUNTIF(Vertices[Closeness Centrality],"&gt;="&amp;L27)</f>
        <v>0</v>
      </c>
      <c r="N26" s="34">
        <f t="shared" si="6"/>
        <v>0.2896662941176471</v>
      </c>
      <c r="O26" s="35">
        <f>COUNTIF(Vertices[Eigenvector Centrality],"&gt;= "&amp;N26)-COUNTIF(Vertices[Eigenvector Centrality],"&gt;="&amp;N27)</f>
        <v>0</v>
      </c>
      <c r="P26" s="34">
        <f t="shared" si="7"/>
        <v>0.03287976470588237</v>
      </c>
      <c r="Q26" s="35">
        <f>COUNTIF(Vertices[PageRank],"&gt;= "&amp;P26)-COUNTIF(Vertices[PageRank],"&gt;="&amp;P27)</f>
        <v>0</v>
      </c>
      <c r="R26" s="34">
        <f t="shared" si="8"/>
        <v>0.4705882352941174</v>
      </c>
      <c r="S26" s="40">
        <f>COUNTIF(Vertices[Clustering Coefficient],"&gt;= "&amp;R26)-COUNTIF(Vertices[Clustering Coefficient],"&gt;="&amp;R27)</f>
        <v>1</v>
      </c>
      <c r="T26" s="34">
        <f ca="1" t="shared" si="9"/>
        <v>510.8235294117648</v>
      </c>
      <c r="U26" s="35">
        <f aca="true" t="shared" si="10" ref="U26:U35">COUNTIF(INDIRECT(DynamicFilterSourceColumnRange),"&gt;= "&amp;T26)-COUNTIF(INDIRECT(DynamicFilterSourceColumnRange),"&gt;="&amp;T27)</f>
        <v>1</v>
      </c>
    </row>
    <row r="27" spans="1:21" ht="15">
      <c r="A27" s="107"/>
      <c r="B27" s="107"/>
      <c r="D27" s="29">
        <f t="shared" si="1"/>
        <v>0</v>
      </c>
      <c r="E27">
        <f>COUNTIF(Vertices[Degree],"&gt;= "&amp;D27)-COUNTIF(Vertices[Degree],"&gt;="&amp;D28)</f>
        <v>0</v>
      </c>
      <c r="F27" s="36">
        <f t="shared" si="2"/>
        <v>28.676470588235304</v>
      </c>
      <c r="G27" s="37">
        <f>COUNTIF(Vertices[In-Degree],"&gt;= "&amp;F27)-COUNTIF(Vertices[In-Degree],"&gt;="&amp;F28)</f>
        <v>0</v>
      </c>
      <c r="H27" s="36">
        <f t="shared" si="3"/>
        <v>69.11764705882354</v>
      </c>
      <c r="I27" s="37">
        <f>COUNTIF(Vertices[Out-Degree],"&gt;= "&amp;H27)-COUNTIF(Vertices[Out-Degree],"&gt;="&amp;H28)</f>
        <v>0</v>
      </c>
      <c r="J27" s="36">
        <f t="shared" si="4"/>
        <v>4214.325811029413</v>
      </c>
      <c r="K27" s="37">
        <f>COUNTIF(Vertices[Betweenness Centrality],"&gt;= "&amp;J27)-COUNTIF(Vertices[Betweenness Centrality],"&gt;="&amp;J28)</f>
        <v>0</v>
      </c>
      <c r="L27" s="36">
        <f t="shared" si="5"/>
        <v>0.8683548823529422</v>
      </c>
      <c r="M27" s="37">
        <f>COUNTIF(Vertices[Closeness Centrality],"&gt;= "&amp;L27)-COUNTIF(Vertices[Closeness Centrality],"&gt;="&amp;L28)</f>
        <v>0</v>
      </c>
      <c r="N27" s="36">
        <f t="shared" si="6"/>
        <v>0.3008322647058824</v>
      </c>
      <c r="O27" s="37">
        <f>COUNTIF(Vertices[Eigenvector Centrality],"&gt;= "&amp;N27)-COUNTIF(Vertices[Eigenvector Centrality],"&gt;="&amp;N28)</f>
        <v>0</v>
      </c>
      <c r="P27" s="36">
        <f t="shared" si="7"/>
        <v>0.033874088235294135</v>
      </c>
      <c r="Q27" s="37">
        <f>COUNTIF(Vertices[PageRank],"&gt;= "&amp;P27)-COUNTIF(Vertices[PageRank],"&gt;="&amp;P28)</f>
        <v>0</v>
      </c>
      <c r="R27" s="36">
        <f t="shared" si="8"/>
        <v>0.4901960784313723</v>
      </c>
      <c r="S27" s="41">
        <f>COUNTIF(Vertices[Clustering Coefficient],"&gt;= "&amp;R27)-COUNTIF(Vertices[Clustering Coefficient],"&gt;="&amp;R28)</f>
        <v>7</v>
      </c>
      <c r="T27" s="36">
        <f ca="1" t="shared" si="9"/>
        <v>531.4411764705883</v>
      </c>
      <c r="U27" s="37">
        <f ca="1" t="shared" si="10"/>
        <v>0</v>
      </c>
    </row>
    <row r="28" spans="1:21" ht="15">
      <c r="A28" s="31" t="s">
        <v>2465</v>
      </c>
      <c r="B28" s="31" t="s">
        <v>2580</v>
      </c>
      <c r="D28" s="29">
        <f t="shared" si="1"/>
        <v>0</v>
      </c>
      <c r="E28">
        <f>COUNTIF(Vertices[Degree],"&gt;= "&amp;D28)-COUNTIF(Vertices[Degree],"&gt;="&amp;D29)</f>
        <v>0</v>
      </c>
      <c r="F28" s="34">
        <f t="shared" si="2"/>
        <v>29.823529411764717</v>
      </c>
      <c r="G28" s="35">
        <f>COUNTIF(Vertices[In-Degree],"&gt;= "&amp;F28)-COUNTIF(Vertices[In-Degree],"&gt;="&amp;F29)</f>
        <v>0</v>
      </c>
      <c r="H28" s="34">
        <f t="shared" si="3"/>
        <v>71.88235294117648</v>
      </c>
      <c r="I28" s="35">
        <f>COUNTIF(Vertices[Out-Degree],"&gt;= "&amp;H28)-COUNTIF(Vertices[Out-Degree],"&gt;="&amp;H29)</f>
        <v>0</v>
      </c>
      <c r="J28" s="34">
        <f t="shared" si="4"/>
        <v>4382.898843470589</v>
      </c>
      <c r="K28" s="35">
        <f>COUNTIF(Vertices[Betweenness Centrality],"&gt;= "&amp;J28)-COUNTIF(Vertices[Betweenness Centrality],"&gt;="&amp;J29)</f>
        <v>0</v>
      </c>
      <c r="L28" s="34">
        <f t="shared" si="5"/>
        <v>0.8829821176470599</v>
      </c>
      <c r="M28" s="35">
        <f>COUNTIF(Vertices[Closeness Centrality],"&gt;= "&amp;L28)-COUNTIF(Vertices[Closeness Centrality],"&gt;="&amp;L29)</f>
        <v>0</v>
      </c>
      <c r="N28" s="34">
        <f t="shared" si="6"/>
        <v>0.31199823529411774</v>
      </c>
      <c r="O28" s="35">
        <f>COUNTIF(Vertices[Eigenvector Centrality],"&gt;= "&amp;N28)-COUNTIF(Vertices[Eigenvector Centrality],"&gt;="&amp;N29)</f>
        <v>0</v>
      </c>
      <c r="P28" s="34">
        <f t="shared" si="7"/>
        <v>0.0348684117647059</v>
      </c>
      <c r="Q28" s="35">
        <f>COUNTIF(Vertices[PageRank],"&gt;= "&amp;P28)-COUNTIF(Vertices[PageRank],"&gt;="&amp;P29)</f>
        <v>0</v>
      </c>
      <c r="R28" s="34">
        <f t="shared" si="8"/>
        <v>0.5098039215686272</v>
      </c>
      <c r="S28" s="40">
        <f>COUNTIF(Vertices[Clustering Coefficient],"&gt;= "&amp;R28)-COUNTIF(Vertices[Clustering Coefficient],"&gt;="&amp;R29)</f>
        <v>1</v>
      </c>
      <c r="T28" s="34">
        <f ca="1" t="shared" si="9"/>
        <v>552.0588235294118</v>
      </c>
      <c r="U28" s="35">
        <f ca="1" t="shared" si="10"/>
        <v>0</v>
      </c>
    </row>
    <row r="29" spans="1:21" ht="15">
      <c r="A29" s="31" t="s">
        <v>2466</v>
      </c>
      <c r="B29" s="31" t="s">
        <v>2581</v>
      </c>
      <c r="D29" s="29">
        <f t="shared" si="1"/>
        <v>0</v>
      </c>
      <c r="E29">
        <f>COUNTIF(Vertices[Degree],"&gt;= "&amp;D29)-COUNTIF(Vertices[Degree],"&gt;="&amp;D30)</f>
        <v>0</v>
      </c>
      <c r="F29" s="36">
        <f t="shared" si="2"/>
        <v>30.97058823529413</v>
      </c>
      <c r="G29" s="37">
        <f>COUNTIF(Vertices[In-Degree],"&gt;= "&amp;F29)-COUNTIF(Vertices[In-Degree],"&gt;="&amp;F30)</f>
        <v>0</v>
      </c>
      <c r="H29" s="36">
        <f t="shared" si="3"/>
        <v>74.64705882352942</v>
      </c>
      <c r="I29" s="37">
        <f>COUNTIF(Vertices[Out-Degree],"&gt;= "&amp;H29)-COUNTIF(Vertices[Out-Degree],"&gt;="&amp;H30)</f>
        <v>0</v>
      </c>
      <c r="J29" s="36">
        <f t="shared" si="4"/>
        <v>4551.471875911765</v>
      </c>
      <c r="K29" s="37">
        <f>COUNTIF(Vertices[Betweenness Centrality],"&gt;= "&amp;J29)-COUNTIF(Vertices[Betweenness Centrality],"&gt;="&amp;J30)</f>
        <v>0</v>
      </c>
      <c r="L29" s="36">
        <f t="shared" si="5"/>
        <v>0.8976093529411776</v>
      </c>
      <c r="M29" s="37">
        <f>COUNTIF(Vertices[Closeness Centrality],"&gt;= "&amp;L29)-COUNTIF(Vertices[Closeness Centrality],"&gt;="&amp;L30)</f>
        <v>0</v>
      </c>
      <c r="N29" s="36">
        <f t="shared" si="6"/>
        <v>0.32316420588235306</v>
      </c>
      <c r="O29" s="37">
        <f>COUNTIF(Vertices[Eigenvector Centrality],"&gt;= "&amp;N29)-COUNTIF(Vertices[Eigenvector Centrality],"&gt;="&amp;N30)</f>
        <v>0</v>
      </c>
      <c r="P29" s="36">
        <f t="shared" si="7"/>
        <v>0.03586273529411766</v>
      </c>
      <c r="Q29" s="37">
        <f>COUNTIF(Vertices[PageRank],"&gt;= "&amp;P29)-COUNTIF(Vertices[PageRank],"&gt;="&amp;P30)</f>
        <v>0</v>
      </c>
      <c r="R29" s="36">
        <f t="shared" si="8"/>
        <v>0.5294117647058821</v>
      </c>
      <c r="S29" s="41">
        <f>COUNTIF(Vertices[Clustering Coefficient],"&gt;= "&amp;R29)-COUNTIF(Vertices[Clustering Coefficient],"&gt;="&amp;R30)</f>
        <v>0</v>
      </c>
      <c r="T29" s="36">
        <f ca="1" t="shared" si="9"/>
        <v>572.6764705882354</v>
      </c>
      <c r="U29" s="37">
        <f ca="1" t="shared" si="10"/>
        <v>2</v>
      </c>
    </row>
    <row r="30" spans="1:21" ht="15">
      <c r="A30" s="107"/>
      <c r="B30" s="107"/>
      <c r="D30" s="29">
        <f t="shared" si="1"/>
        <v>0</v>
      </c>
      <c r="E30">
        <f>COUNTIF(Vertices[Degree],"&gt;= "&amp;D30)-COUNTIF(Vertices[Degree],"&gt;="&amp;D31)</f>
        <v>0</v>
      </c>
      <c r="F30" s="34">
        <f t="shared" si="2"/>
        <v>32.11764705882354</v>
      </c>
      <c r="G30" s="35">
        <f>COUNTIF(Vertices[In-Degree],"&gt;= "&amp;F30)-COUNTIF(Vertices[In-Degree],"&gt;="&amp;F31)</f>
        <v>0</v>
      </c>
      <c r="H30" s="34">
        <f t="shared" si="3"/>
        <v>77.41176470588236</v>
      </c>
      <c r="I30" s="35">
        <f>COUNTIF(Vertices[Out-Degree],"&gt;= "&amp;H30)-COUNTIF(Vertices[Out-Degree],"&gt;="&amp;H31)</f>
        <v>0</v>
      </c>
      <c r="J30" s="34">
        <f t="shared" si="4"/>
        <v>4720.044908352941</v>
      </c>
      <c r="K30" s="35">
        <f>COUNTIF(Vertices[Betweenness Centrality],"&gt;= "&amp;J30)-COUNTIF(Vertices[Betweenness Centrality],"&gt;="&amp;J31)</f>
        <v>0</v>
      </c>
      <c r="L30" s="34">
        <f t="shared" si="5"/>
        <v>0.9122365882352953</v>
      </c>
      <c r="M30" s="35">
        <f>COUNTIF(Vertices[Closeness Centrality],"&gt;= "&amp;L30)-COUNTIF(Vertices[Closeness Centrality],"&gt;="&amp;L31)</f>
        <v>0</v>
      </c>
      <c r="N30" s="34">
        <f t="shared" si="6"/>
        <v>0.3343301764705884</v>
      </c>
      <c r="O30" s="35">
        <f>COUNTIF(Vertices[Eigenvector Centrality],"&gt;= "&amp;N30)-COUNTIF(Vertices[Eigenvector Centrality],"&gt;="&amp;N31)</f>
        <v>0</v>
      </c>
      <c r="P30" s="34">
        <f t="shared" si="7"/>
        <v>0.03685705882352942</v>
      </c>
      <c r="Q30" s="35">
        <f>COUNTIF(Vertices[PageRank],"&gt;= "&amp;P30)-COUNTIF(Vertices[PageRank],"&gt;="&amp;P31)</f>
        <v>0</v>
      </c>
      <c r="R30" s="34">
        <f t="shared" si="8"/>
        <v>0.5490196078431371</v>
      </c>
      <c r="S30" s="40">
        <f>COUNTIF(Vertices[Clustering Coefficient],"&gt;= "&amp;R30)-COUNTIF(Vertices[Clustering Coefficient],"&gt;="&amp;R31)</f>
        <v>0</v>
      </c>
      <c r="T30" s="34">
        <f ca="1" t="shared" si="9"/>
        <v>593.2941176470589</v>
      </c>
      <c r="U30" s="35">
        <f ca="1" t="shared" si="10"/>
        <v>1</v>
      </c>
    </row>
    <row r="31" spans="1:21" ht="15">
      <c r="A31" s="31" t="s">
        <v>2467</v>
      </c>
      <c r="B31" s="31" t="s">
        <v>2560</v>
      </c>
      <c r="D31" s="29">
        <f t="shared" si="1"/>
        <v>0</v>
      </c>
      <c r="E31">
        <f>COUNTIF(Vertices[Degree],"&gt;= "&amp;D31)-COUNTIF(Vertices[Degree],"&gt;="&amp;D32)</f>
        <v>0</v>
      </c>
      <c r="F31" s="36">
        <f t="shared" si="2"/>
        <v>33.264705882352956</v>
      </c>
      <c r="G31" s="37">
        <f>COUNTIF(Vertices[In-Degree],"&gt;= "&amp;F31)-COUNTIF(Vertices[In-Degree],"&gt;="&amp;F32)</f>
        <v>0</v>
      </c>
      <c r="H31" s="36">
        <f t="shared" si="3"/>
        <v>80.1764705882353</v>
      </c>
      <c r="I31" s="37">
        <f>COUNTIF(Vertices[Out-Degree],"&gt;= "&amp;H31)-COUNTIF(Vertices[Out-Degree],"&gt;="&amp;H32)</f>
        <v>0</v>
      </c>
      <c r="J31" s="36">
        <f t="shared" si="4"/>
        <v>4888.617940794117</v>
      </c>
      <c r="K31" s="37">
        <f>COUNTIF(Vertices[Betweenness Centrality],"&gt;= "&amp;J31)-COUNTIF(Vertices[Betweenness Centrality],"&gt;="&amp;J32)</f>
        <v>0</v>
      </c>
      <c r="L31" s="36">
        <f t="shared" si="5"/>
        <v>0.926863823529413</v>
      </c>
      <c r="M31" s="37">
        <f>COUNTIF(Vertices[Closeness Centrality],"&gt;= "&amp;L31)-COUNTIF(Vertices[Closeness Centrality],"&gt;="&amp;L32)</f>
        <v>0</v>
      </c>
      <c r="N31" s="36">
        <f t="shared" si="6"/>
        <v>0.3454961470588237</v>
      </c>
      <c r="O31" s="37">
        <f>COUNTIF(Vertices[Eigenvector Centrality],"&gt;= "&amp;N31)-COUNTIF(Vertices[Eigenvector Centrality],"&gt;="&amp;N32)</f>
        <v>0</v>
      </c>
      <c r="P31" s="36">
        <f t="shared" si="7"/>
        <v>0.037851382352941186</v>
      </c>
      <c r="Q31" s="37">
        <f>COUNTIF(Vertices[PageRank],"&gt;= "&amp;P31)-COUNTIF(Vertices[PageRank],"&gt;="&amp;P32)</f>
        <v>0</v>
      </c>
      <c r="R31" s="36">
        <f t="shared" si="8"/>
        <v>0.568627450980392</v>
      </c>
      <c r="S31" s="41">
        <f>COUNTIF(Vertices[Clustering Coefficient],"&gt;= "&amp;R31)-COUNTIF(Vertices[Clustering Coefficient],"&gt;="&amp;R32)</f>
        <v>0</v>
      </c>
      <c r="T31" s="36">
        <f ca="1" t="shared" si="9"/>
        <v>613.9117647058824</v>
      </c>
      <c r="U31" s="37">
        <f ca="1" t="shared" si="10"/>
        <v>0</v>
      </c>
    </row>
    <row r="32" spans="1:21" ht="15">
      <c r="A32" s="31" t="s">
        <v>2468</v>
      </c>
      <c r="B32" s="31" t="s">
        <v>181</v>
      </c>
      <c r="D32" s="29">
        <f t="shared" si="1"/>
        <v>0</v>
      </c>
      <c r="E32">
        <f>COUNTIF(Vertices[Degree],"&gt;= "&amp;D32)-COUNTIF(Vertices[Degree],"&gt;="&amp;D33)</f>
        <v>0</v>
      </c>
      <c r="F32" s="34">
        <f t="shared" si="2"/>
        <v>34.41176470588237</v>
      </c>
      <c r="G32" s="35">
        <f>COUNTIF(Vertices[In-Degree],"&gt;= "&amp;F32)-COUNTIF(Vertices[In-Degree],"&gt;="&amp;F33)</f>
        <v>0</v>
      </c>
      <c r="H32" s="34">
        <f t="shared" si="3"/>
        <v>82.94117647058825</v>
      </c>
      <c r="I32" s="35">
        <f>COUNTIF(Vertices[Out-Degree],"&gt;= "&amp;H32)-COUNTIF(Vertices[Out-Degree],"&gt;="&amp;H33)</f>
        <v>0</v>
      </c>
      <c r="J32" s="34">
        <f t="shared" si="4"/>
        <v>5057.190973235293</v>
      </c>
      <c r="K32" s="35">
        <f>COUNTIF(Vertices[Betweenness Centrality],"&gt;= "&amp;J32)-COUNTIF(Vertices[Betweenness Centrality],"&gt;="&amp;J33)</f>
        <v>0</v>
      </c>
      <c r="L32" s="34">
        <f t="shared" si="5"/>
        <v>0.9414910588235307</v>
      </c>
      <c r="M32" s="35">
        <f>COUNTIF(Vertices[Closeness Centrality],"&gt;= "&amp;L32)-COUNTIF(Vertices[Closeness Centrality],"&gt;="&amp;L33)</f>
        <v>0</v>
      </c>
      <c r="N32" s="34">
        <f t="shared" si="6"/>
        <v>0.356662117647059</v>
      </c>
      <c r="O32" s="35">
        <f>COUNTIF(Vertices[Eigenvector Centrality],"&gt;= "&amp;N32)-COUNTIF(Vertices[Eigenvector Centrality],"&gt;="&amp;N33)</f>
        <v>0</v>
      </c>
      <c r="P32" s="34">
        <f t="shared" si="7"/>
        <v>0.03884570588235295</v>
      </c>
      <c r="Q32" s="35">
        <f>COUNTIF(Vertices[PageRank],"&gt;= "&amp;P32)-COUNTIF(Vertices[PageRank],"&gt;="&amp;P33)</f>
        <v>0</v>
      </c>
      <c r="R32" s="34">
        <f t="shared" si="8"/>
        <v>0.588235294117647</v>
      </c>
      <c r="S32" s="40">
        <f>COUNTIF(Vertices[Clustering Coefficient],"&gt;= "&amp;R32)-COUNTIF(Vertices[Clustering Coefficient],"&gt;="&amp;R33)</f>
        <v>0</v>
      </c>
      <c r="T32" s="34">
        <f ca="1" t="shared" si="9"/>
        <v>634.529411764706</v>
      </c>
      <c r="U32" s="35">
        <f ca="1" t="shared" si="10"/>
        <v>0</v>
      </c>
    </row>
    <row r="33" spans="1:21" ht="360">
      <c r="A33" s="31" t="s">
        <v>2469</v>
      </c>
      <c r="B33" s="51" t="s">
        <v>2561</v>
      </c>
      <c r="D33" s="29">
        <f t="shared" si="1"/>
        <v>0</v>
      </c>
      <c r="E33">
        <f>COUNTIF(Vertices[Degree],"&gt;= "&amp;D33)-COUNTIF(Vertices[Degree],"&gt;="&amp;D34)</f>
        <v>0</v>
      </c>
      <c r="F33" s="36">
        <f t="shared" si="2"/>
        <v>35.55882352941178</v>
      </c>
      <c r="G33" s="37">
        <f>COUNTIF(Vertices[In-Degree],"&gt;= "&amp;F33)-COUNTIF(Vertices[In-Degree],"&gt;="&amp;F34)</f>
        <v>0</v>
      </c>
      <c r="H33" s="36">
        <f t="shared" si="3"/>
        <v>85.70588235294119</v>
      </c>
      <c r="I33" s="37">
        <f>COUNTIF(Vertices[Out-Degree],"&gt;= "&amp;H33)-COUNTIF(Vertices[Out-Degree],"&gt;="&amp;H34)</f>
        <v>0</v>
      </c>
      <c r="J33" s="36">
        <f t="shared" si="4"/>
        <v>5225.764005676469</v>
      </c>
      <c r="K33" s="37">
        <f>COUNTIF(Vertices[Betweenness Centrality],"&gt;= "&amp;J33)-COUNTIF(Vertices[Betweenness Centrality],"&gt;="&amp;J34)</f>
        <v>0</v>
      </c>
      <c r="L33" s="36">
        <f t="shared" si="5"/>
        <v>0.9561182941176484</v>
      </c>
      <c r="M33" s="37">
        <f>COUNTIF(Vertices[Closeness Centrality],"&gt;= "&amp;L33)-COUNTIF(Vertices[Closeness Centrality],"&gt;="&amp;L34)</f>
        <v>0</v>
      </c>
      <c r="N33" s="36">
        <f t="shared" si="6"/>
        <v>0.36782808823529434</v>
      </c>
      <c r="O33" s="37">
        <f>COUNTIF(Vertices[Eigenvector Centrality],"&gt;= "&amp;N33)-COUNTIF(Vertices[Eigenvector Centrality],"&gt;="&amp;N34)</f>
        <v>0</v>
      </c>
      <c r="P33" s="36">
        <f t="shared" si="7"/>
        <v>0.03984002941176471</v>
      </c>
      <c r="Q33" s="37">
        <f>COUNTIF(Vertices[PageRank],"&gt;= "&amp;P33)-COUNTIF(Vertices[PageRank],"&gt;="&amp;P34)</f>
        <v>0</v>
      </c>
      <c r="R33" s="36">
        <f t="shared" si="8"/>
        <v>0.6078431372549019</v>
      </c>
      <c r="S33" s="41">
        <f>COUNTIF(Vertices[Clustering Coefficient],"&gt;= "&amp;R33)-COUNTIF(Vertices[Clustering Coefficient],"&gt;="&amp;R34)</f>
        <v>0</v>
      </c>
      <c r="T33" s="36">
        <f ca="1" t="shared" si="9"/>
        <v>655.1470588235295</v>
      </c>
      <c r="U33" s="37">
        <f ca="1" t="shared" si="10"/>
        <v>0</v>
      </c>
    </row>
    <row r="34" spans="1:21" ht="15">
      <c r="A34" s="31" t="s">
        <v>2470</v>
      </c>
      <c r="B34" s="31" t="s">
        <v>2562</v>
      </c>
      <c r="D34" s="29">
        <f t="shared" si="1"/>
        <v>0</v>
      </c>
      <c r="E34">
        <f>COUNTIF(Vertices[Degree],"&gt;= "&amp;D34)-COUNTIF(Vertices[Degree],"&gt;="&amp;D35)</f>
        <v>0</v>
      </c>
      <c r="F34" s="34">
        <f t="shared" si="2"/>
        <v>36.705882352941195</v>
      </c>
      <c r="G34" s="35">
        <f>COUNTIF(Vertices[In-Degree],"&gt;= "&amp;F34)-COUNTIF(Vertices[In-Degree],"&gt;="&amp;F35)</f>
        <v>0</v>
      </c>
      <c r="H34" s="34">
        <f t="shared" si="3"/>
        <v>88.47058823529413</v>
      </c>
      <c r="I34" s="35">
        <f>COUNTIF(Vertices[Out-Degree],"&gt;= "&amp;H34)-COUNTIF(Vertices[Out-Degree],"&gt;="&amp;H35)</f>
        <v>0</v>
      </c>
      <c r="J34" s="34">
        <f t="shared" si="4"/>
        <v>5394.3370381176455</v>
      </c>
      <c r="K34" s="35">
        <f>COUNTIF(Vertices[Betweenness Centrality],"&gt;= "&amp;J34)-COUNTIF(Vertices[Betweenness Centrality],"&gt;="&amp;J35)</f>
        <v>0</v>
      </c>
      <c r="L34" s="34">
        <f t="shared" si="5"/>
        <v>0.9707455294117661</v>
      </c>
      <c r="M34" s="35">
        <f>COUNTIF(Vertices[Closeness Centrality],"&gt;= "&amp;L34)-COUNTIF(Vertices[Closeness Centrality],"&gt;="&amp;L35)</f>
        <v>0</v>
      </c>
      <c r="N34" s="34">
        <f t="shared" si="6"/>
        <v>0.37899405882352966</v>
      </c>
      <c r="O34" s="35">
        <f>COUNTIF(Vertices[Eigenvector Centrality],"&gt;= "&amp;N34)-COUNTIF(Vertices[Eigenvector Centrality],"&gt;="&amp;N35)</f>
        <v>0</v>
      </c>
      <c r="P34" s="34">
        <f t="shared" si="7"/>
        <v>0.040834352941176474</v>
      </c>
      <c r="Q34" s="35">
        <f>COUNTIF(Vertices[PageRank],"&gt;= "&amp;P34)-COUNTIF(Vertices[PageRank],"&gt;="&amp;P35)</f>
        <v>0</v>
      </c>
      <c r="R34" s="34">
        <f t="shared" si="8"/>
        <v>0.6274509803921569</v>
      </c>
      <c r="S34" s="40">
        <f>COUNTIF(Vertices[Clustering Coefficient],"&gt;= "&amp;R34)-COUNTIF(Vertices[Clustering Coefficient],"&gt;="&amp;R35)</f>
        <v>0</v>
      </c>
      <c r="T34" s="34">
        <f ca="1" t="shared" si="9"/>
        <v>675.764705882353</v>
      </c>
      <c r="U34" s="35">
        <f ca="1" t="shared" si="10"/>
        <v>0</v>
      </c>
    </row>
    <row r="35" spans="1:21" ht="15">
      <c r="A35" s="31" t="s">
        <v>2471</v>
      </c>
      <c r="B35" s="31" t="s">
        <v>2563</v>
      </c>
      <c r="D35" s="29">
        <f t="shared" si="1"/>
        <v>0</v>
      </c>
      <c r="E35">
        <f>COUNTIF(Vertices[Degree],"&gt;= "&amp;D35)-COUNTIF(Vertices[Degree],"&gt;="&amp;D36)</f>
        <v>0</v>
      </c>
      <c r="F35" s="36">
        <f t="shared" si="2"/>
        <v>37.85294117647061</v>
      </c>
      <c r="G35" s="37">
        <f>COUNTIF(Vertices[In-Degree],"&gt;= "&amp;F35)-COUNTIF(Vertices[In-Degree],"&gt;="&amp;F36)</f>
        <v>0</v>
      </c>
      <c r="H35" s="36">
        <f t="shared" si="3"/>
        <v>91.23529411764707</v>
      </c>
      <c r="I35" s="37">
        <f>COUNTIF(Vertices[Out-Degree],"&gt;= "&amp;H35)-COUNTIF(Vertices[Out-Degree],"&gt;="&amp;H36)</f>
        <v>0</v>
      </c>
      <c r="J35" s="36">
        <f t="shared" si="4"/>
        <v>5562.910070558822</v>
      </c>
      <c r="K35" s="37">
        <f>COUNTIF(Vertices[Betweenness Centrality],"&gt;= "&amp;J35)-COUNTIF(Vertices[Betweenness Centrality],"&gt;="&amp;J36)</f>
        <v>0</v>
      </c>
      <c r="L35" s="36">
        <f t="shared" si="5"/>
        <v>0.9853727647058838</v>
      </c>
      <c r="M35" s="37">
        <f>COUNTIF(Vertices[Closeness Centrality],"&gt;= "&amp;L35)-COUNTIF(Vertices[Closeness Centrality],"&gt;="&amp;L36)</f>
        <v>0</v>
      </c>
      <c r="N35" s="36">
        <f t="shared" si="6"/>
        <v>0.390160029411765</v>
      </c>
      <c r="O35" s="37">
        <f>COUNTIF(Vertices[Eigenvector Centrality],"&gt;= "&amp;N35)-COUNTIF(Vertices[Eigenvector Centrality],"&gt;="&amp;N36)</f>
        <v>0</v>
      </c>
      <c r="P35" s="36">
        <f t="shared" si="7"/>
        <v>0.04182867647058824</v>
      </c>
      <c r="Q35" s="37">
        <f>COUNTIF(Vertices[PageRank],"&gt;= "&amp;P35)-COUNTIF(Vertices[PageRank],"&gt;="&amp;P36)</f>
        <v>0</v>
      </c>
      <c r="R35" s="36">
        <f t="shared" si="8"/>
        <v>0.6470588235294118</v>
      </c>
      <c r="S35" s="41">
        <f>COUNTIF(Vertices[Clustering Coefficient],"&gt;= "&amp;R35)-COUNTIF(Vertices[Clustering Coefficient],"&gt;="&amp;R36)</f>
        <v>0</v>
      </c>
      <c r="T35" s="36">
        <f ca="1" t="shared" si="9"/>
        <v>696.3823529411766</v>
      </c>
      <c r="U35" s="37">
        <f ca="1" t="shared" si="10"/>
        <v>0</v>
      </c>
    </row>
    <row r="36" spans="1:21" ht="15">
      <c r="A36" s="31" t="s">
        <v>2472</v>
      </c>
      <c r="B36" s="31"/>
      <c r="D36" s="29">
        <f>MAX(Vertices[Degree])</f>
        <v>0</v>
      </c>
      <c r="E36">
        <f>COUNTIF(Vertices[Degree],"&gt;= "&amp;D36)-COUNTIF(Vertices[Degree],"&gt;="&amp;#REF!)</f>
        <v>0</v>
      </c>
      <c r="F36" s="38">
        <f>MAX(Vertices[In-Degree])</f>
        <v>39</v>
      </c>
      <c r="G36" s="39">
        <f>COUNTIF(Vertices[In-Degree],"&gt;= "&amp;F36)-COUNTIF(Vertices[In-Degree],"&gt;="&amp;#REF!)</f>
        <v>1</v>
      </c>
      <c r="H36" s="38">
        <f>MAX(Vertices[Out-Degree])</f>
        <v>94</v>
      </c>
      <c r="I36" s="39">
        <f>COUNTIF(Vertices[Out-Degree],"&gt;= "&amp;H36)-COUNTIF(Vertices[Out-Degree],"&gt;="&amp;#REF!)</f>
        <v>1</v>
      </c>
      <c r="J36" s="38">
        <f>MAX(Vertices[Betweenness Centrality])</f>
        <v>5731.483103</v>
      </c>
      <c r="K36" s="39">
        <f>COUNTIF(Vertices[Betweenness Centrality],"&gt;= "&amp;J36)-COUNTIF(Vertices[Betweenness Centrality],"&gt;="&amp;#REF!)</f>
        <v>1</v>
      </c>
      <c r="L36" s="38">
        <f>MAX(Vertices[Closeness Centrality])</f>
        <v>1</v>
      </c>
      <c r="M36" s="39">
        <f>COUNTIF(Vertices[Closeness Centrality],"&gt;= "&amp;L36)-COUNTIF(Vertices[Closeness Centrality],"&gt;="&amp;#REF!)</f>
        <v>1</v>
      </c>
      <c r="N36" s="38">
        <f>MAX(Vertices[Eigenvector Centrality])</f>
        <v>0.401326</v>
      </c>
      <c r="O36" s="39">
        <f>COUNTIF(Vertices[Eigenvector Centrality],"&gt;= "&amp;N36)-COUNTIF(Vertices[Eigenvector Centrality],"&gt;="&amp;#REF!)</f>
        <v>1</v>
      </c>
      <c r="P36" s="38">
        <f>MAX(Vertices[PageRank])</f>
        <v>0.042823</v>
      </c>
      <c r="Q36" s="39">
        <f>COUNTIF(Vertices[PageRank],"&gt;= "&amp;P36)-COUNTIF(Vertices[PageRank],"&gt;="&amp;#REF!)</f>
        <v>1</v>
      </c>
      <c r="R36" s="38">
        <f>MAX(Vertices[Clustering Coefficient])</f>
        <v>0.6666666666666666</v>
      </c>
      <c r="S36" s="42">
        <f>COUNTIF(Vertices[Clustering Coefficient],"&gt;= "&amp;R36)-COUNTIF(Vertices[Clustering Coefficient],"&gt;="&amp;#REF!)</f>
        <v>2</v>
      </c>
      <c r="T36" s="38">
        <f ca="1">MAX(INDIRECT(DynamicFilterSourceColumnRange))</f>
        <v>717</v>
      </c>
      <c r="U36" s="39">
        <f ca="1">COUNTIF(INDIRECT(DynamicFilterSourceColumnRange),"&gt;= "&amp;T36)-COUNTIF(INDIRECT(DynamicFilterSourceColumnRange),"&gt;="&amp;#REF!)</f>
        <v>1</v>
      </c>
    </row>
    <row r="37" spans="1:2" ht="15">
      <c r="A37" s="31" t="s">
        <v>2473</v>
      </c>
      <c r="B37" s="31"/>
    </row>
    <row r="38" spans="1:2" ht="15">
      <c r="A38" s="31" t="s">
        <v>2474</v>
      </c>
      <c r="B38" s="31" t="s">
        <v>176</v>
      </c>
    </row>
    <row r="39" spans="1:2" ht="15">
      <c r="A39" s="31" t="s">
        <v>2475</v>
      </c>
      <c r="B39" s="31"/>
    </row>
    <row r="40" spans="1:2" ht="15">
      <c r="A40" s="31" t="s">
        <v>21</v>
      </c>
      <c r="B40" s="31"/>
    </row>
    <row r="41" spans="1:2" ht="15">
      <c r="A41" s="31" t="s">
        <v>2476</v>
      </c>
      <c r="B41" s="31" t="s">
        <v>34</v>
      </c>
    </row>
    <row r="42" spans="1:2" ht="15">
      <c r="A42" s="31" t="s">
        <v>2477</v>
      </c>
      <c r="B42" s="31"/>
    </row>
    <row r="43" spans="1:2" ht="15">
      <c r="A43" s="31" t="s">
        <v>2478</v>
      </c>
      <c r="B43" s="31"/>
    </row>
    <row r="60" spans="1:2" ht="15">
      <c r="A60" t="s">
        <v>162</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39</v>
      </c>
    </row>
    <row r="90" spans="1:2" ht="15">
      <c r="A90" s="30" t="s">
        <v>90</v>
      </c>
      <c r="B90" s="44">
        <f>_xlfn.IFERROR(AVERAGE(Vertices[In-Degree]),NoMetricMessage)</f>
        <v>5.8</v>
      </c>
    </row>
    <row r="91" spans="1:2" ht="15">
      <c r="A91" s="30" t="s">
        <v>91</v>
      </c>
      <c r="B91" s="44">
        <f>_xlfn.IFERROR(MEDIAN(Vertices[In-Degree]),NoMetricMessage)</f>
        <v>4</v>
      </c>
    </row>
    <row r="102" spans="1:2" ht="15">
      <c r="A102" s="30" t="s">
        <v>94</v>
      </c>
      <c r="B102" s="43">
        <f>IF(COUNT(Vertices[Out-Degree])&gt;0,H2,NoMetricMessage)</f>
        <v>0</v>
      </c>
    </row>
    <row r="103" spans="1:2" ht="15">
      <c r="A103" s="30" t="s">
        <v>95</v>
      </c>
      <c r="B103" s="43">
        <f>IF(COUNT(Vertices[Out-Degree])&gt;0,H36,NoMetricMessage)</f>
        <v>94</v>
      </c>
    </row>
    <row r="104" spans="1:2" ht="15">
      <c r="A104" s="30" t="s">
        <v>96</v>
      </c>
      <c r="B104" s="44">
        <f>_xlfn.IFERROR(AVERAGE(Vertices[Out-Degree]),NoMetricMessage)</f>
        <v>5.8</v>
      </c>
    </row>
    <row r="105" spans="1:2" ht="15">
      <c r="A105" s="30" t="s">
        <v>97</v>
      </c>
      <c r="B105" s="44">
        <f>_xlfn.IFERROR(MEDIAN(Vertices[Out-Degree]),NoMetricMessage)</f>
        <v>3</v>
      </c>
    </row>
    <row r="116" spans="1:2" ht="15">
      <c r="A116" s="30" t="s">
        <v>100</v>
      </c>
      <c r="B116" s="44">
        <f>IF(COUNT(Vertices[Betweenness Centrality])&gt;0,J2,NoMetricMessage)</f>
        <v>0</v>
      </c>
    </row>
    <row r="117" spans="1:2" ht="15">
      <c r="A117" s="30" t="s">
        <v>101</v>
      </c>
      <c r="B117" s="44">
        <f>IF(COUNT(Vertices[Betweenness Centrality])&gt;0,J36,NoMetricMessage)</f>
        <v>5731.483103</v>
      </c>
    </row>
    <row r="118" spans="1:2" ht="15">
      <c r="A118" s="30" t="s">
        <v>102</v>
      </c>
      <c r="B118" s="44">
        <f>_xlfn.IFERROR(AVERAGE(Vertices[Betweenness Centrality]),NoMetricMessage)</f>
        <v>83.76842107368421</v>
      </c>
    </row>
    <row r="119" spans="1:2" ht="15">
      <c r="A119" s="30" t="s">
        <v>103</v>
      </c>
      <c r="B119" s="44">
        <f>_xlfn.IFERROR(MEDIAN(Vertices[Betweenness Centrality]),NoMetricMessage)</f>
        <v>3.398413</v>
      </c>
    </row>
    <row r="130" spans="1:2" ht="15">
      <c r="A130" s="30" t="s">
        <v>106</v>
      </c>
      <c r="B130" s="44">
        <f>IF(COUNT(Vertices[Closeness Centrality])&gt;0,L2,NoMetricMessage)</f>
        <v>0.502674</v>
      </c>
    </row>
    <row r="131" spans="1:2" ht="15">
      <c r="A131" s="30" t="s">
        <v>107</v>
      </c>
      <c r="B131" s="44">
        <f>IF(COUNT(Vertices[Closeness Centrality])&gt;0,L36,NoMetricMessage)</f>
        <v>1</v>
      </c>
    </row>
    <row r="132" spans="1:2" ht="15">
      <c r="A132" s="30" t="s">
        <v>108</v>
      </c>
      <c r="B132" s="44">
        <f>_xlfn.IFERROR(AVERAGE(Vertices[Closeness Centrality]),NoMetricMessage)</f>
        <v>0.5322488421052626</v>
      </c>
    </row>
    <row r="133" spans="1:2" ht="15">
      <c r="A133" s="30" t="s">
        <v>109</v>
      </c>
      <c r="B133" s="44">
        <f>_xlfn.IFERROR(MEDIAN(Vertices[Closeness Centrality]),NoMetricMessage)</f>
        <v>0.519337</v>
      </c>
    </row>
    <row r="144" spans="1:2" ht="15">
      <c r="A144" s="30" t="s">
        <v>112</v>
      </c>
      <c r="B144" s="44">
        <f>IF(COUNT(Vertices[Eigenvector Centrality])&gt;0,N2,NoMetricMessage)</f>
        <v>0.021683</v>
      </c>
    </row>
    <row r="145" spans="1:2" ht="15">
      <c r="A145" s="30" t="s">
        <v>113</v>
      </c>
      <c r="B145" s="44">
        <f>IF(COUNT(Vertices[Eigenvector Centrality])&gt;0,N36,NoMetricMessage)</f>
        <v>0.401326</v>
      </c>
    </row>
    <row r="146" spans="1:2" ht="15">
      <c r="A146" s="30" t="s">
        <v>114</v>
      </c>
      <c r="B146" s="44">
        <f>_xlfn.IFERROR(AVERAGE(Vertices[Eigenvector Centrality]),NoMetricMessage)</f>
        <v>0.08241518947368423</v>
      </c>
    </row>
    <row r="147" spans="1:2" ht="15">
      <c r="A147" s="30" t="s">
        <v>115</v>
      </c>
      <c r="B147" s="44">
        <f>_xlfn.IFERROR(MEDIAN(Vertices[Eigenvector Centrality]),NoMetricMessage)</f>
        <v>0.068657</v>
      </c>
    </row>
    <row r="158" spans="1:2" ht="15">
      <c r="A158" s="30" t="s">
        <v>139</v>
      </c>
      <c r="B158" s="44">
        <f>IF(COUNT(Vertices[PageRank])&gt;0,P2,NoMetricMessage)</f>
        <v>0.009016</v>
      </c>
    </row>
    <row r="159" spans="1:2" ht="15">
      <c r="A159" s="30" t="s">
        <v>140</v>
      </c>
      <c r="B159" s="44">
        <f>IF(COUNT(Vertices[PageRank])&gt;0,P36,NoMetricMessage)</f>
        <v>0.042823</v>
      </c>
    </row>
    <row r="160" spans="1:2" ht="15">
      <c r="A160" s="30" t="s">
        <v>141</v>
      </c>
      <c r="B160" s="44">
        <f>_xlfn.IFERROR(AVERAGE(Vertices[PageRank]),NoMetricMessage)</f>
        <v>0.010526357894736845</v>
      </c>
    </row>
    <row r="161" spans="1:2" ht="15">
      <c r="A161" s="30" t="s">
        <v>142</v>
      </c>
      <c r="B161" s="44">
        <f>_xlfn.IFERROR(MEDIAN(Vertices[PageRank]),NoMetricMessage)</f>
        <v>0.009839</v>
      </c>
    </row>
    <row r="172" spans="1:2" ht="15">
      <c r="A172" s="30" t="s">
        <v>118</v>
      </c>
      <c r="B172" s="44">
        <f>IF(COUNT(Vertices[Clustering Coefficient])&gt;0,R2,NoMetricMessage)</f>
        <v>0</v>
      </c>
    </row>
    <row r="173" spans="1:2" ht="15">
      <c r="A173" s="30" t="s">
        <v>119</v>
      </c>
      <c r="B173" s="44">
        <f>IF(COUNT(Vertices[Clustering Coefficient])&gt;0,R36,NoMetricMessage)</f>
        <v>0.6666666666666666</v>
      </c>
    </row>
    <row r="174" spans="1:2" ht="15">
      <c r="A174" s="30" t="s">
        <v>120</v>
      </c>
      <c r="B174" s="44">
        <f>_xlfn.IFERROR(AVERAGE(Vertices[Clustering Coefficient]),NoMetricMessage)</f>
        <v>0.30171089610078083</v>
      </c>
    </row>
    <row r="175" spans="1:2" ht="15">
      <c r="A175" s="30" t="s">
        <v>121</v>
      </c>
      <c r="B175" s="44">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130</v>
      </c>
      <c r="C1" s="3" t="s">
        <v>7</v>
      </c>
      <c r="D1" s="3" t="s">
        <v>9</v>
      </c>
      <c r="E1" s="3" t="s">
        <v>163</v>
      </c>
      <c r="F1" s="4" t="s">
        <v>168</v>
      </c>
      <c r="G1" s="3" t="s">
        <v>14</v>
      </c>
      <c r="H1" s="3" t="s">
        <v>67</v>
      </c>
      <c r="J1" s="3" t="s">
        <v>18</v>
      </c>
      <c r="K1" s="3" t="s">
        <v>17</v>
      </c>
      <c r="M1" s="3" t="s">
        <v>22</v>
      </c>
      <c r="N1" s="3" t="s">
        <v>23</v>
      </c>
      <c r="O1" s="3" t="s">
        <v>24</v>
      </c>
      <c r="P1" s="3" t="s">
        <v>25</v>
      </c>
    </row>
    <row r="2" spans="1:16" ht="15">
      <c r="A2" s="1" t="s">
        <v>51</v>
      </c>
      <c r="B2" s="1" t="s">
        <v>131</v>
      </c>
      <c r="C2" t="s">
        <v>54</v>
      </c>
      <c r="D2" t="s">
        <v>55</v>
      </c>
      <c r="E2" t="s">
        <v>55</v>
      </c>
      <c r="F2" s="1" t="s">
        <v>51</v>
      </c>
      <c r="G2" t="s">
        <v>65</v>
      </c>
      <c r="H2" t="s">
        <v>158</v>
      </c>
      <c r="J2" t="s">
        <v>19</v>
      </c>
      <c r="K2">
        <v>108</v>
      </c>
      <c r="M2" t="s">
        <v>145</v>
      </c>
      <c r="N2" t="s">
        <v>45</v>
      </c>
      <c r="O2">
        <v>20</v>
      </c>
      <c r="P2">
        <v>1000</v>
      </c>
    </row>
    <row r="3" spans="1:16" ht="15">
      <c r="A3" s="1" t="s">
        <v>52</v>
      </c>
      <c r="B3" s="1" t="s">
        <v>132</v>
      </c>
      <c r="C3" t="s">
        <v>52</v>
      </c>
      <c r="D3" t="s">
        <v>56</v>
      </c>
      <c r="E3" t="s">
        <v>56</v>
      </c>
      <c r="F3" s="1" t="s">
        <v>52</v>
      </c>
      <c r="G3" t="s">
        <v>66</v>
      </c>
      <c r="H3" t="s">
        <v>68</v>
      </c>
      <c r="J3" t="s">
        <v>30</v>
      </c>
      <c r="K3" t="s">
        <v>439</v>
      </c>
      <c r="M3" t="s">
        <v>145</v>
      </c>
      <c r="N3" t="s">
        <v>27</v>
      </c>
      <c r="O3">
        <v>1</v>
      </c>
      <c r="P3">
        <v>9999</v>
      </c>
    </row>
    <row r="4" spans="1:16" ht="15">
      <c r="A4" s="1" t="s">
        <v>53</v>
      </c>
      <c r="B4" s="1" t="s">
        <v>133</v>
      </c>
      <c r="C4" t="s">
        <v>53</v>
      </c>
      <c r="D4" t="s">
        <v>57</v>
      </c>
      <c r="E4" t="s">
        <v>57</v>
      </c>
      <c r="F4" s="1" t="s">
        <v>53</v>
      </c>
      <c r="G4">
        <v>0</v>
      </c>
      <c r="H4" t="s">
        <v>69</v>
      </c>
      <c r="J4" t="s">
        <v>78</v>
      </c>
      <c r="M4" t="s">
        <v>145</v>
      </c>
      <c r="N4" t="s">
        <v>15</v>
      </c>
      <c r="O4">
        <v>44.8031120300293</v>
      </c>
      <c r="P4">
        <v>9965.2138671875</v>
      </c>
    </row>
    <row r="5" spans="1:16" ht="409.5">
      <c r="A5">
        <v>1</v>
      </c>
      <c r="B5" s="1" t="s">
        <v>134</v>
      </c>
      <c r="C5" t="s">
        <v>51</v>
      </c>
      <c r="D5" t="s">
        <v>58</v>
      </c>
      <c r="E5" t="s">
        <v>58</v>
      </c>
      <c r="F5">
        <v>1</v>
      </c>
      <c r="G5">
        <v>1</v>
      </c>
      <c r="H5" t="s">
        <v>70</v>
      </c>
      <c r="J5" t="s">
        <v>171</v>
      </c>
      <c r="K5" s="7" t="s">
        <v>2565</v>
      </c>
      <c r="M5" t="s">
        <v>145</v>
      </c>
      <c r="N5" t="s">
        <v>16</v>
      </c>
      <c r="O5">
        <v>59</v>
      </c>
      <c r="P5">
        <v>9920.4111328125</v>
      </c>
    </row>
    <row r="6" spans="1:18" ht="15">
      <c r="A6">
        <v>0</v>
      </c>
      <c r="B6" s="1" t="s">
        <v>135</v>
      </c>
      <c r="C6">
        <v>1</v>
      </c>
      <c r="D6" t="s">
        <v>59</v>
      </c>
      <c r="E6" t="s">
        <v>59</v>
      </c>
      <c r="F6">
        <v>0</v>
      </c>
      <c r="H6" t="s">
        <v>71</v>
      </c>
      <c r="J6" t="s">
        <v>172</v>
      </c>
      <c r="K6">
        <v>15</v>
      </c>
      <c r="M6" t="s">
        <v>145</v>
      </c>
      <c r="N6" t="s">
        <v>32</v>
      </c>
      <c r="O6">
        <v>0</v>
      </c>
      <c r="P6">
        <v>39</v>
      </c>
      <c r="R6" t="s">
        <v>128</v>
      </c>
    </row>
    <row r="7" spans="1:16" ht="15">
      <c r="A7">
        <v>2</v>
      </c>
      <c r="B7">
        <v>1</v>
      </c>
      <c r="C7">
        <v>0</v>
      </c>
      <c r="D7" t="s">
        <v>60</v>
      </c>
      <c r="E7" t="s">
        <v>60</v>
      </c>
      <c r="F7">
        <v>2</v>
      </c>
      <c r="H7" t="s">
        <v>72</v>
      </c>
      <c r="J7" t="s">
        <v>173</v>
      </c>
      <c r="K7" t="s">
        <v>2557</v>
      </c>
      <c r="M7" t="s">
        <v>145</v>
      </c>
      <c r="N7" t="s">
        <v>33</v>
      </c>
      <c r="O7">
        <v>0</v>
      </c>
      <c r="P7">
        <v>94</v>
      </c>
    </row>
    <row r="8" spans="1:16" ht="409.5">
      <c r="A8"/>
      <c r="B8">
        <v>2</v>
      </c>
      <c r="C8">
        <v>2</v>
      </c>
      <c r="D8" t="s">
        <v>61</v>
      </c>
      <c r="E8" t="s">
        <v>61</v>
      </c>
      <c r="H8" t="s">
        <v>73</v>
      </c>
      <c r="J8" t="s">
        <v>174</v>
      </c>
      <c r="K8" s="7" t="s">
        <v>2559</v>
      </c>
      <c r="M8" t="s">
        <v>145</v>
      </c>
      <c r="N8" t="s">
        <v>34</v>
      </c>
      <c r="O8">
        <v>0</v>
      </c>
      <c r="P8">
        <v>5731.483103</v>
      </c>
    </row>
    <row r="9" spans="1:16" ht="409.5">
      <c r="A9"/>
      <c r="B9">
        <v>3</v>
      </c>
      <c r="C9">
        <v>4</v>
      </c>
      <c r="D9" t="s">
        <v>62</v>
      </c>
      <c r="E9" t="s">
        <v>62</v>
      </c>
      <c r="H9" t="s">
        <v>74</v>
      </c>
      <c r="J9" t="s">
        <v>440</v>
      </c>
      <c r="K9" s="7" t="s">
        <v>2566</v>
      </c>
      <c r="M9" t="s">
        <v>145</v>
      </c>
      <c r="N9" t="s">
        <v>35</v>
      </c>
      <c r="O9">
        <v>0.502674</v>
      </c>
      <c r="P9">
        <v>1</v>
      </c>
    </row>
    <row r="10" spans="1:16" ht="409.5">
      <c r="A10"/>
      <c r="B10">
        <v>4</v>
      </c>
      <c r="D10" t="s">
        <v>63</v>
      </c>
      <c r="E10" t="s">
        <v>63</v>
      </c>
      <c r="H10" t="s">
        <v>75</v>
      </c>
      <c r="J10" t="s">
        <v>441</v>
      </c>
      <c r="K10" s="7" t="s">
        <v>2567</v>
      </c>
      <c r="M10" t="s">
        <v>145</v>
      </c>
      <c r="N10" t="s">
        <v>36</v>
      </c>
      <c r="O10">
        <v>0.021683</v>
      </c>
      <c r="P10">
        <v>0.401326</v>
      </c>
    </row>
    <row r="11" spans="1:16" ht="15">
      <c r="A11"/>
      <c r="B11">
        <v>5</v>
      </c>
      <c r="D11" t="s">
        <v>46</v>
      </c>
      <c r="E11">
        <v>1</v>
      </c>
      <c r="H11" t="s">
        <v>76</v>
      </c>
      <c r="J11" t="s">
        <v>442</v>
      </c>
      <c r="K11" t="s">
        <v>2568</v>
      </c>
      <c r="M11" t="s">
        <v>145</v>
      </c>
      <c r="N11" t="s">
        <v>136</v>
      </c>
      <c r="O11">
        <v>0.009016</v>
      </c>
      <c r="P11">
        <v>0.042823</v>
      </c>
    </row>
    <row r="12" spans="1:16" ht="15">
      <c r="A12"/>
      <c r="B12"/>
      <c r="D12" t="s">
        <v>64</v>
      </c>
      <c r="E12">
        <v>2</v>
      </c>
      <c r="H12">
        <v>0</v>
      </c>
      <c r="J12" t="s">
        <v>443</v>
      </c>
      <c r="K12" t="s">
        <v>2569</v>
      </c>
      <c r="M12" t="s">
        <v>145</v>
      </c>
      <c r="N12" t="s">
        <v>37</v>
      </c>
      <c r="O12">
        <v>0</v>
      </c>
      <c r="P12">
        <v>0.666666666666667</v>
      </c>
    </row>
    <row r="13" spans="1:16" ht="15">
      <c r="A13"/>
      <c r="B13"/>
      <c r="D13">
        <v>1</v>
      </c>
      <c r="E13">
        <v>3</v>
      </c>
      <c r="H13">
        <v>1</v>
      </c>
      <c r="J13" t="s">
        <v>444</v>
      </c>
      <c r="K13" t="s">
        <v>2570</v>
      </c>
      <c r="M13" t="s">
        <v>145</v>
      </c>
      <c r="N13" t="s">
        <v>169</v>
      </c>
      <c r="O13">
        <v>0</v>
      </c>
      <c r="P13">
        <v>0.666666666666667</v>
      </c>
    </row>
    <row r="14" spans="4:16" ht="15">
      <c r="D14">
        <v>2</v>
      </c>
      <c r="E14">
        <v>4</v>
      </c>
      <c r="H14">
        <v>2</v>
      </c>
      <c r="J14" t="s">
        <v>445</v>
      </c>
      <c r="K14" t="s">
        <v>2571</v>
      </c>
      <c r="M14" t="s">
        <v>145</v>
      </c>
      <c r="N14" t="s">
        <v>282</v>
      </c>
      <c r="O14">
        <v>0</v>
      </c>
      <c r="P14">
        <v>0.7942927</v>
      </c>
    </row>
    <row r="15" spans="4:16" ht="15">
      <c r="D15">
        <v>3</v>
      </c>
      <c r="E15">
        <v>5</v>
      </c>
      <c r="H15">
        <v>3</v>
      </c>
      <c r="J15" t="s">
        <v>446</v>
      </c>
      <c r="K15" t="s">
        <v>2572</v>
      </c>
      <c r="M15" t="s">
        <v>145</v>
      </c>
      <c r="N15" t="s">
        <v>283</v>
      </c>
      <c r="O15">
        <v>1</v>
      </c>
      <c r="P15">
        <v>500</v>
      </c>
    </row>
    <row r="16" spans="4:16" ht="15">
      <c r="D16">
        <v>4</v>
      </c>
      <c r="E16">
        <v>6</v>
      </c>
      <c r="H16">
        <v>4</v>
      </c>
      <c r="J16" t="s">
        <v>447</v>
      </c>
      <c r="K16" t="s">
        <v>2573</v>
      </c>
      <c r="M16" t="s">
        <v>145</v>
      </c>
      <c r="N16" t="s">
        <v>2448</v>
      </c>
      <c r="O16">
        <v>0</v>
      </c>
      <c r="P16">
        <v>16</v>
      </c>
    </row>
    <row r="17" spans="4:16" ht="15">
      <c r="D17">
        <v>5</v>
      </c>
      <c r="E17">
        <v>7</v>
      </c>
      <c r="H17">
        <v>5</v>
      </c>
      <c r="J17" t="s">
        <v>448</v>
      </c>
      <c r="K17" t="s">
        <v>2574</v>
      </c>
      <c r="M17" t="s">
        <v>145</v>
      </c>
      <c r="N17" t="s">
        <v>2449</v>
      </c>
      <c r="O17">
        <v>0</v>
      </c>
      <c r="P17">
        <v>6</v>
      </c>
    </row>
    <row r="18" spans="4:16" ht="15">
      <c r="D18">
        <v>6</v>
      </c>
      <c r="E18">
        <v>8</v>
      </c>
      <c r="H18">
        <v>6</v>
      </c>
      <c r="J18" t="s">
        <v>449</v>
      </c>
      <c r="K18" t="s">
        <v>2575</v>
      </c>
      <c r="M18" t="s">
        <v>145</v>
      </c>
      <c r="N18" t="s">
        <v>2450</v>
      </c>
      <c r="O18">
        <v>0</v>
      </c>
      <c r="P18">
        <v>31</v>
      </c>
    </row>
    <row r="19" spans="4:16" ht="15">
      <c r="D19">
        <v>7</v>
      </c>
      <c r="E19">
        <v>9</v>
      </c>
      <c r="H19">
        <v>7</v>
      </c>
      <c r="J19" t="s">
        <v>450</v>
      </c>
      <c r="K19" t="s">
        <v>2576</v>
      </c>
      <c r="M19" t="s">
        <v>145</v>
      </c>
      <c r="N19" t="s">
        <v>2451</v>
      </c>
      <c r="O19">
        <v>0</v>
      </c>
      <c r="P19">
        <v>9.67741935483871</v>
      </c>
    </row>
    <row r="20" spans="4:16" ht="15">
      <c r="D20">
        <v>8</v>
      </c>
      <c r="H20">
        <v>8</v>
      </c>
      <c r="J20" t="s">
        <v>451</v>
      </c>
      <c r="K20" t="s">
        <v>2577</v>
      </c>
      <c r="M20" t="s">
        <v>145</v>
      </c>
      <c r="N20" t="s">
        <v>2454</v>
      </c>
      <c r="O20">
        <v>12</v>
      </c>
      <c r="P20">
        <v>427</v>
      </c>
    </row>
    <row r="21" spans="4:16" ht="409.5">
      <c r="D21">
        <v>9</v>
      </c>
      <c r="H21">
        <v>9</v>
      </c>
      <c r="J21" t="s">
        <v>452</v>
      </c>
      <c r="K21" s="7" t="s">
        <v>2578</v>
      </c>
      <c r="M21" t="s">
        <v>145</v>
      </c>
      <c r="N21" t="s">
        <v>2455</v>
      </c>
      <c r="O21">
        <v>47</v>
      </c>
      <c r="P21">
        <v>75</v>
      </c>
    </row>
    <row r="22" spans="4:16" ht="409.5">
      <c r="D22">
        <v>10</v>
      </c>
      <c r="J22" t="s">
        <v>453</v>
      </c>
      <c r="K22" s="7" t="s">
        <v>2579</v>
      </c>
      <c r="M22" t="s">
        <v>145</v>
      </c>
      <c r="N22" t="s">
        <v>2457</v>
      </c>
      <c r="O22">
        <v>16</v>
      </c>
      <c r="P22">
        <v>717</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3FD86-E82B-46D3-B2D1-A450D6CAB039}">
  <dimension ref="A1:G42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465</v>
      </c>
      <c r="B1" s="7" t="s">
        <v>2430</v>
      </c>
      <c r="C1" s="7" t="s">
        <v>2434</v>
      </c>
      <c r="D1" s="7" t="s">
        <v>143</v>
      </c>
      <c r="E1" s="7" t="s">
        <v>2436</v>
      </c>
      <c r="F1" s="7" t="s">
        <v>2437</v>
      </c>
      <c r="G1" s="7" t="s">
        <v>2438</v>
      </c>
    </row>
    <row r="2" spans="1:7" ht="15">
      <c r="A2" s="77" t="s">
        <v>466</v>
      </c>
      <c r="B2" s="77" t="s">
        <v>2431</v>
      </c>
      <c r="C2" s="102"/>
      <c r="D2" s="77"/>
      <c r="E2" s="77"/>
      <c r="F2" s="77"/>
      <c r="G2" s="77"/>
    </row>
    <row r="3" spans="1:7" ht="15">
      <c r="A3" s="78" t="s">
        <v>467</v>
      </c>
      <c r="B3" s="77" t="s">
        <v>2432</v>
      </c>
      <c r="C3" s="102"/>
      <c r="D3" s="77"/>
      <c r="E3" s="77"/>
      <c r="F3" s="77"/>
      <c r="G3" s="77"/>
    </row>
    <row r="4" spans="1:7" ht="15">
      <c r="A4" s="78" t="s">
        <v>468</v>
      </c>
      <c r="B4" s="77" t="s">
        <v>2433</v>
      </c>
      <c r="C4" s="102"/>
      <c r="D4" s="77"/>
      <c r="E4" s="77"/>
      <c r="F4" s="77"/>
      <c r="G4" s="77"/>
    </row>
    <row r="5" spans="1:7" ht="15">
      <c r="A5" s="78" t="s">
        <v>469</v>
      </c>
      <c r="B5" s="77">
        <v>364</v>
      </c>
      <c r="C5" s="102">
        <v>0.017443810801744383</v>
      </c>
      <c r="D5" s="77"/>
      <c r="E5" s="77"/>
      <c r="F5" s="77"/>
      <c r="G5" s="77"/>
    </row>
    <row r="6" spans="1:7" ht="15">
      <c r="A6" s="78" t="s">
        <v>470</v>
      </c>
      <c r="B6" s="77">
        <v>249</v>
      </c>
      <c r="C6" s="102">
        <v>0.011932716729764701</v>
      </c>
      <c r="D6" s="77"/>
      <c r="E6" s="77"/>
      <c r="F6" s="77"/>
      <c r="G6" s="77"/>
    </row>
    <row r="7" spans="1:7" ht="15">
      <c r="A7" s="78" t="s">
        <v>471</v>
      </c>
      <c r="B7" s="77">
        <v>0</v>
      </c>
      <c r="C7" s="102">
        <v>0</v>
      </c>
      <c r="D7" s="77"/>
      <c r="E7" s="77"/>
      <c r="F7" s="77"/>
      <c r="G7" s="77"/>
    </row>
    <row r="8" spans="1:7" ht="15">
      <c r="A8" s="78" t="s">
        <v>472</v>
      </c>
      <c r="B8" s="77">
        <v>12441</v>
      </c>
      <c r="C8" s="102">
        <v>0.5962045334739061</v>
      </c>
      <c r="D8" s="77"/>
      <c r="E8" s="77"/>
      <c r="F8" s="77"/>
      <c r="G8" s="77"/>
    </row>
    <row r="9" spans="1:7" ht="15">
      <c r="A9" s="78" t="s">
        <v>473</v>
      </c>
      <c r="B9" s="77">
        <v>20867</v>
      </c>
      <c r="C9" s="102">
        <v>1</v>
      </c>
      <c r="D9" s="77"/>
      <c r="E9" s="77"/>
      <c r="F9" s="77"/>
      <c r="G9" s="77"/>
    </row>
    <row r="10" spans="1:7" ht="15">
      <c r="A10" s="101" t="s">
        <v>474</v>
      </c>
      <c r="B10" s="99">
        <v>134</v>
      </c>
      <c r="C10" s="103">
        <v>0.006946295671038159</v>
      </c>
      <c r="D10" s="99" t="s">
        <v>2435</v>
      </c>
      <c r="E10" s="99" t="b">
        <v>0</v>
      </c>
      <c r="F10" s="99" t="b">
        <v>0</v>
      </c>
      <c r="G10" s="99" t="b">
        <v>0</v>
      </c>
    </row>
    <row r="11" spans="1:7" ht="15">
      <c r="A11" s="101" t="s">
        <v>475</v>
      </c>
      <c r="B11" s="99">
        <v>95</v>
      </c>
      <c r="C11" s="103">
        <v>0.004770408265873925</v>
      </c>
      <c r="D11" s="99" t="s">
        <v>2435</v>
      </c>
      <c r="E11" s="99" t="b">
        <v>0</v>
      </c>
      <c r="F11" s="99" t="b">
        <v>0</v>
      </c>
      <c r="G11" s="99" t="b">
        <v>0</v>
      </c>
    </row>
    <row r="12" spans="1:7" ht="15">
      <c r="A12" s="101" t="s">
        <v>476</v>
      </c>
      <c r="B12" s="99">
        <v>83</v>
      </c>
      <c r="C12" s="103">
        <v>0.004039373121704554</v>
      </c>
      <c r="D12" s="99" t="s">
        <v>2435</v>
      </c>
      <c r="E12" s="99" t="b">
        <v>0</v>
      </c>
      <c r="F12" s="99" t="b">
        <v>0</v>
      </c>
      <c r="G12" s="99" t="b">
        <v>0</v>
      </c>
    </row>
    <row r="13" spans="1:7" ht="15">
      <c r="A13" s="101" t="s">
        <v>477</v>
      </c>
      <c r="B13" s="99">
        <v>65</v>
      </c>
      <c r="C13" s="103">
        <v>0.0018171505789024282</v>
      </c>
      <c r="D13" s="99" t="s">
        <v>2435</v>
      </c>
      <c r="E13" s="99" t="b">
        <v>0</v>
      </c>
      <c r="F13" s="99" t="b">
        <v>0</v>
      </c>
      <c r="G13" s="99" t="b">
        <v>0</v>
      </c>
    </row>
    <row r="14" spans="1:7" ht="15">
      <c r="A14" s="101" t="s">
        <v>478</v>
      </c>
      <c r="B14" s="99">
        <v>59</v>
      </c>
      <c r="C14" s="103">
        <v>0.002469375718297975</v>
      </c>
      <c r="D14" s="99" t="s">
        <v>2435</v>
      </c>
      <c r="E14" s="99" t="b">
        <v>0</v>
      </c>
      <c r="F14" s="99" t="b">
        <v>0</v>
      </c>
      <c r="G14" s="99" t="b">
        <v>0</v>
      </c>
    </row>
    <row r="15" spans="1:7" ht="15">
      <c r="A15" s="101" t="s">
        <v>479</v>
      </c>
      <c r="B15" s="99">
        <v>57</v>
      </c>
      <c r="C15" s="103">
        <v>0.0025316121500810617</v>
      </c>
      <c r="D15" s="99" t="s">
        <v>2435</v>
      </c>
      <c r="E15" s="99" t="b">
        <v>0</v>
      </c>
      <c r="F15" s="99" t="b">
        <v>0</v>
      </c>
      <c r="G15" s="99" t="b">
        <v>0</v>
      </c>
    </row>
    <row r="16" spans="1:7" ht="15">
      <c r="A16" s="101" t="s">
        <v>480</v>
      </c>
      <c r="B16" s="99">
        <v>55</v>
      </c>
      <c r="C16" s="103">
        <v>0.002301960415362519</v>
      </c>
      <c r="D16" s="99" t="s">
        <v>2435</v>
      </c>
      <c r="E16" s="99" t="b">
        <v>0</v>
      </c>
      <c r="F16" s="99" t="b">
        <v>0</v>
      </c>
      <c r="G16" s="99" t="b">
        <v>0</v>
      </c>
    </row>
    <row r="17" spans="1:7" ht="15">
      <c r="A17" s="101" t="s">
        <v>481</v>
      </c>
      <c r="B17" s="99">
        <v>54</v>
      </c>
      <c r="C17" s="103">
        <v>0.002711600487970441</v>
      </c>
      <c r="D17" s="99" t="s">
        <v>2435</v>
      </c>
      <c r="E17" s="99" t="b">
        <v>0</v>
      </c>
      <c r="F17" s="99" t="b">
        <v>0</v>
      </c>
      <c r="G17" s="99" t="b">
        <v>0</v>
      </c>
    </row>
    <row r="18" spans="1:7" ht="15">
      <c r="A18" s="101" t="s">
        <v>482</v>
      </c>
      <c r="B18" s="99">
        <v>50</v>
      </c>
      <c r="C18" s="103">
        <v>0.002359413855030086</v>
      </c>
      <c r="D18" s="99" t="s">
        <v>2435</v>
      </c>
      <c r="E18" s="99" t="b">
        <v>0</v>
      </c>
      <c r="F18" s="99" t="b">
        <v>0</v>
      </c>
      <c r="G18" s="99" t="b">
        <v>0</v>
      </c>
    </row>
    <row r="19" spans="1:7" ht="15">
      <c r="A19" s="101" t="s">
        <v>483</v>
      </c>
      <c r="B19" s="99">
        <v>49</v>
      </c>
      <c r="C19" s="103">
        <v>0.0027118204312158375</v>
      </c>
      <c r="D19" s="99" t="s">
        <v>2435</v>
      </c>
      <c r="E19" s="99" t="b">
        <v>0</v>
      </c>
      <c r="F19" s="99" t="b">
        <v>0</v>
      </c>
      <c r="G19" s="99" t="b">
        <v>0</v>
      </c>
    </row>
    <row r="20" spans="1:7" ht="15">
      <c r="A20" s="101" t="s">
        <v>484</v>
      </c>
      <c r="B20" s="99">
        <v>49</v>
      </c>
      <c r="C20" s="103">
        <v>0.002384690156187026</v>
      </c>
      <c r="D20" s="99" t="s">
        <v>2435</v>
      </c>
      <c r="E20" s="99" t="b">
        <v>0</v>
      </c>
      <c r="F20" s="99" t="b">
        <v>0</v>
      </c>
      <c r="G20" s="99" t="b">
        <v>0</v>
      </c>
    </row>
    <row r="21" spans="1:7" ht="15">
      <c r="A21" s="101" t="s">
        <v>485</v>
      </c>
      <c r="B21" s="99">
        <v>48</v>
      </c>
      <c r="C21" s="103">
        <v>0.0018407317931148227</v>
      </c>
      <c r="D21" s="99" t="s">
        <v>2435</v>
      </c>
      <c r="E21" s="99" t="b">
        <v>0</v>
      </c>
      <c r="F21" s="99" t="b">
        <v>0</v>
      </c>
      <c r="G21" s="99" t="b">
        <v>0</v>
      </c>
    </row>
    <row r="22" spans="1:7" ht="15">
      <c r="A22" s="101" t="s">
        <v>486</v>
      </c>
      <c r="B22" s="99">
        <v>48</v>
      </c>
      <c r="C22" s="103">
        <v>0.0017376692274022679</v>
      </c>
      <c r="D22" s="99" t="s">
        <v>2435</v>
      </c>
      <c r="E22" s="99" t="b">
        <v>0</v>
      </c>
      <c r="F22" s="99" t="b">
        <v>0</v>
      </c>
      <c r="G22" s="99" t="b">
        <v>0</v>
      </c>
    </row>
    <row r="23" spans="1:7" ht="15">
      <c r="A23" s="101" t="s">
        <v>487</v>
      </c>
      <c r="B23" s="99">
        <v>47</v>
      </c>
      <c r="C23" s="103">
        <v>0.0035202244100333876</v>
      </c>
      <c r="D23" s="99" t="s">
        <v>2435</v>
      </c>
      <c r="E23" s="99" t="b">
        <v>0</v>
      </c>
      <c r="F23" s="99" t="b">
        <v>0</v>
      </c>
      <c r="G23" s="99" t="b">
        <v>0</v>
      </c>
    </row>
    <row r="24" spans="1:7" ht="15">
      <c r="A24" s="101" t="s">
        <v>488</v>
      </c>
      <c r="B24" s="99">
        <v>46</v>
      </c>
      <c r="C24" s="103">
        <v>0.0017640346350683719</v>
      </c>
      <c r="D24" s="99" t="s">
        <v>2435</v>
      </c>
      <c r="E24" s="99" t="b">
        <v>0</v>
      </c>
      <c r="F24" s="99" t="b">
        <v>0</v>
      </c>
      <c r="G24" s="99" t="b">
        <v>0</v>
      </c>
    </row>
    <row r="25" spans="1:7" ht="15">
      <c r="A25" s="101" t="s">
        <v>230</v>
      </c>
      <c r="B25" s="99">
        <v>46</v>
      </c>
      <c r="C25" s="103">
        <v>0.002463047357090307</v>
      </c>
      <c r="D25" s="99" t="s">
        <v>2435</v>
      </c>
      <c r="E25" s="99" t="b">
        <v>0</v>
      </c>
      <c r="F25" s="99" t="b">
        <v>0</v>
      </c>
      <c r="G25" s="99" t="b">
        <v>0</v>
      </c>
    </row>
    <row r="26" spans="1:7" ht="15">
      <c r="A26" s="101" t="s">
        <v>489</v>
      </c>
      <c r="B26" s="99">
        <v>44</v>
      </c>
      <c r="C26" s="103">
        <v>0.0019542269228695914</v>
      </c>
      <c r="D26" s="99" t="s">
        <v>2435</v>
      </c>
      <c r="E26" s="99" t="b">
        <v>0</v>
      </c>
      <c r="F26" s="99" t="b">
        <v>0</v>
      </c>
      <c r="G26" s="99" t="b">
        <v>0</v>
      </c>
    </row>
    <row r="27" spans="1:7" ht="15">
      <c r="A27" s="101" t="s">
        <v>490</v>
      </c>
      <c r="B27" s="99">
        <v>44</v>
      </c>
      <c r="C27" s="103">
        <v>0.0018968141046417427</v>
      </c>
      <c r="D27" s="99" t="s">
        <v>2435</v>
      </c>
      <c r="E27" s="99" t="b">
        <v>0</v>
      </c>
      <c r="F27" s="99" t="b">
        <v>0</v>
      </c>
      <c r="G27" s="99" t="b">
        <v>0</v>
      </c>
    </row>
    <row r="28" spans="1:7" ht="15">
      <c r="A28" s="101" t="s">
        <v>491</v>
      </c>
      <c r="B28" s="99">
        <v>41</v>
      </c>
      <c r="C28" s="103">
        <v>0.0019347193611246706</v>
      </c>
      <c r="D28" s="99" t="s">
        <v>2435</v>
      </c>
      <c r="E28" s="99" t="b">
        <v>0</v>
      </c>
      <c r="F28" s="99" t="b">
        <v>0</v>
      </c>
      <c r="G28" s="99" t="b">
        <v>0</v>
      </c>
    </row>
    <row r="29" spans="1:7" ht="15">
      <c r="A29" s="101" t="s">
        <v>492</v>
      </c>
      <c r="B29" s="99">
        <v>39</v>
      </c>
      <c r="C29" s="103">
        <v>0.001898018695740694</v>
      </c>
      <c r="D29" s="99" t="s">
        <v>2435</v>
      </c>
      <c r="E29" s="99" t="b">
        <v>0</v>
      </c>
      <c r="F29" s="99" t="b">
        <v>0</v>
      </c>
      <c r="G29" s="99" t="b">
        <v>0</v>
      </c>
    </row>
    <row r="30" spans="1:7" ht="15">
      <c r="A30" s="101" t="s">
        <v>493</v>
      </c>
      <c r="B30" s="99">
        <v>39</v>
      </c>
      <c r="C30" s="103">
        <v>0.0016322992036206954</v>
      </c>
      <c r="D30" s="99" t="s">
        <v>2435</v>
      </c>
      <c r="E30" s="99" t="b">
        <v>0</v>
      </c>
      <c r="F30" s="99" t="b">
        <v>0</v>
      </c>
      <c r="G30" s="99" t="b">
        <v>0</v>
      </c>
    </row>
    <row r="31" spans="1:7" ht="15">
      <c r="A31" s="101" t="s">
        <v>494</v>
      </c>
      <c r="B31" s="99">
        <v>39</v>
      </c>
      <c r="C31" s="103">
        <v>0.001898018695740694</v>
      </c>
      <c r="D31" s="99" t="s">
        <v>2435</v>
      </c>
      <c r="E31" s="99" t="b">
        <v>0</v>
      </c>
      <c r="F31" s="99" t="b">
        <v>0</v>
      </c>
      <c r="G31" s="99" t="b">
        <v>0</v>
      </c>
    </row>
    <row r="32" spans="1:7" ht="15">
      <c r="A32" s="101" t="s">
        <v>495</v>
      </c>
      <c r="B32" s="99">
        <v>38</v>
      </c>
      <c r="C32" s="103">
        <v>0.0017931545298228654</v>
      </c>
      <c r="D32" s="99" t="s">
        <v>2435</v>
      </c>
      <c r="E32" s="99" t="b">
        <v>0</v>
      </c>
      <c r="F32" s="99" t="b">
        <v>0</v>
      </c>
      <c r="G32" s="99" t="b">
        <v>0</v>
      </c>
    </row>
    <row r="33" spans="1:7" ht="15">
      <c r="A33" s="101" t="s">
        <v>496</v>
      </c>
      <c r="B33" s="99">
        <v>37</v>
      </c>
      <c r="C33" s="103">
        <v>0.002192686842149391</v>
      </c>
      <c r="D33" s="99" t="s">
        <v>2435</v>
      </c>
      <c r="E33" s="99" t="b">
        <v>0</v>
      </c>
      <c r="F33" s="99" t="b">
        <v>0</v>
      </c>
      <c r="G33" s="99" t="b">
        <v>0</v>
      </c>
    </row>
    <row r="34" spans="1:7" ht="15">
      <c r="A34" s="101" t="s">
        <v>497</v>
      </c>
      <c r="B34" s="99">
        <v>37</v>
      </c>
      <c r="C34" s="103">
        <v>0.0019180070136448645</v>
      </c>
      <c r="D34" s="99" t="s">
        <v>2435</v>
      </c>
      <c r="E34" s="99" t="b">
        <v>0</v>
      </c>
      <c r="F34" s="99" t="b">
        <v>0</v>
      </c>
      <c r="G34" s="99" t="b">
        <v>0</v>
      </c>
    </row>
    <row r="35" spans="1:7" ht="15">
      <c r="A35" s="101" t="s">
        <v>498</v>
      </c>
      <c r="B35" s="99">
        <v>36</v>
      </c>
      <c r="C35" s="103">
        <v>0.0015519388128886985</v>
      </c>
      <c r="D35" s="99" t="s">
        <v>2435</v>
      </c>
      <c r="E35" s="99" t="b">
        <v>0</v>
      </c>
      <c r="F35" s="99" t="b">
        <v>0</v>
      </c>
      <c r="G35" s="99" t="b">
        <v>0</v>
      </c>
    </row>
    <row r="36" spans="1:7" ht="15">
      <c r="A36" s="101" t="s">
        <v>499</v>
      </c>
      <c r="B36" s="99">
        <v>36</v>
      </c>
      <c r="C36" s="103">
        <v>0.0023821119279418108</v>
      </c>
      <c r="D36" s="99" t="s">
        <v>2435</v>
      </c>
      <c r="E36" s="99" t="b">
        <v>0</v>
      </c>
      <c r="F36" s="99" t="b">
        <v>0</v>
      </c>
      <c r="G36" s="99" t="b">
        <v>0</v>
      </c>
    </row>
    <row r="37" spans="1:7" ht="15">
      <c r="A37" s="101" t="s">
        <v>500</v>
      </c>
      <c r="B37" s="99">
        <v>36</v>
      </c>
      <c r="C37" s="103">
        <v>0.0018661689862490575</v>
      </c>
      <c r="D37" s="99" t="s">
        <v>2435</v>
      </c>
      <c r="E37" s="99" t="b">
        <v>0</v>
      </c>
      <c r="F37" s="99" t="b">
        <v>0</v>
      </c>
      <c r="G37" s="99" t="b">
        <v>0</v>
      </c>
    </row>
    <row r="38" spans="1:7" ht="15">
      <c r="A38" s="101" t="s">
        <v>244</v>
      </c>
      <c r="B38" s="99">
        <v>34</v>
      </c>
      <c r="C38" s="103">
        <v>0.0020879040732287163</v>
      </c>
      <c r="D38" s="99" t="s">
        <v>2435</v>
      </c>
      <c r="E38" s="99" t="b">
        <v>0</v>
      </c>
      <c r="F38" s="99" t="b">
        <v>0</v>
      </c>
      <c r="G38" s="99" t="b">
        <v>0</v>
      </c>
    </row>
    <row r="39" spans="1:7" ht="15">
      <c r="A39" s="101" t="s">
        <v>501</v>
      </c>
      <c r="B39" s="99">
        <v>34</v>
      </c>
      <c r="C39" s="103">
        <v>0.0016044014214204585</v>
      </c>
      <c r="D39" s="99" t="s">
        <v>2435</v>
      </c>
      <c r="E39" s="99" t="b">
        <v>0</v>
      </c>
      <c r="F39" s="99" t="b">
        <v>0</v>
      </c>
      <c r="G39" s="99" t="b">
        <v>0</v>
      </c>
    </row>
    <row r="40" spans="1:7" ht="15">
      <c r="A40" s="101" t="s">
        <v>502</v>
      </c>
      <c r="B40" s="99">
        <v>33</v>
      </c>
      <c r="C40" s="103">
        <v>0.001557213144319857</v>
      </c>
      <c r="D40" s="99" t="s">
        <v>2435</v>
      </c>
      <c r="E40" s="99" t="b">
        <v>0</v>
      </c>
      <c r="F40" s="99" t="b">
        <v>0</v>
      </c>
      <c r="G40" s="99" t="b">
        <v>0</v>
      </c>
    </row>
    <row r="41" spans="1:7" ht="15">
      <c r="A41" s="101" t="s">
        <v>503</v>
      </c>
      <c r="B41" s="99">
        <v>32</v>
      </c>
      <c r="C41" s="103">
        <v>0.0019650861865682036</v>
      </c>
      <c r="D41" s="99" t="s">
        <v>2435</v>
      </c>
      <c r="E41" s="99" t="b">
        <v>0</v>
      </c>
      <c r="F41" s="99" t="b">
        <v>0</v>
      </c>
      <c r="G41" s="99" t="b">
        <v>0</v>
      </c>
    </row>
    <row r="42" spans="1:7" ht="15">
      <c r="A42" s="101" t="s">
        <v>504</v>
      </c>
      <c r="B42" s="99">
        <v>32</v>
      </c>
      <c r="C42" s="103">
        <v>0.0015100248672192552</v>
      </c>
      <c r="D42" s="99" t="s">
        <v>2435</v>
      </c>
      <c r="E42" s="99" t="b">
        <v>0</v>
      </c>
      <c r="F42" s="99" t="b">
        <v>0</v>
      </c>
      <c r="G42" s="99" t="b">
        <v>0</v>
      </c>
    </row>
    <row r="43" spans="1:7" ht="15">
      <c r="A43" s="101" t="s">
        <v>505</v>
      </c>
      <c r="B43" s="99">
        <v>31</v>
      </c>
      <c r="C43" s="103">
        <v>0.002430512790817773</v>
      </c>
      <c r="D43" s="99" t="s">
        <v>2435</v>
      </c>
      <c r="E43" s="99" t="b">
        <v>0</v>
      </c>
      <c r="F43" s="99" t="b">
        <v>0</v>
      </c>
      <c r="G43" s="99" t="b">
        <v>0</v>
      </c>
    </row>
    <row r="44" spans="1:7" ht="15">
      <c r="A44" s="101" t="s">
        <v>506</v>
      </c>
      <c r="B44" s="99">
        <v>30</v>
      </c>
      <c r="C44" s="103">
        <v>0.0026029390959275106</v>
      </c>
      <c r="D44" s="99" t="s">
        <v>2435</v>
      </c>
      <c r="E44" s="99" t="b">
        <v>0</v>
      </c>
      <c r="F44" s="99" t="b">
        <v>0</v>
      </c>
      <c r="G44" s="99" t="b">
        <v>0</v>
      </c>
    </row>
    <row r="45" spans="1:7" ht="15">
      <c r="A45" s="101" t="s">
        <v>507</v>
      </c>
      <c r="B45" s="99">
        <v>30</v>
      </c>
      <c r="C45" s="103">
        <v>0.0013731707451598938</v>
      </c>
      <c r="D45" s="99" t="s">
        <v>2435</v>
      </c>
      <c r="E45" s="99" t="b">
        <v>0</v>
      </c>
      <c r="F45" s="99" t="b">
        <v>0</v>
      </c>
      <c r="G45" s="99" t="b">
        <v>0</v>
      </c>
    </row>
    <row r="46" spans="1:7" ht="15">
      <c r="A46" s="101" t="s">
        <v>508</v>
      </c>
      <c r="B46" s="99">
        <v>30</v>
      </c>
      <c r="C46" s="103">
        <v>0.00166029822319337</v>
      </c>
      <c r="D46" s="99" t="s">
        <v>2435</v>
      </c>
      <c r="E46" s="99" t="b">
        <v>0</v>
      </c>
      <c r="F46" s="99" t="b">
        <v>0</v>
      </c>
      <c r="G46" s="99" t="b">
        <v>0</v>
      </c>
    </row>
    <row r="47" spans="1:7" ht="15">
      <c r="A47" s="101" t="s">
        <v>509</v>
      </c>
      <c r="B47" s="99">
        <v>30</v>
      </c>
      <c r="C47" s="103">
        <v>0.001777854196337344</v>
      </c>
      <c r="D47" s="99" t="s">
        <v>2435</v>
      </c>
      <c r="E47" s="99" t="b">
        <v>0</v>
      </c>
      <c r="F47" s="99" t="b">
        <v>0</v>
      </c>
      <c r="G47" s="99" t="b">
        <v>0</v>
      </c>
    </row>
    <row r="48" spans="1:7" ht="15">
      <c r="A48" s="101" t="s">
        <v>510</v>
      </c>
      <c r="B48" s="99">
        <v>30</v>
      </c>
      <c r="C48" s="103">
        <v>0.001506444715539134</v>
      </c>
      <c r="D48" s="99" t="s">
        <v>2435</v>
      </c>
      <c r="E48" s="99" t="b">
        <v>0</v>
      </c>
      <c r="F48" s="99" t="b">
        <v>0</v>
      </c>
      <c r="G48" s="99" t="b">
        <v>0</v>
      </c>
    </row>
    <row r="49" spans="1:7" ht="15">
      <c r="A49" s="101" t="s">
        <v>511</v>
      </c>
      <c r="B49" s="99">
        <v>30</v>
      </c>
      <c r="C49" s="103">
        <v>0.0016063352328849828</v>
      </c>
      <c r="D49" s="99" t="s">
        <v>2435</v>
      </c>
      <c r="E49" s="99" t="b">
        <v>1</v>
      </c>
      <c r="F49" s="99" t="b">
        <v>0</v>
      </c>
      <c r="G49" s="99" t="b">
        <v>0</v>
      </c>
    </row>
    <row r="50" spans="1:7" ht="15">
      <c r="A50" s="101" t="s">
        <v>512</v>
      </c>
      <c r="B50" s="99">
        <v>30</v>
      </c>
      <c r="C50" s="103">
        <v>0.0016063352328849828</v>
      </c>
      <c r="D50" s="99" t="s">
        <v>2435</v>
      </c>
      <c r="E50" s="99" t="b">
        <v>0</v>
      </c>
      <c r="F50" s="99" t="b">
        <v>0</v>
      </c>
      <c r="G50" s="99" t="b">
        <v>0</v>
      </c>
    </row>
    <row r="51" spans="1:7" ht="15">
      <c r="A51" s="101" t="s">
        <v>513</v>
      </c>
      <c r="B51" s="99">
        <v>29</v>
      </c>
      <c r="C51" s="103">
        <v>0.001996148951891793</v>
      </c>
      <c r="D51" s="99" t="s">
        <v>2435</v>
      </c>
      <c r="E51" s="99" t="b">
        <v>0</v>
      </c>
      <c r="F51" s="99" t="b">
        <v>0</v>
      </c>
      <c r="G51" s="99" t="b">
        <v>0</v>
      </c>
    </row>
    <row r="52" spans="1:7" ht="15">
      <c r="A52" s="101" t="s">
        <v>514</v>
      </c>
      <c r="B52" s="99">
        <v>29</v>
      </c>
      <c r="C52" s="103">
        <v>0.0014562298916878296</v>
      </c>
      <c r="D52" s="99" t="s">
        <v>2435</v>
      </c>
      <c r="E52" s="99" t="b">
        <v>0</v>
      </c>
      <c r="F52" s="99" t="b">
        <v>0</v>
      </c>
      <c r="G52" s="99" t="b">
        <v>0</v>
      </c>
    </row>
    <row r="53" spans="1:7" ht="15">
      <c r="A53" s="101" t="s">
        <v>515</v>
      </c>
      <c r="B53" s="99">
        <v>28</v>
      </c>
      <c r="C53" s="103">
        <v>0.0014514647670826</v>
      </c>
      <c r="D53" s="99" t="s">
        <v>2435</v>
      </c>
      <c r="E53" s="99" t="b">
        <v>0</v>
      </c>
      <c r="F53" s="99" t="b">
        <v>0</v>
      </c>
      <c r="G53" s="99" t="b">
        <v>0</v>
      </c>
    </row>
    <row r="54" spans="1:7" ht="15">
      <c r="A54" s="101" t="s">
        <v>516</v>
      </c>
      <c r="B54" s="99">
        <v>28</v>
      </c>
      <c r="C54" s="103">
        <v>0.001783719622268812</v>
      </c>
      <c r="D54" s="99" t="s">
        <v>2435</v>
      </c>
      <c r="E54" s="99" t="b">
        <v>0</v>
      </c>
      <c r="F54" s="99" t="b">
        <v>0</v>
      </c>
      <c r="G54" s="99" t="b">
        <v>0</v>
      </c>
    </row>
    <row r="55" spans="1:7" ht="15">
      <c r="A55" s="101" t="s">
        <v>517</v>
      </c>
      <c r="B55" s="99">
        <v>27</v>
      </c>
      <c r="C55" s="103">
        <v>0.0013140129432050959</v>
      </c>
      <c r="D55" s="99" t="s">
        <v>2435</v>
      </c>
      <c r="E55" s="99" t="b">
        <v>0</v>
      </c>
      <c r="F55" s="99" t="b">
        <v>0</v>
      </c>
      <c r="G55" s="99" t="b">
        <v>0</v>
      </c>
    </row>
    <row r="56" spans="1:7" ht="15">
      <c r="A56" s="101" t="s">
        <v>518</v>
      </c>
      <c r="B56" s="99">
        <v>27</v>
      </c>
      <c r="C56" s="103">
        <v>0.0012358536706439044</v>
      </c>
      <c r="D56" s="99" t="s">
        <v>2435</v>
      </c>
      <c r="E56" s="99" t="b">
        <v>0</v>
      </c>
      <c r="F56" s="99" t="b">
        <v>0</v>
      </c>
      <c r="G56" s="99" t="b">
        <v>0</v>
      </c>
    </row>
    <row r="57" spans="1:7" ht="15">
      <c r="A57" s="101" t="s">
        <v>519</v>
      </c>
      <c r="B57" s="99">
        <v>26</v>
      </c>
      <c r="C57" s="103">
        <v>0.0013921572018336516</v>
      </c>
      <c r="D57" s="99" t="s">
        <v>2435</v>
      </c>
      <c r="E57" s="99" t="b">
        <v>0</v>
      </c>
      <c r="F57" s="99" t="b">
        <v>0</v>
      </c>
      <c r="G57" s="99" t="b">
        <v>0</v>
      </c>
    </row>
    <row r="58" spans="1:7" ht="15">
      <c r="A58" s="101" t="s">
        <v>520</v>
      </c>
      <c r="B58" s="99">
        <v>26</v>
      </c>
      <c r="C58" s="103">
        <v>0.001596632526586665</v>
      </c>
      <c r="D58" s="99" t="s">
        <v>2435</v>
      </c>
      <c r="E58" s="99" t="b">
        <v>0</v>
      </c>
      <c r="F58" s="99" t="b">
        <v>0</v>
      </c>
      <c r="G58" s="99" t="b">
        <v>0</v>
      </c>
    </row>
    <row r="59" spans="1:7" ht="15">
      <c r="A59" s="101" t="s">
        <v>521</v>
      </c>
      <c r="B59" s="99">
        <v>25</v>
      </c>
      <c r="C59" s="103">
        <v>0.0017931877587916015</v>
      </c>
      <c r="D59" s="99" t="s">
        <v>2435</v>
      </c>
      <c r="E59" s="99" t="b">
        <v>0</v>
      </c>
      <c r="F59" s="99" t="b">
        <v>0</v>
      </c>
      <c r="G59" s="99" t="b">
        <v>0</v>
      </c>
    </row>
    <row r="60" spans="1:7" ht="15">
      <c r="A60" s="101" t="s">
        <v>522</v>
      </c>
      <c r="B60" s="99">
        <v>25</v>
      </c>
      <c r="C60" s="103">
        <v>0.0015926068055971538</v>
      </c>
      <c r="D60" s="99" t="s">
        <v>2435</v>
      </c>
      <c r="E60" s="99" t="b">
        <v>0</v>
      </c>
      <c r="F60" s="99" t="b">
        <v>0</v>
      </c>
      <c r="G60" s="99" t="b">
        <v>0</v>
      </c>
    </row>
    <row r="61" spans="1:7" ht="15">
      <c r="A61" s="101" t="s">
        <v>523</v>
      </c>
      <c r="B61" s="99">
        <v>25</v>
      </c>
      <c r="C61" s="103">
        <v>0.001535223583256409</v>
      </c>
      <c r="D61" s="99" t="s">
        <v>2435</v>
      </c>
      <c r="E61" s="99" t="b">
        <v>0</v>
      </c>
      <c r="F61" s="99" t="b">
        <v>0</v>
      </c>
      <c r="G61" s="99" t="b">
        <v>0</v>
      </c>
    </row>
    <row r="62" spans="1:7" ht="15">
      <c r="A62" s="101" t="s">
        <v>524</v>
      </c>
      <c r="B62" s="99">
        <v>25</v>
      </c>
      <c r="C62" s="103">
        <v>0.0015926068055971538</v>
      </c>
      <c r="D62" s="99" t="s">
        <v>2435</v>
      </c>
      <c r="E62" s="99" t="b">
        <v>0</v>
      </c>
      <c r="F62" s="99" t="b">
        <v>0</v>
      </c>
      <c r="G62" s="99" t="b">
        <v>0</v>
      </c>
    </row>
    <row r="63" spans="1:7" ht="15">
      <c r="A63" s="101" t="s">
        <v>525</v>
      </c>
      <c r="B63" s="99">
        <v>25</v>
      </c>
      <c r="C63" s="103">
        <v>0.001338612694070819</v>
      </c>
      <c r="D63" s="99" t="s">
        <v>2435</v>
      </c>
      <c r="E63" s="99" t="b">
        <v>0</v>
      </c>
      <c r="F63" s="99" t="b">
        <v>0</v>
      </c>
      <c r="G63" s="99" t="b">
        <v>0</v>
      </c>
    </row>
    <row r="64" spans="1:7" ht="15">
      <c r="A64" s="101" t="s">
        <v>526</v>
      </c>
      <c r="B64" s="99">
        <v>24</v>
      </c>
      <c r="C64" s="103">
        <v>0.0022054340828653977</v>
      </c>
      <c r="D64" s="99" t="s">
        <v>2435</v>
      </c>
      <c r="E64" s="99" t="b">
        <v>0</v>
      </c>
      <c r="F64" s="99" t="b">
        <v>0</v>
      </c>
      <c r="G64" s="99" t="b">
        <v>0</v>
      </c>
    </row>
    <row r="65" spans="1:7" ht="15">
      <c r="A65" s="101" t="s">
        <v>527</v>
      </c>
      <c r="B65" s="99">
        <v>24</v>
      </c>
      <c r="C65" s="103">
        <v>0.0012850681863079863</v>
      </c>
      <c r="D65" s="99" t="s">
        <v>2435</v>
      </c>
      <c r="E65" s="99" t="b">
        <v>0</v>
      </c>
      <c r="F65" s="99" t="b">
        <v>0</v>
      </c>
      <c r="G65" s="99" t="b">
        <v>0</v>
      </c>
    </row>
    <row r="66" spans="1:7" ht="15">
      <c r="A66" s="101" t="s">
        <v>528</v>
      </c>
      <c r="B66" s="99">
        <v>24</v>
      </c>
      <c r="C66" s="103">
        <v>0.001328238578554696</v>
      </c>
      <c r="D66" s="99" t="s">
        <v>2435</v>
      </c>
      <c r="E66" s="99" t="b">
        <v>0</v>
      </c>
      <c r="F66" s="99" t="b">
        <v>0</v>
      </c>
      <c r="G66" s="99" t="b">
        <v>0</v>
      </c>
    </row>
    <row r="67" spans="1:7" ht="15">
      <c r="A67" s="101" t="s">
        <v>529</v>
      </c>
      <c r="B67" s="99">
        <v>24</v>
      </c>
      <c r="C67" s="103">
        <v>0.0013738771574884152</v>
      </c>
      <c r="D67" s="99" t="s">
        <v>2435</v>
      </c>
      <c r="E67" s="99" t="b">
        <v>0</v>
      </c>
      <c r="F67" s="99" t="b">
        <v>0</v>
      </c>
      <c r="G67" s="99" t="b">
        <v>0</v>
      </c>
    </row>
    <row r="68" spans="1:7" ht="15">
      <c r="A68" s="101" t="s">
        <v>530</v>
      </c>
      <c r="B68" s="99">
        <v>24</v>
      </c>
      <c r="C68" s="103">
        <v>0.0013738771574884152</v>
      </c>
      <c r="D68" s="99" t="s">
        <v>2435</v>
      </c>
      <c r="E68" s="99" t="b">
        <v>0</v>
      </c>
      <c r="F68" s="99" t="b">
        <v>0</v>
      </c>
      <c r="G68" s="99" t="b">
        <v>0</v>
      </c>
    </row>
    <row r="69" spans="1:7" ht="15">
      <c r="A69" s="101" t="s">
        <v>531</v>
      </c>
      <c r="B69" s="99">
        <v>23</v>
      </c>
      <c r="C69" s="103">
        <v>0.0018032836835099606</v>
      </c>
      <c r="D69" s="99" t="s">
        <v>2435</v>
      </c>
      <c r="E69" s="99" t="b">
        <v>0</v>
      </c>
      <c r="F69" s="99" t="b">
        <v>0</v>
      </c>
      <c r="G69" s="99" t="b">
        <v>0</v>
      </c>
    </row>
    <row r="70" spans="1:7" ht="15">
      <c r="A70" s="101" t="s">
        <v>532</v>
      </c>
      <c r="B70" s="99">
        <v>23</v>
      </c>
      <c r="C70" s="103">
        <v>0.0015831526170176288</v>
      </c>
      <c r="D70" s="99" t="s">
        <v>2435</v>
      </c>
      <c r="E70" s="99" t="b">
        <v>0</v>
      </c>
      <c r="F70" s="99" t="b">
        <v>0</v>
      </c>
      <c r="G70" s="99" t="b">
        <v>0</v>
      </c>
    </row>
    <row r="71" spans="1:7" ht="15">
      <c r="A71" s="101" t="s">
        <v>533</v>
      </c>
      <c r="B71" s="99">
        <v>23</v>
      </c>
      <c r="C71" s="103">
        <v>0.0015219048428517124</v>
      </c>
      <c r="D71" s="99" t="s">
        <v>2435</v>
      </c>
      <c r="E71" s="99" t="b">
        <v>0</v>
      </c>
      <c r="F71" s="99" t="b">
        <v>0</v>
      </c>
      <c r="G71" s="99" t="b">
        <v>0</v>
      </c>
    </row>
    <row r="72" spans="1:7" ht="15">
      <c r="A72" s="101" t="s">
        <v>534</v>
      </c>
      <c r="B72" s="99">
        <v>23</v>
      </c>
      <c r="C72" s="103">
        <v>0.0016497327380882733</v>
      </c>
      <c r="D72" s="99" t="s">
        <v>2435</v>
      </c>
      <c r="E72" s="99" t="b">
        <v>0</v>
      </c>
      <c r="F72" s="99" t="b">
        <v>0</v>
      </c>
      <c r="G72" s="99" t="b">
        <v>0</v>
      </c>
    </row>
    <row r="73" spans="1:7" ht="15">
      <c r="A73" s="101" t="s">
        <v>535</v>
      </c>
      <c r="B73" s="99">
        <v>23</v>
      </c>
      <c r="C73" s="103">
        <v>0.0012728953044482503</v>
      </c>
      <c r="D73" s="99" t="s">
        <v>2435</v>
      </c>
      <c r="E73" s="99" t="b">
        <v>0</v>
      </c>
      <c r="F73" s="99" t="b">
        <v>0</v>
      </c>
      <c r="G73" s="99" t="b">
        <v>0</v>
      </c>
    </row>
    <row r="74" spans="1:7" ht="15">
      <c r="A74" s="101" t="s">
        <v>536</v>
      </c>
      <c r="B74" s="99">
        <v>22</v>
      </c>
      <c r="C74" s="103">
        <v>0.0015780052277366092</v>
      </c>
      <c r="D74" s="99" t="s">
        <v>2435</v>
      </c>
      <c r="E74" s="99" t="b">
        <v>0</v>
      </c>
      <c r="F74" s="99" t="b">
        <v>0</v>
      </c>
      <c r="G74" s="99" t="b">
        <v>0</v>
      </c>
    </row>
    <row r="75" spans="1:7" ht="15">
      <c r="A75" s="101" t="s">
        <v>537</v>
      </c>
      <c r="B75" s="99">
        <v>22</v>
      </c>
      <c r="C75" s="103">
        <v>0.0015143198945386015</v>
      </c>
      <c r="D75" s="99" t="s">
        <v>2435</v>
      </c>
      <c r="E75" s="99" t="b">
        <v>0</v>
      </c>
      <c r="F75" s="99" t="b">
        <v>0</v>
      </c>
      <c r="G75" s="99" t="b">
        <v>0</v>
      </c>
    </row>
    <row r="76" spans="1:7" ht="15">
      <c r="A76" s="101" t="s">
        <v>538</v>
      </c>
      <c r="B76" s="99">
        <v>22</v>
      </c>
      <c r="C76" s="103">
        <v>0.0028257437882447576</v>
      </c>
      <c r="D76" s="99" t="s">
        <v>2435</v>
      </c>
      <c r="E76" s="99" t="b">
        <v>0</v>
      </c>
      <c r="F76" s="99" t="b">
        <v>0</v>
      </c>
      <c r="G76" s="99" t="b">
        <v>0</v>
      </c>
    </row>
    <row r="77" spans="1:7" ht="15">
      <c r="A77" s="101" t="s">
        <v>539</v>
      </c>
      <c r="B77" s="99">
        <v>21</v>
      </c>
      <c r="C77" s="103">
        <v>0.0012021425128023633</v>
      </c>
      <c r="D77" s="99" t="s">
        <v>2435</v>
      </c>
      <c r="E77" s="99" t="b">
        <v>0</v>
      </c>
      <c r="F77" s="99" t="b">
        <v>0</v>
      </c>
      <c r="G77" s="99" t="b">
        <v>0</v>
      </c>
    </row>
    <row r="78" spans="1:7" ht="15">
      <c r="A78" s="101" t="s">
        <v>540</v>
      </c>
      <c r="B78" s="99">
        <v>21</v>
      </c>
      <c r="C78" s="103">
        <v>0.0012021425128023633</v>
      </c>
      <c r="D78" s="99" t="s">
        <v>2435</v>
      </c>
      <c r="E78" s="99" t="b">
        <v>0</v>
      </c>
      <c r="F78" s="99" t="b">
        <v>0</v>
      </c>
      <c r="G78" s="99" t="b">
        <v>0</v>
      </c>
    </row>
    <row r="79" spans="1:7" ht="15">
      <c r="A79" s="101" t="s">
        <v>541</v>
      </c>
      <c r="B79" s="99">
        <v>21</v>
      </c>
      <c r="C79" s="103">
        <v>0.0012895878099353833</v>
      </c>
      <c r="D79" s="99" t="s">
        <v>2435</v>
      </c>
      <c r="E79" s="99" t="b">
        <v>0</v>
      </c>
      <c r="F79" s="99" t="b">
        <v>0</v>
      </c>
      <c r="G79" s="99" t="b">
        <v>0</v>
      </c>
    </row>
    <row r="80" spans="1:7" ht="15">
      <c r="A80" s="101" t="s">
        <v>542</v>
      </c>
      <c r="B80" s="99">
        <v>21</v>
      </c>
      <c r="C80" s="103">
        <v>0.0024140224729548715</v>
      </c>
      <c r="D80" s="99" t="s">
        <v>2435</v>
      </c>
      <c r="E80" s="99" t="b">
        <v>0</v>
      </c>
      <c r="F80" s="99" t="b">
        <v>0</v>
      </c>
      <c r="G80" s="99" t="b">
        <v>0</v>
      </c>
    </row>
    <row r="81" spans="1:7" ht="15">
      <c r="A81" s="101" t="s">
        <v>543</v>
      </c>
      <c r="B81" s="99">
        <v>21</v>
      </c>
      <c r="C81" s="103">
        <v>0.0014454871720595741</v>
      </c>
      <c r="D81" s="99" t="s">
        <v>2435</v>
      </c>
      <c r="E81" s="99" t="b">
        <v>0</v>
      </c>
      <c r="F81" s="99" t="b">
        <v>0</v>
      </c>
      <c r="G81" s="99" t="b">
        <v>0</v>
      </c>
    </row>
    <row r="82" spans="1:7" ht="15">
      <c r="A82" s="101" t="s">
        <v>544</v>
      </c>
      <c r="B82" s="99">
        <v>21</v>
      </c>
      <c r="C82" s="103">
        <v>0.0014454871720595741</v>
      </c>
      <c r="D82" s="99" t="s">
        <v>2435</v>
      </c>
      <c r="E82" s="99" t="b">
        <v>0</v>
      </c>
      <c r="F82" s="99" t="b">
        <v>0</v>
      </c>
      <c r="G82" s="99" t="b">
        <v>0</v>
      </c>
    </row>
    <row r="83" spans="1:7" ht="15">
      <c r="A83" s="101" t="s">
        <v>545</v>
      </c>
      <c r="B83" s="99">
        <v>20</v>
      </c>
      <c r="C83" s="103">
        <v>0.0011852361308915629</v>
      </c>
      <c r="D83" s="99" t="s">
        <v>2435</v>
      </c>
      <c r="E83" s="99" t="b">
        <v>0</v>
      </c>
      <c r="F83" s="99" t="b">
        <v>0</v>
      </c>
      <c r="G83" s="99" t="b">
        <v>0</v>
      </c>
    </row>
    <row r="84" spans="1:7" ht="15">
      <c r="A84" s="101" t="s">
        <v>546</v>
      </c>
      <c r="B84" s="99">
        <v>20</v>
      </c>
      <c r="C84" s="103">
        <v>0.0017352927306183406</v>
      </c>
      <c r="D84" s="99" t="s">
        <v>2435</v>
      </c>
      <c r="E84" s="99" t="b">
        <v>0</v>
      </c>
      <c r="F84" s="99" t="b">
        <v>0</v>
      </c>
      <c r="G84" s="99" t="b">
        <v>0</v>
      </c>
    </row>
    <row r="85" spans="1:7" ht="15">
      <c r="A85" s="101" t="s">
        <v>547</v>
      </c>
      <c r="B85" s="99">
        <v>20</v>
      </c>
      <c r="C85" s="103">
        <v>0.0011068654821289135</v>
      </c>
      <c r="D85" s="99" t="s">
        <v>2435</v>
      </c>
      <c r="E85" s="99" t="b">
        <v>0</v>
      </c>
      <c r="F85" s="99" t="b">
        <v>0</v>
      </c>
      <c r="G85" s="99" t="b">
        <v>0</v>
      </c>
    </row>
    <row r="86" spans="1:7" ht="15">
      <c r="A86" s="101" t="s">
        <v>548</v>
      </c>
      <c r="B86" s="99">
        <v>20</v>
      </c>
      <c r="C86" s="103">
        <v>0.0011068654821289135</v>
      </c>
      <c r="D86" s="99" t="s">
        <v>2435</v>
      </c>
      <c r="E86" s="99" t="b">
        <v>0</v>
      </c>
      <c r="F86" s="99" t="b">
        <v>0</v>
      </c>
      <c r="G86" s="99" t="b">
        <v>0</v>
      </c>
    </row>
    <row r="87" spans="1:7" ht="15">
      <c r="A87" s="101" t="s">
        <v>549</v>
      </c>
      <c r="B87" s="99">
        <v>19</v>
      </c>
      <c r="C87" s="103">
        <v>0.0012572257397470668</v>
      </c>
      <c r="D87" s="99" t="s">
        <v>2435</v>
      </c>
      <c r="E87" s="99" t="b">
        <v>0</v>
      </c>
      <c r="F87" s="99" t="b">
        <v>0</v>
      </c>
      <c r="G87" s="99" t="b">
        <v>0</v>
      </c>
    </row>
    <row r="88" spans="1:7" ht="15">
      <c r="A88" s="101" t="s">
        <v>550</v>
      </c>
      <c r="B88" s="99">
        <v>19</v>
      </c>
      <c r="C88" s="103">
        <v>0.0013628226966816172</v>
      </c>
      <c r="D88" s="99" t="s">
        <v>2435</v>
      </c>
      <c r="E88" s="99" t="b">
        <v>0</v>
      </c>
      <c r="F88" s="99" t="b">
        <v>0</v>
      </c>
      <c r="G88" s="99" t="b">
        <v>0</v>
      </c>
    </row>
    <row r="89" spans="1:7" ht="15">
      <c r="A89" s="101" t="s">
        <v>551</v>
      </c>
      <c r="B89" s="99">
        <v>19</v>
      </c>
      <c r="C89" s="103">
        <v>0.0014230694423539227</v>
      </c>
      <c r="D89" s="99" t="s">
        <v>2435</v>
      </c>
      <c r="E89" s="99" t="b">
        <v>0</v>
      </c>
      <c r="F89" s="99" t="b">
        <v>0</v>
      </c>
      <c r="G89" s="99" t="b">
        <v>0</v>
      </c>
    </row>
    <row r="90" spans="1:7" ht="15">
      <c r="A90" s="101" t="s">
        <v>552</v>
      </c>
      <c r="B90" s="99">
        <v>19</v>
      </c>
      <c r="C90" s="103">
        <v>0.0012103811722538368</v>
      </c>
      <c r="D90" s="99" t="s">
        <v>2435</v>
      </c>
      <c r="E90" s="99" t="b">
        <v>0</v>
      </c>
      <c r="F90" s="99" t="b">
        <v>0</v>
      </c>
      <c r="G90" s="99" t="b">
        <v>0</v>
      </c>
    </row>
    <row r="91" spans="1:7" ht="15">
      <c r="A91" s="101" t="s">
        <v>553</v>
      </c>
      <c r="B91" s="99">
        <v>19</v>
      </c>
      <c r="C91" s="103">
        <v>0.0012572257397470668</v>
      </c>
      <c r="D91" s="99" t="s">
        <v>2435</v>
      </c>
      <c r="E91" s="99" t="b">
        <v>0</v>
      </c>
      <c r="F91" s="99" t="b">
        <v>0</v>
      </c>
      <c r="G91" s="99" t="b">
        <v>0</v>
      </c>
    </row>
    <row r="92" spans="1:7" ht="15">
      <c r="A92" s="101" t="s">
        <v>554</v>
      </c>
      <c r="B92" s="99">
        <v>19</v>
      </c>
      <c r="C92" s="103">
        <v>0.0011667699232748708</v>
      </c>
      <c r="D92" s="99" t="s">
        <v>2435</v>
      </c>
      <c r="E92" s="99" t="b">
        <v>0</v>
      </c>
      <c r="F92" s="99" t="b">
        <v>0</v>
      </c>
      <c r="G92" s="99" t="b">
        <v>0</v>
      </c>
    </row>
    <row r="93" spans="1:7" ht="15">
      <c r="A93" s="101" t="s">
        <v>555</v>
      </c>
      <c r="B93" s="99">
        <v>19</v>
      </c>
      <c r="C93" s="103">
        <v>0.0012572257397470668</v>
      </c>
      <c r="D93" s="99" t="s">
        <v>2435</v>
      </c>
      <c r="E93" s="99" t="b">
        <v>0</v>
      </c>
      <c r="F93" s="99" t="b">
        <v>0</v>
      </c>
      <c r="G93" s="99" t="b">
        <v>0</v>
      </c>
    </row>
    <row r="94" spans="1:7" ht="15">
      <c r="A94" s="101" t="s">
        <v>556</v>
      </c>
      <c r="B94" s="99">
        <v>18</v>
      </c>
      <c r="C94" s="103">
        <v>0.0018968856328555183</v>
      </c>
      <c r="D94" s="99" t="s">
        <v>2435</v>
      </c>
      <c r="E94" s="99" t="b">
        <v>0</v>
      </c>
      <c r="F94" s="99" t="b">
        <v>0</v>
      </c>
      <c r="G94" s="99" t="b">
        <v>0</v>
      </c>
    </row>
    <row r="95" spans="1:7" ht="15">
      <c r="A95" s="101" t="s">
        <v>557</v>
      </c>
      <c r="B95" s="99">
        <v>18</v>
      </c>
      <c r="C95" s="103">
        <v>0.0012389890046224923</v>
      </c>
      <c r="D95" s="99" t="s">
        <v>2435</v>
      </c>
      <c r="E95" s="99" t="b">
        <v>0</v>
      </c>
      <c r="F95" s="99" t="b">
        <v>0</v>
      </c>
      <c r="G95" s="99" t="b">
        <v>0</v>
      </c>
    </row>
    <row r="96" spans="1:7" ht="15">
      <c r="A96" s="101" t="s">
        <v>558</v>
      </c>
      <c r="B96" s="99">
        <v>18</v>
      </c>
      <c r="C96" s="103">
        <v>0.0011466769000299506</v>
      </c>
      <c r="D96" s="99" t="s">
        <v>2435</v>
      </c>
      <c r="E96" s="99" t="b">
        <v>0</v>
      </c>
      <c r="F96" s="99" t="b">
        <v>0</v>
      </c>
      <c r="G96" s="99" t="b">
        <v>0</v>
      </c>
    </row>
    <row r="97" spans="1:7" ht="15">
      <c r="A97" s="101" t="s">
        <v>559</v>
      </c>
      <c r="B97" s="99">
        <v>18</v>
      </c>
      <c r="C97" s="103">
        <v>0.0012910951863299531</v>
      </c>
      <c r="D97" s="99" t="s">
        <v>2435</v>
      </c>
      <c r="E97" s="99" t="b">
        <v>0</v>
      </c>
      <c r="F97" s="99" t="b">
        <v>0</v>
      </c>
      <c r="G97" s="99" t="b">
        <v>0</v>
      </c>
    </row>
    <row r="98" spans="1:7" ht="15">
      <c r="A98" s="101" t="s">
        <v>560</v>
      </c>
      <c r="B98" s="99">
        <v>18</v>
      </c>
      <c r="C98" s="103">
        <v>0.0013481710506510847</v>
      </c>
      <c r="D98" s="99" t="s">
        <v>2435</v>
      </c>
      <c r="E98" s="99" t="b">
        <v>0</v>
      </c>
      <c r="F98" s="99" t="b">
        <v>0</v>
      </c>
      <c r="G98" s="99" t="b">
        <v>0</v>
      </c>
    </row>
    <row r="99" spans="1:7" ht="15">
      <c r="A99" s="101" t="s">
        <v>561</v>
      </c>
      <c r="B99" s="99">
        <v>18</v>
      </c>
      <c r="C99" s="103">
        <v>0.0013481710506510847</v>
      </c>
      <c r="D99" s="99" t="s">
        <v>2435</v>
      </c>
      <c r="E99" s="99" t="b">
        <v>0</v>
      </c>
      <c r="F99" s="99" t="b">
        <v>0</v>
      </c>
      <c r="G99" s="99" t="b">
        <v>0</v>
      </c>
    </row>
    <row r="100" spans="1:7" ht="15">
      <c r="A100" s="101" t="s">
        <v>562</v>
      </c>
      <c r="B100" s="99">
        <v>18</v>
      </c>
      <c r="C100" s="103">
        <v>0.0011053609799446145</v>
      </c>
      <c r="D100" s="99" t="s">
        <v>2435</v>
      </c>
      <c r="E100" s="99" t="b">
        <v>0</v>
      </c>
      <c r="F100" s="99" t="b">
        <v>0</v>
      </c>
      <c r="G100" s="99" t="b">
        <v>0</v>
      </c>
    </row>
    <row r="101" spans="1:7" ht="15">
      <c r="A101" s="101" t="s">
        <v>563</v>
      </c>
      <c r="B101" s="99">
        <v>18</v>
      </c>
      <c r="C101" s="103">
        <v>0.0011466769000299506</v>
      </c>
      <c r="D101" s="99" t="s">
        <v>2435</v>
      </c>
      <c r="E101" s="99" t="b">
        <v>0</v>
      </c>
      <c r="F101" s="99" t="b">
        <v>0</v>
      </c>
      <c r="G101" s="99" t="b">
        <v>0</v>
      </c>
    </row>
    <row r="102" spans="1:7" ht="15">
      <c r="A102" s="101" t="s">
        <v>564</v>
      </c>
      <c r="B102" s="99">
        <v>18</v>
      </c>
      <c r="C102" s="103">
        <v>0.0017632576081776407</v>
      </c>
      <c r="D102" s="99" t="s">
        <v>2435</v>
      </c>
      <c r="E102" s="99" t="b">
        <v>0</v>
      </c>
      <c r="F102" s="99" t="b">
        <v>0</v>
      </c>
      <c r="G102" s="99" t="b">
        <v>0</v>
      </c>
    </row>
    <row r="103" spans="1:7" ht="15">
      <c r="A103" s="101" t="s">
        <v>565</v>
      </c>
      <c r="B103" s="99">
        <v>17</v>
      </c>
      <c r="C103" s="103">
        <v>0.001219367675978289</v>
      </c>
      <c r="D103" s="99" t="s">
        <v>2435</v>
      </c>
      <c r="E103" s="99" t="b">
        <v>0</v>
      </c>
      <c r="F103" s="99" t="b">
        <v>0</v>
      </c>
      <c r="G103" s="99" t="b">
        <v>0</v>
      </c>
    </row>
    <row r="104" spans="1:7" ht="15">
      <c r="A104" s="101" t="s">
        <v>566</v>
      </c>
      <c r="B104" s="99">
        <v>17</v>
      </c>
      <c r="C104" s="103">
        <v>0.001170156282143465</v>
      </c>
      <c r="D104" s="99" t="s">
        <v>2435</v>
      </c>
      <c r="E104" s="99" t="b">
        <v>0</v>
      </c>
      <c r="F104" s="99" t="b">
        <v>0</v>
      </c>
      <c r="G104" s="99" t="b">
        <v>0</v>
      </c>
    </row>
    <row r="105" spans="1:7" ht="15">
      <c r="A105" s="101" t="s">
        <v>567</v>
      </c>
      <c r="B105" s="99">
        <v>17</v>
      </c>
      <c r="C105" s="103">
        <v>0.0025755554841359286</v>
      </c>
      <c r="D105" s="99" t="s">
        <v>2435</v>
      </c>
      <c r="E105" s="99" t="b">
        <v>0</v>
      </c>
      <c r="F105" s="99" t="b">
        <v>0</v>
      </c>
      <c r="G105" s="99" t="b">
        <v>0</v>
      </c>
    </row>
    <row r="106" spans="1:7" ht="15">
      <c r="A106" s="101" t="s">
        <v>568</v>
      </c>
      <c r="B106" s="99">
        <v>17</v>
      </c>
      <c r="C106" s="103">
        <v>0.0016652988521677716</v>
      </c>
      <c r="D106" s="99" t="s">
        <v>2435</v>
      </c>
      <c r="E106" s="99" t="b">
        <v>0</v>
      </c>
      <c r="F106" s="99" t="b">
        <v>0</v>
      </c>
      <c r="G106" s="99" t="b">
        <v>0</v>
      </c>
    </row>
    <row r="107" spans="1:7" ht="15">
      <c r="A107" s="101" t="s">
        <v>569</v>
      </c>
      <c r="B107" s="99">
        <v>17</v>
      </c>
      <c r="C107" s="103">
        <v>0.00156218247536299</v>
      </c>
      <c r="D107" s="99" t="s">
        <v>2435</v>
      </c>
      <c r="E107" s="99" t="b">
        <v>0</v>
      </c>
      <c r="F107" s="99" t="b">
        <v>0</v>
      </c>
      <c r="G107" s="99" t="b">
        <v>0</v>
      </c>
    </row>
    <row r="108" spans="1:7" ht="15">
      <c r="A108" s="101" t="s">
        <v>570</v>
      </c>
      <c r="B108" s="99">
        <v>17</v>
      </c>
      <c r="C108" s="103">
        <v>0.001219367675978289</v>
      </c>
      <c r="D108" s="99" t="s">
        <v>2435</v>
      </c>
      <c r="E108" s="99" t="b">
        <v>0</v>
      </c>
      <c r="F108" s="99" t="b">
        <v>0</v>
      </c>
      <c r="G108" s="99" t="b">
        <v>0</v>
      </c>
    </row>
    <row r="109" spans="1:7" ht="15">
      <c r="A109" s="101" t="s">
        <v>571</v>
      </c>
      <c r="B109" s="99">
        <v>17</v>
      </c>
      <c r="C109" s="103">
        <v>0.001219367675978289</v>
      </c>
      <c r="D109" s="99" t="s">
        <v>2435</v>
      </c>
      <c r="E109" s="99" t="b">
        <v>0</v>
      </c>
      <c r="F109" s="99" t="b">
        <v>0</v>
      </c>
      <c r="G109" s="99" t="b">
        <v>0</v>
      </c>
    </row>
    <row r="110" spans="1:7" ht="15">
      <c r="A110" s="101" t="s">
        <v>572</v>
      </c>
      <c r="B110" s="99">
        <v>17</v>
      </c>
      <c r="C110" s="103">
        <v>0.0016652988521677716</v>
      </c>
      <c r="D110" s="99" t="s">
        <v>2435</v>
      </c>
      <c r="E110" s="99" t="b">
        <v>0</v>
      </c>
      <c r="F110" s="99" t="b">
        <v>0</v>
      </c>
      <c r="G110" s="99" t="b">
        <v>0</v>
      </c>
    </row>
    <row r="111" spans="1:7" ht="15">
      <c r="A111" s="101" t="s">
        <v>573</v>
      </c>
      <c r="B111" s="99">
        <v>17</v>
      </c>
      <c r="C111" s="103">
        <v>0.0013328618530291014</v>
      </c>
      <c r="D111" s="99" t="s">
        <v>2435</v>
      </c>
      <c r="E111" s="99" t="b">
        <v>0</v>
      </c>
      <c r="F111" s="99" t="b">
        <v>0</v>
      </c>
      <c r="G111" s="99" t="b">
        <v>0</v>
      </c>
    </row>
    <row r="112" spans="1:7" ht="15">
      <c r="A112" s="101" t="s">
        <v>574</v>
      </c>
      <c r="B112" s="99">
        <v>17</v>
      </c>
      <c r="C112" s="103">
        <v>0.00156218247536299</v>
      </c>
      <c r="D112" s="99" t="s">
        <v>2435</v>
      </c>
      <c r="E112" s="99" t="b">
        <v>0</v>
      </c>
      <c r="F112" s="99" t="b">
        <v>0</v>
      </c>
      <c r="G112" s="99" t="b">
        <v>0</v>
      </c>
    </row>
    <row r="113" spans="1:7" ht="15">
      <c r="A113" s="101" t="s">
        <v>575</v>
      </c>
      <c r="B113" s="99">
        <v>17</v>
      </c>
      <c r="C113" s="103">
        <v>0.0025755554841359286</v>
      </c>
      <c r="D113" s="99" t="s">
        <v>2435</v>
      </c>
      <c r="E113" s="99" t="b">
        <v>0</v>
      </c>
      <c r="F113" s="99" t="b">
        <v>0</v>
      </c>
      <c r="G113" s="99" t="b">
        <v>0</v>
      </c>
    </row>
    <row r="114" spans="1:7" ht="15">
      <c r="A114" s="101" t="s">
        <v>576</v>
      </c>
      <c r="B114" s="99">
        <v>17</v>
      </c>
      <c r="C114" s="103">
        <v>0.0013328618530291014</v>
      </c>
      <c r="D114" s="99" t="s">
        <v>2435</v>
      </c>
      <c r="E114" s="99" t="b">
        <v>0</v>
      </c>
      <c r="F114" s="99" t="b">
        <v>0</v>
      </c>
      <c r="G114" s="99" t="b">
        <v>0</v>
      </c>
    </row>
    <row r="115" spans="1:7" ht="15">
      <c r="A115" s="101" t="s">
        <v>577</v>
      </c>
      <c r="B115" s="99">
        <v>17</v>
      </c>
      <c r="C115" s="103">
        <v>0.0025755554841359286</v>
      </c>
      <c r="D115" s="99" t="s">
        <v>2435</v>
      </c>
      <c r="E115" s="99" t="b">
        <v>0</v>
      </c>
      <c r="F115" s="99" t="b">
        <v>0</v>
      </c>
      <c r="G115" s="99" t="b">
        <v>0</v>
      </c>
    </row>
    <row r="116" spans="1:7" ht="15">
      <c r="A116" s="101" t="s">
        <v>578</v>
      </c>
      <c r="B116" s="99">
        <v>17</v>
      </c>
      <c r="C116" s="103">
        <v>0.0010829726278060645</v>
      </c>
      <c r="D116" s="99" t="s">
        <v>2435</v>
      </c>
      <c r="E116" s="99" t="b">
        <v>0</v>
      </c>
      <c r="F116" s="99" t="b">
        <v>0</v>
      </c>
      <c r="G116" s="99" t="b">
        <v>0</v>
      </c>
    </row>
    <row r="117" spans="1:7" ht="15">
      <c r="A117" s="101" t="s">
        <v>579</v>
      </c>
      <c r="B117" s="99">
        <v>17</v>
      </c>
      <c r="C117" s="103">
        <v>0.001219367675978289</v>
      </c>
      <c r="D117" s="99" t="s">
        <v>2435</v>
      </c>
      <c r="E117" s="99" t="b">
        <v>0</v>
      </c>
      <c r="F117" s="99" t="b">
        <v>0</v>
      </c>
      <c r="G117" s="99" t="b">
        <v>0</v>
      </c>
    </row>
    <row r="118" spans="1:7" ht="15">
      <c r="A118" s="101" t="s">
        <v>580</v>
      </c>
      <c r="B118" s="99">
        <v>17</v>
      </c>
      <c r="C118" s="103">
        <v>0.0016652988521677716</v>
      </c>
      <c r="D118" s="99" t="s">
        <v>2435</v>
      </c>
      <c r="E118" s="99" t="b">
        <v>0</v>
      </c>
      <c r="F118" s="99" t="b">
        <v>0</v>
      </c>
      <c r="G118" s="99" t="b">
        <v>0</v>
      </c>
    </row>
    <row r="119" spans="1:7" ht="15">
      <c r="A119" s="101" t="s">
        <v>581</v>
      </c>
      <c r="B119" s="99">
        <v>16</v>
      </c>
      <c r="C119" s="103">
        <v>0.0014702893885769318</v>
      </c>
      <c r="D119" s="99" t="s">
        <v>2435</v>
      </c>
      <c r="E119" s="99" t="b">
        <v>0</v>
      </c>
      <c r="F119" s="99" t="b">
        <v>0</v>
      </c>
      <c r="G119" s="99" t="b">
        <v>0</v>
      </c>
    </row>
    <row r="120" spans="1:7" ht="15">
      <c r="A120" s="101" t="s">
        <v>582</v>
      </c>
      <c r="B120" s="99">
        <v>16</v>
      </c>
      <c r="C120" s="103">
        <v>0.0010587164124185825</v>
      </c>
      <c r="D120" s="99" t="s">
        <v>2435</v>
      </c>
      <c r="E120" s="99" t="b">
        <v>0</v>
      </c>
      <c r="F120" s="99" t="b">
        <v>0</v>
      </c>
      <c r="G120" s="99" t="b">
        <v>0</v>
      </c>
    </row>
    <row r="121" spans="1:7" ht="15">
      <c r="A121" s="101" t="s">
        <v>583</v>
      </c>
      <c r="B121" s="99">
        <v>16</v>
      </c>
      <c r="C121" s="103">
        <v>0.0013882341844946725</v>
      </c>
      <c r="D121" s="99" t="s">
        <v>2435</v>
      </c>
      <c r="E121" s="99" t="b">
        <v>0</v>
      </c>
      <c r="F121" s="99" t="b">
        <v>0</v>
      </c>
      <c r="G121" s="99" t="b">
        <v>0</v>
      </c>
    </row>
    <row r="122" spans="1:7" ht="15">
      <c r="A122" s="101" t="s">
        <v>584</v>
      </c>
      <c r="B122" s="99">
        <v>16</v>
      </c>
      <c r="C122" s="103">
        <v>0.0009481889047132503</v>
      </c>
      <c r="D122" s="99" t="s">
        <v>2435</v>
      </c>
      <c r="E122" s="99" t="b">
        <v>0</v>
      </c>
      <c r="F122" s="99" t="b">
        <v>0</v>
      </c>
      <c r="G122" s="99" t="b">
        <v>0</v>
      </c>
    </row>
    <row r="123" spans="1:7" ht="15">
      <c r="A123" s="101" t="s">
        <v>585</v>
      </c>
      <c r="B123" s="99">
        <v>16</v>
      </c>
      <c r="C123" s="103">
        <v>0.0011013235596644374</v>
      </c>
      <c r="D123" s="99" t="s">
        <v>2435</v>
      </c>
      <c r="E123" s="99" t="b">
        <v>0</v>
      </c>
      <c r="F123" s="99" t="b">
        <v>0</v>
      </c>
      <c r="G123" s="99" t="b">
        <v>0</v>
      </c>
    </row>
    <row r="124" spans="1:7" ht="15">
      <c r="A124" s="101" t="s">
        <v>586</v>
      </c>
      <c r="B124" s="99">
        <v>16</v>
      </c>
      <c r="C124" s="103">
        <v>0.0015673400961579028</v>
      </c>
      <c r="D124" s="99" t="s">
        <v>2435</v>
      </c>
      <c r="E124" s="99" t="b">
        <v>0</v>
      </c>
      <c r="F124" s="99" t="b">
        <v>0</v>
      </c>
      <c r="G124" s="99" t="b">
        <v>0</v>
      </c>
    </row>
    <row r="125" spans="1:7" ht="15">
      <c r="A125" s="101" t="s">
        <v>587</v>
      </c>
      <c r="B125" s="99">
        <v>16</v>
      </c>
      <c r="C125" s="103">
        <v>0.0015673400961579028</v>
      </c>
      <c r="D125" s="99" t="s">
        <v>2435</v>
      </c>
      <c r="E125" s="99" t="b">
        <v>0</v>
      </c>
      <c r="F125" s="99" t="b">
        <v>0</v>
      </c>
      <c r="G125" s="99" t="b">
        <v>0</v>
      </c>
    </row>
    <row r="126" spans="1:7" ht="15">
      <c r="A126" s="101" t="s">
        <v>588</v>
      </c>
      <c r="B126" s="99">
        <v>16</v>
      </c>
      <c r="C126" s="103">
        <v>0.0012544582146156247</v>
      </c>
      <c r="D126" s="99" t="s">
        <v>2435</v>
      </c>
      <c r="E126" s="99" t="b">
        <v>0</v>
      </c>
      <c r="F126" s="99" t="b">
        <v>0</v>
      </c>
      <c r="G126" s="99" t="b">
        <v>0</v>
      </c>
    </row>
    <row r="127" spans="1:7" ht="15">
      <c r="A127" s="101" t="s">
        <v>589</v>
      </c>
      <c r="B127" s="99">
        <v>16</v>
      </c>
      <c r="C127" s="103">
        <v>0.0011983742672454086</v>
      </c>
      <c r="D127" s="99" t="s">
        <v>2435</v>
      </c>
      <c r="E127" s="99" t="b">
        <v>0</v>
      </c>
      <c r="F127" s="99" t="b">
        <v>0</v>
      </c>
      <c r="G127" s="99" t="b">
        <v>0</v>
      </c>
    </row>
    <row r="128" spans="1:7" ht="15">
      <c r="A128" s="101" t="s">
        <v>590</v>
      </c>
      <c r="B128" s="99">
        <v>16</v>
      </c>
      <c r="C128" s="103">
        <v>0.0013171547336257444</v>
      </c>
      <c r="D128" s="99" t="s">
        <v>2435</v>
      </c>
      <c r="E128" s="99" t="b">
        <v>0</v>
      </c>
      <c r="F128" s="99" t="b">
        <v>0</v>
      </c>
      <c r="G128" s="99" t="b">
        <v>0</v>
      </c>
    </row>
    <row r="129" spans="1:7" ht="15">
      <c r="A129" s="101" t="s">
        <v>591</v>
      </c>
      <c r="B129" s="99">
        <v>16</v>
      </c>
      <c r="C129" s="103">
        <v>0.0013171547336257444</v>
      </c>
      <c r="D129" s="99" t="s">
        <v>2435</v>
      </c>
      <c r="E129" s="99" t="b">
        <v>0</v>
      </c>
      <c r="F129" s="99" t="b">
        <v>0</v>
      </c>
      <c r="G129" s="99" t="b">
        <v>0</v>
      </c>
    </row>
    <row r="130" spans="1:7" ht="15">
      <c r="A130" s="101" t="s">
        <v>592</v>
      </c>
      <c r="B130" s="99">
        <v>16</v>
      </c>
      <c r="C130" s="103">
        <v>0.001839255217489426</v>
      </c>
      <c r="D130" s="99" t="s">
        <v>2435</v>
      </c>
      <c r="E130" s="99" t="b">
        <v>0</v>
      </c>
      <c r="F130" s="99" t="b">
        <v>0</v>
      </c>
      <c r="G130" s="99" t="b">
        <v>0</v>
      </c>
    </row>
    <row r="131" spans="1:7" ht="15">
      <c r="A131" s="101" t="s">
        <v>593</v>
      </c>
      <c r="B131" s="99">
        <v>16</v>
      </c>
      <c r="C131" s="103">
        <v>0.0009825430932841018</v>
      </c>
      <c r="D131" s="99" t="s">
        <v>2435</v>
      </c>
      <c r="E131" s="99" t="b">
        <v>0</v>
      </c>
      <c r="F131" s="99" t="b">
        <v>0</v>
      </c>
      <c r="G131" s="99" t="b">
        <v>0</v>
      </c>
    </row>
    <row r="132" spans="1:7" ht="15">
      <c r="A132" s="101" t="s">
        <v>594</v>
      </c>
      <c r="B132" s="99">
        <v>16</v>
      </c>
      <c r="C132" s="103">
        <v>0.0011983742672454086</v>
      </c>
      <c r="D132" s="99" t="s">
        <v>2435</v>
      </c>
      <c r="E132" s="99" t="b">
        <v>0</v>
      </c>
      <c r="F132" s="99" t="b">
        <v>0</v>
      </c>
      <c r="G132" s="99" t="b">
        <v>0</v>
      </c>
    </row>
    <row r="133" spans="1:7" ht="15">
      <c r="A133" s="101" t="s">
        <v>595</v>
      </c>
      <c r="B133" s="99">
        <v>16</v>
      </c>
      <c r="C133" s="103">
        <v>0.0014702893885769318</v>
      </c>
      <c r="D133" s="99" t="s">
        <v>2435</v>
      </c>
      <c r="E133" s="99" t="b">
        <v>0</v>
      </c>
      <c r="F133" s="99" t="b">
        <v>0</v>
      </c>
      <c r="G133" s="99" t="b">
        <v>0</v>
      </c>
    </row>
    <row r="134" spans="1:7" ht="15">
      <c r="A134" s="101" t="s">
        <v>596</v>
      </c>
      <c r="B134" s="99">
        <v>16</v>
      </c>
      <c r="C134" s="103">
        <v>0.0014702893885769318</v>
      </c>
      <c r="D134" s="99" t="s">
        <v>2435</v>
      </c>
      <c r="E134" s="99" t="b">
        <v>0</v>
      </c>
      <c r="F134" s="99" t="b">
        <v>0</v>
      </c>
      <c r="G134" s="99" t="b">
        <v>0</v>
      </c>
    </row>
    <row r="135" spans="1:7" ht="15">
      <c r="A135" s="101" t="s">
        <v>597</v>
      </c>
      <c r="B135" s="99">
        <v>16</v>
      </c>
      <c r="C135" s="103">
        <v>0.0011013235596644374</v>
      </c>
      <c r="D135" s="99" t="s">
        <v>2435</v>
      </c>
      <c r="E135" s="99" t="b">
        <v>0</v>
      </c>
      <c r="F135" s="99" t="b">
        <v>0</v>
      </c>
      <c r="G135" s="99" t="b">
        <v>0</v>
      </c>
    </row>
    <row r="136" spans="1:7" ht="15">
      <c r="A136" s="101" t="s">
        <v>598</v>
      </c>
      <c r="B136" s="99">
        <v>15</v>
      </c>
      <c r="C136" s="103">
        <v>0.0013783963017908734</v>
      </c>
      <c r="D136" s="99" t="s">
        <v>2435</v>
      </c>
      <c r="E136" s="99" t="b">
        <v>0</v>
      </c>
      <c r="F136" s="99" t="b">
        <v>0</v>
      </c>
      <c r="G136" s="99" t="b">
        <v>0</v>
      </c>
    </row>
    <row r="137" spans="1:7" ht="15">
      <c r="A137" s="101" t="s">
        <v>599</v>
      </c>
      <c r="B137" s="99">
        <v>15</v>
      </c>
      <c r="C137" s="103">
        <v>0.000992546636642421</v>
      </c>
      <c r="D137" s="99" t="s">
        <v>2435</v>
      </c>
      <c r="E137" s="99" t="b">
        <v>0</v>
      </c>
      <c r="F137" s="99" t="b">
        <v>0</v>
      </c>
      <c r="G137" s="99" t="b">
        <v>0</v>
      </c>
    </row>
    <row r="138" spans="1:7" ht="15">
      <c r="A138" s="101" t="s">
        <v>600</v>
      </c>
      <c r="B138" s="99">
        <v>15</v>
      </c>
      <c r="C138" s="103">
        <v>0.0011760545762021482</v>
      </c>
      <c r="D138" s="99" t="s">
        <v>2435</v>
      </c>
      <c r="E138" s="99" t="b">
        <v>0</v>
      </c>
      <c r="F138" s="99" t="b">
        <v>0</v>
      </c>
      <c r="G138" s="99" t="b">
        <v>0</v>
      </c>
    </row>
    <row r="139" spans="1:7" ht="15">
      <c r="A139" s="101" t="s">
        <v>601</v>
      </c>
      <c r="B139" s="99">
        <v>15</v>
      </c>
      <c r="C139" s="103">
        <v>0.0011760545762021482</v>
      </c>
      <c r="D139" s="99" t="s">
        <v>2435</v>
      </c>
      <c r="E139" s="99" t="b">
        <v>0</v>
      </c>
      <c r="F139" s="99" t="b">
        <v>0</v>
      </c>
      <c r="G139" s="99" t="b">
        <v>0</v>
      </c>
    </row>
    <row r="140" spans="1:7" ht="15">
      <c r="A140" s="101" t="s">
        <v>602</v>
      </c>
      <c r="B140" s="99">
        <v>15</v>
      </c>
      <c r="C140" s="103">
        <v>0.001724301766396337</v>
      </c>
      <c r="D140" s="99" t="s">
        <v>2435</v>
      </c>
      <c r="E140" s="99" t="b">
        <v>0</v>
      </c>
      <c r="F140" s="99" t="b">
        <v>0</v>
      </c>
      <c r="G140" s="99" t="b">
        <v>0</v>
      </c>
    </row>
    <row r="141" spans="1:7" ht="15">
      <c r="A141" s="101" t="s">
        <v>603</v>
      </c>
      <c r="B141" s="99">
        <v>15</v>
      </c>
      <c r="C141" s="103">
        <v>0.002272548956590525</v>
      </c>
      <c r="D141" s="99" t="s">
        <v>2435</v>
      </c>
      <c r="E141" s="99" t="b">
        <v>0</v>
      </c>
      <c r="F141" s="99" t="b">
        <v>0</v>
      </c>
      <c r="G141" s="99" t="b">
        <v>0</v>
      </c>
    </row>
    <row r="142" spans="1:7" ht="15">
      <c r="A142" s="101" t="s">
        <v>604</v>
      </c>
      <c r="B142" s="99">
        <v>15</v>
      </c>
      <c r="C142" s="103">
        <v>0.0019266434919850619</v>
      </c>
      <c r="D142" s="99" t="s">
        <v>2435</v>
      </c>
      <c r="E142" s="99" t="b">
        <v>0</v>
      </c>
      <c r="F142" s="99" t="b">
        <v>0</v>
      </c>
      <c r="G142" s="99" t="b">
        <v>0</v>
      </c>
    </row>
    <row r="143" spans="1:7" ht="15">
      <c r="A143" s="101" t="s">
        <v>605</v>
      </c>
      <c r="B143" s="99">
        <v>15</v>
      </c>
      <c r="C143" s="103">
        <v>0.0009211341499538453</v>
      </c>
      <c r="D143" s="99" t="s">
        <v>2435</v>
      </c>
      <c r="E143" s="99" t="b">
        <v>0</v>
      </c>
      <c r="F143" s="99" t="b">
        <v>0</v>
      </c>
      <c r="G143" s="99" t="b">
        <v>0</v>
      </c>
    </row>
    <row r="144" spans="1:7" ht="15">
      <c r="A144" s="101" t="s">
        <v>606</v>
      </c>
      <c r="B144" s="99">
        <v>14</v>
      </c>
      <c r="C144" s="103">
        <v>0.0011525103919225264</v>
      </c>
      <c r="D144" s="99" t="s">
        <v>2435</v>
      </c>
      <c r="E144" s="99" t="b">
        <v>0</v>
      </c>
      <c r="F144" s="99" t="b">
        <v>0</v>
      </c>
      <c r="G144" s="99" t="b">
        <v>0</v>
      </c>
    </row>
    <row r="145" spans="1:7" ht="15">
      <c r="A145" s="101" t="s">
        <v>607</v>
      </c>
      <c r="B145" s="99">
        <v>14</v>
      </c>
      <c r="C145" s="103">
        <v>0.0012865032150048152</v>
      </c>
      <c r="D145" s="99" t="s">
        <v>2435</v>
      </c>
      <c r="E145" s="99" t="b">
        <v>0</v>
      </c>
      <c r="F145" s="99" t="b">
        <v>0</v>
      </c>
      <c r="G145" s="99" t="b">
        <v>0</v>
      </c>
    </row>
    <row r="146" spans="1:7" ht="15">
      <c r="A146" s="101" t="s">
        <v>608</v>
      </c>
      <c r="B146" s="99">
        <v>14</v>
      </c>
      <c r="C146" s="103">
        <v>0.0012865032150048152</v>
      </c>
      <c r="D146" s="99" t="s">
        <v>2435</v>
      </c>
      <c r="E146" s="99" t="b">
        <v>0</v>
      </c>
      <c r="F146" s="99" t="b">
        <v>0</v>
      </c>
      <c r="G146" s="99" t="b">
        <v>0</v>
      </c>
    </row>
    <row r="147" spans="1:7" ht="15">
      <c r="A147" s="101" t="s">
        <v>609</v>
      </c>
      <c r="B147" s="99">
        <v>14</v>
      </c>
      <c r="C147" s="103">
        <v>0.0012865032150048152</v>
      </c>
      <c r="D147" s="99" t="s">
        <v>2435</v>
      </c>
      <c r="E147" s="99" t="b">
        <v>0</v>
      </c>
      <c r="F147" s="99" t="b">
        <v>0</v>
      </c>
      <c r="G147" s="99" t="b">
        <v>0</v>
      </c>
    </row>
    <row r="148" spans="1:7" ht="15">
      <c r="A148" s="101" t="s">
        <v>610</v>
      </c>
      <c r="B148" s="99">
        <v>14</v>
      </c>
      <c r="C148" s="103">
        <v>0.0012865032150048152</v>
      </c>
      <c r="D148" s="99" t="s">
        <v>2435</v>
      </c>
      <c r="E148" s="99" t="b">
        <v>0</v>
      </c>
      <c r="F148" s="99" t="b">
        <v>0</v>
      </c>
      <c r="G148" s="99" t="b">
        <v>0</v>
      </c>
    </row>
    <row r="149" spans="1:7" ht="15">
      <c r="A149" s="101" t="s">
        <v>611</v>
      </c>
      <c r="B149" s="99">
        <v>14</v>
      </c>
      <c r="C149" s="103">
        <v>0.0010976509377886715</v>
      </c>
      <c r="D149" s="99" t="s">
        <v>2435</v>
      </c>
      <c r="E149" s="99" t="b">
        <v>0</v>
      </c>
      <c r="F149" s="99" t="b">
        <v>0</v>
      </c>
      <c r="G149" s="99" t="b">
        <v>0</v>
      </c>
    </row>
    <row r="150" spans="1:7" ht="15">
      <c r="A150" s="101" t="s">
        <v>612</v>
      </c>
      <c r="B150" s="99">
        <v>14</v>
      </c>
      <c r="C150" s="103">
        <v>0.0011525103919225264</v>
      </c>
      <c r="D150" s="99" t="s">
        <v>2435</v>
      </c>
      <c r="E150" s="99" t="b">
        <v>0</v>
      </c>
      <c r="F150" s="99" t="b">
        <v>0</v>
      </c>
      <c r="G150" s="99" t="b">
        <v>0</v>
      </c>
    </row>
    <row r="151" spans="1:7" ht="15">
      <c r="A151" s="101" t="s">
        <v>613</v>
      </c>
      <c r="B151" s="99">
        <v>14</v>
      </c>
      <c r="C151" s="103">
        <v>0.0021210456928178233</v>
      </c>
      <c r="D151" s="99" t="s">
        <v>2435</v>
      </c>
      <c r="E151" s="99" t="b">
        <v>0</v>
      </c>
      <c r="F151" s="99" t="b">
        <v>0</v>
      </c>
      <c r="G151" s="99" t="b">
        <v>0</v>
      </c>
    </row>
    <row r="152" spans="1:7" ht="15">
      <c r="A152" s="101" t="s">
        <v>614</v>
      </c>
      <c r="B152" s="99">
        <v>14</v>
      </c>
      <c r="C152" s="103">
        <v>0.0010485774838397324</v>
      </c>
      <c r="D152" s="99" t="s">
        <v>2435</v>
      </c>
      <c r="E152" s="99" t="b">
        <v>0</v>
      </c>
      <c r="F152" s="99" t="b">
        <v>0</v>
      </c>
      <c r="G152" s="99" t="b">
        <v>0</v>
      </c>
    </row>
    <row r="153" spans="1:7" ht="15">
      <c r="A153" s="101" t="s">
        <v>615</v>
      </c>
      <c r="B153" s="99">
        <v>14</v>
      </c>
      <c r="C153" s="103">
        <v>0.0009636581147063828</v>
      </c>
      <c r="D153" s="99" t="s">
        <v>2435</v>
      </c>
      <c r="E153" s="99" t="b">
        <v>0</v>
      </c>
      <c r="F153" s="99" t="b">
        <v>0</v>
      </c>
      <c r="G153" s="99" t="b">
        <v>0</v>
      </c>
    </row>
    <row r="154" spans="1:7" ht="15">
      <c r="A154" s="101" t="s">
        <v>616</v>
      </c>
      <c r="B154" s="99">
        <v>13</v>
      </c>
      <c r="C154" s="103">
        <v>0.0014943948642101585</v>
      </c>
      <c r="D154" s="99" t="s">
        <v>2435</v>
      </c>
      <c r="E154" s="99" t="b">
        <v>0</v>
      </c>
      <c r="F154" s="99" t="b">
        <v>0</v>
      </c>
      <c r="G154" s="99" t="b">
        <v>0</v>
      </c>
    </row>
    <row r="155" spans="1:7" ht="15">
      <c r="A155" s="101" t="s">
        <v>617</v>
      </c>
      <c r="B155" s="99">
        <v>13</v>
      </c>
      <c r="C155" s="103">
        <v>0.0013699729570623186</v>
      </c>
      <c r="D155" s="99" t="s">
        <v>2435</v>
      </c>
      <c r="E155" s="99" t="b">
        <v>0</v>
      </c>
      <c r="F155" s="99" t="b">
        <v>0</v>
      </c>
      <c r="G155" s="99" t="b">
        <v>0</v>
      </c>
    </row>
    <row r="156" spans="1:7" ht="15">
      <c r="A156" s="101" t="s">
        <v>618</v>
      </c>
      <c r="B156" s="99">
        <v>13</v>
      </c>
      <c r="C156" s="103">
        <v>0.0010701882210709173</v>
      </c>
      <c r="D156" s="99" t="s">
        <v>2435</v>
      </c>
      <c r="E156" s="99" t="b">
        <v>0</v>
      </c>
      <c r="F156" s="99" t="b">
        <v>0</v>
      </c>
      <c r="G156" s="99" t="b">
        <v>0</v>
      </c>
    </row>
    <row r="157" spans="1:7" ht="15">
      <c r="A157" s="101" t="s">
        <v>619</v>
      </c>
      <c r="B157" s="99">
        <v>13</v>
      </c>
      <c r="C157" s="103">
        <v>0.0008602070850900983</v>
      </c>
      <c r="D157" s="99" t="s">
        <v>2435</v>
      </c>
      <c r="E157" s="99" t="b">
        <v>0</v>
      </c>
      <c r="F157" s="99" t="b">
        <v>0</v>
      </c>
      <c r="G157" s="99" t="b">
        <v>0</v>
      </c>
    </row>
    <row r="158" spans="1:7" ht="15">
      <c r="A158" s="101" t="s">
        <v>620</v>
      </c>
      <c r="B158" s="99">
        <v>13</v>
      </c>
      <c r="C158" s="103">
        <v>0.0012734638281282958</v>
      </c>
      <c r="D158" s="99" t="s">
        <v>2435</v>
      </c>
      <c r="E158" s="99" t="b">
        <v>0</v>
      </c>
      <c r="F158" s="99" t="b">
        <v>0</v>
      </c>
      <c r="G158" s="99" t="b">
        <v>0</v>
      </c>
    </row>
    <row r="159" spans="1:7" ht="15">
      <c r="A159" s="101" t="s">
        <v>621</v>
      </c>
      <c r="B159" s="99">
        <v>13</v>
      </c>
      <c r="C159" s="103">
        <v>0.001194610128218757</v>
      </c>
      <c r="D159" s="99" t="s">
        <v>2435</v>
      </c>
      <c r="E159" s="99" t="b">
        <v>0</v>
      </c>
      <c r="F159" s="99" t="b">
        <v>0</v>
      </c>
      <c r="G159" s="99" t="b">
        <v>0</v>
      </c>
    </row>
    <row r="160" spans="1:7" ht="15">
      <c r="A160" s="101" t="s">
        <v>622</v>
      </c>
      <c r="B160" s="99">
        <v>13</v>
      </c>
      <c r="C160" s="103">
        <v>0.0009736790921368943</v>
      </c>
      <c r="D160" s="99" t="s">
        <v>2435</v>
      </c>
      <c r="E160" s="99" t="b">
        <v>0</v>
      </c>
      <c r="F160" s="99" t="b">
        <v>0</v>
      </c>
      <c r="G160" s="99" t="b">
        <v>0</v>
      </c>
    </row>
    <row r="161" spans="1:7" ht="15">
      <c r="A161" s="101" t="s">
        <v>623</v>
      </c>
      <c r="B161" s="99">
        <v>13</v>
      </c>
      <c r="C161" s="103">
        <v>0.0009324576345716328</v>
      </c>
      <c r="D161" s="99" t="s">
        <v>2435</v>
      </c>
      <c r="E161" s="99" t="b">
        <v>0</v>
      </c>
      <c r="F161" s="99" t="b">
        <v>0</v>
      </c>
      <c r="G161" s="99" t="b">
        <v>0</v>
      </c>
    </row>
    <row r="162" spans="1:7" ht="15">
      <c r="A162" s="101" t="s">
        <v>624</v>
      </c>
      <c r="B162" s="99">
        <v>13</v>
      </c>
      <c r="C162" s="103">
        <v>0.0013699729570623186</v>
      </c>
      <c r="D162" s="99" t="s">
        <v>2435</v>
      </c>
      <c r="E162" s="99" t="b">
        <v>0</v>
      </c>
      <c r="F162" s="99" t="b">
        <v>0</v>
      </c>
      <c r="G162" s="99" t="b">
        <v>0</v>
      </c>
    </row>
    <row r="163" spans="1:7" ht="15">
      <c r="A163" s="101" t="s">
        <v>625</v>
      </c>
      <c r="B163" s="99">
        <v>13</v>
      </c>
      <c r="C163" s="103">
        <v>0.0011279402749019213</v>
      </c>
      <c r="D163" s="99" t="s">
        <v>2435</v>
      </c>
      <c r="E163" s="99" t="b">
        <v>0</v>
      </c>
      <c r="F163" s="99" t="b">
        <v>0</v>
      </c>
      <c r="G163" s="99" t="b">
        <v>0</v>
      </c>
    </row>
    <row r="164" spans="1:7" ht="15">
      <c r="A164" s="101" t="s">
        <v>626</v>
      </c>
      <c r="B164" s="99">
        <v>13</v>
      </c>
      <c r="C164" s="103">
        <v>0.0008602070850900983</v>
      </c>
      <c r="D164" s="99" t="s">
        <v>2435</v>
      </c>
      <c r="E164" s="99" t="b">
        <v>0</v>
      </c>
      <c r="F164" s="99" t="b">
        <v>0</v>
      </c>
      <c r="G164" s="99" t="b">
        <v>0</v>
      </c>
    </row>
    <row r="165" spans="1:7" ht="15">
      <c r="A165" s="101" t="s">
        <v>627</v>
      </c>
      <c r="B165" s="99">
        <v>13</v>
      </c>
      <c r="C165" s="103">
        <v>0.0010701882210709173</v>
      </c>
      <c r="D165" s="99" t="s">
        <v>2435</v>
      </c>
      <c r="E165" s="99" t="b">
        <v>0</v>
      </c>
      <c r="F165" s="99" t="b">
        <v>0</v>
      </c>
      <c r="G165" s="99" t="b">
        <v>0</v>
      </c>
    </row>
    <row r="166" spans="1:7" ht="15">
      <c r="A166" s="101" t="s">
        <v>628</v>
      </c>
      <c r="B166" s="99">
        <v>13</v>
      </c>
      <c r="C166" s="103">
        <v>0.001019247299375195</v>
      </c>
      <c r="D166" s="99" t="s">
        <v>2435</v>
      </c>
      <c r="E166" s="99" t="b">
        <v>0</v>
      </c>
      <c r="F166" s="99" t="b">
        <v>0</v>
      </c>
      <c r="G166" s="99" t="b">
        <v>0</v>
      </c>
    </row>
    <row r="167" spans="1:7" ht="15">
      <c r="A167" s="101" t="s">
        <v>629</v>
      </c>
      <c r="B167" s="99">
        <v>13</v>
      </c>
      <c r="C167" s="103">
        <v>0.0009324576345716328</v>
      </c>
      <c r="D167" s="99" t="s">
        <v>2435</v>
      </c>
      <c r="E167" s="99" t="b">
        <v>0</v>
      </c>
      <c r="F167" s="99" t="b">
        <v>0</v>
      </c>
      <c r="G167" s="99" t="b">
        <v>0</v>
      </c>
    </row>
    <row r="168" spans="1:7" ht="15">
      <c r="A168" s="101" t="s">
        <v>630</v>
      </c>
      <c r="B168" s="99">
        <v>13</v>
      </c>
      <c r="C168" s="103">
        <v>0.0008948253922273554</v>
      </c>
      <c r="D168" s="99" t="s">
        <v>2435</v>
      </c>
      <c r="E168" s="99" t="b">
        <v>0</v>
      </c>
      <c r="F168" s="99" t="b">
        <v>0</v>
      </c>
      <c r="G168" s="99" t="b">
        <v>0</v>
      </c>
    </row>
    <row r="169" spans="1:7" ht="15">
      <c r="A169" s="101" t="s">
        <v>631</v>
      </c>
      <c r="B169" s="99">
        <v>13</v>
      </c>
      <c r="C169" s="103">
        <v>0.0009324576345716328</v>
      </c>
      <c r="D169" s="99" t="s">
        <v>2435</v>
      </c>
      <c r="E169" s="99" t="b">
        <v>0</v>
      </c>
      <c r="F169" s="99" t="b">
        <v>0</v>
      </c>
      <c r="G169" s="99" t="b">
        <v>0</v>
      </c>
    </row>
    <row r="170" spans="1:7" ht="15">
      <c r="A170" s="101" t="s">
        <v>632</v>
      </c>
      <c r="B170" s="99">
        <v>13</v>
      </c>
      <c r="C170" s="103">
        <v>0.0009736790921368943</v>
      </c>
      <c r="D170" s="99" t="s">
        <v>2435</v>
      </c>
      <c r="E170" s="99" t="b">
        <v>0</v>
      </c>
      <c r="F170" s="99" t="b">
        <v>0</v>
      </c>
      <c r="G170" s="99" t="b">
        <v>0</v>
      </c>
    </row>
    <row r="171" spans="1:7" ht="15">
      <c r="A171" s="101" t="s">
        <v>633</v>
      </c>
      <c r="B171" s="99">
        <v>13</v>
      </c>
      <c r="C171" s="103">
        <v>0.0009324576345716328</v>
      </c>
      <c r="D171" s="99" t="s">
        <v>2435</v>
      </c>
      <c r="E171" s="99" t="b">
        <v>0</v>
      </c>
      <c r="F171" s="99" t="b">
        <v>0</v>
      </c>
      <c r="G171" s="99" t="b">
        <v>0</v>
      </c>
    </row>
    <row r="172" spans="1:7" ht="15">
      <c r="A172" s="101" t="s">
        <v>634</v>
      </c>
      <c r="B172" s="99">
        <v>13</v>
      </c>
      <c r="C172" s="103">
        <v>0.001019247299375195</v>
      </c>
      <c r="D172" s="99" t="s">
        <v>2435</v>
      </c>
      <c r="E172" s="99" t="b">
        <v>0</v>
      </c>
      <c r="F172" s="99" t="b">
        <v>0</v>
      </c>
      <c r="G172" s="99" t="b">
        <v>0</v>
      </c>
    </row>
    <row r="173" spans="1:7" ht="15">
      <c r="A173" s="101" t="s">
        <v>635</v>
      </c>
      <c r="B173" s="99">
        <v>12</v>
      </c>
      <c r="C173" s="103">
        <v>0.0013794414131170695</v>
      </c>
      <c r="D173" s="99" t="s">
        <v>2435</v>
      </c>
      <c r="E173" s="99" t="b">
        <v>0</v>
      </c>
      <c r="F173" s="99" t="b">
        <v>1</v>
      </c>
      <c r="G173" s="99" t="b">
        <v>0</v>
      </c>
    </row>
    <row r="174" spans="1:7" ht="15">
      <c r="A174" s="101" t="s">
        <v>636</v>
      </c>
      <c r="B174" s="99">
        <v>12</v>
      </c>
      <c r="C174" s="103">
        <v>0.0010411756383710044</v>
      </c>
      <c r="D174" s="99" t="s">
        <v>2435</v>
      </c>
      <c r="E174" s="99" t="b">
        <v>0</v>
      </c>
      <c r="F174" s="99" t="b">
        <v>0</v>
      </c>
      <c r="G174" s="99" t="b">
        <v>0</v>
      </c>
    </row>
    <row r="175" spans="1:7" ht="15">
      <c r="A175" s="101" t="s">
        <v>637</v>
      </c>
      <c r="B175" s="99">
        <v>12</v>
      </c>
      <c r="C175" s="103">
        <v>0.0013794414131170695</v>
      </c>
      <c r="D175" s="99" t="s">
        <v>2435</v>
      </c>
      <c r="E175" s="99" t="b">
        <v>0</v>
      </c>
      <c r="F175" s="99" t="b">
        <v>0</v>
      </c>
      <c r="G175" s="99" t="b">
        <v>0</v>
      </c>
    </row>
    <row r="176" spans="1:7" ht="15">
      <c r="A176" s="101" t="s">
        <v>638</v>
      </c>
      <c r="B176" s="99">
        <v>12</v>
      </c>
      <c r="C176" s="103">
        <v>0.0011027170414326989</v>
      </c>
      <c r="D176" s="99" t="s">
        <v>2435</v>
      </c>
      <c r="E176" s="99" t="b">
        <v>0</v>
      </c>
      <c r="F176" s="99" t="b">
        <v>0</v>
      </c>
      <c r="G176" s="99" t="b">
        <v>0</v>
      </c>
    </row>
    <row r="177" spans="1:7" ht="15">
      <c r="A177" s="101" t="s">
        <v>639</v>
      </c>
      <c r="B177" s="99">
        <v>12</v>
      </c>
      <c r="C177" s="103">
        <v>0.0009408436609617185</v>
      </c>
      <c r="D177" s="99" t="s">
        <v>2435</v>
      </c>
      <c r="E177" s="99" t="b">
        <v>0</v>
      </c>
      <c r="F177" s="99" t="b">
        <v>0</v>
      </c>
      <c r="G177" s="99" t="b">
        <v>0</v>
      </c>
    </row>
    <row r="178" spans="1:7" ht="15">
      <c r="A178" s="101" t="s">
        <v>640</v>
      </c>
      <c r="B178" s="99">
        <v>12</v>
      </c>
      <c r="C178" s="103">
        <v>0.0008607301242199687</v>
      </c>
      <c r="D178" s="99" t="s">
        <v>2435</v>
      </c>
      <c r="E178" s="99" t="b">
        <v>0</v>
      </c>
      <c r="F178" s="99" t="b">
        <v>0</v>
      </c>
      <c r="G178" s="99" t="b">
        <v>0</v>
      </c>
    </row>
    <row r="179" spans="1:7" ht="15">
      <c r="A179" s="101" t="s">
        <v>641</v>
      </c>
      <c r="B179" s="99">
        <v>12</v>
      </c>
      <c r="C179" s="103">
        <v>0.0009878660502193083</v>
      </c>
      <c r="D179" s="99" t="s">
        <v>2435</v>
      </c>
      <c r="E179" s="99" t="b">
        <v>0</v>
      </c>
      <c r="F179" s="99" t="b">
        <v>0</v>
      </c>
      <c r="G179" s="99" t="b">
        <v>0</v>
      </c>
    </row>
    <row r="180" spans="1:7" ht="15">
      <c r="A180" s="101" t="s">
        <v>642</v>
      </c>
      <c r="B180" s="99">
        <v>12</v>
      </c>
      <c r="C180" s="103">
        <v>0.0009408436609617185</v>
      </c>
      <c r="D180" s="99" t="s">
        <v>2435</v>
      </c>
      <c r="E180" s="99" t="b">
        <v>0</v>
      </c>
      <c r="F180" s="99" t="b">
        <v>0</v>
      </c>
      <c r="G180" s="99" t="b">
        <v>0</v>
      </c>
    </row>
    <row r="181" spans="1:7" ht="15">
      <c r="A181" s="101" t="s">
        <v>643</v>
      </c>
      <c r="B181" s="99">
        <v>12</v>
      </c>
      <c r="C181" s="103">
        <v>0.0018180391652724201</v>
      </c>
      <c r="D181" s="99" t="s">
        <v>2435</v>
      </c>
      <c r="E181" s="99" t="b">
        <v>0</v>
      </c>
      <c r="F181" s="99" t="b">
        <v>0</v>
      </c>
      <c r="G181" s="99" t="b">
        <v>0</v>
      </c>
    </row>
    <row r="182" spans="1:7" ht="15">
      <c r="A182" s="101" t="s">
        <v>644</v>
      </c>
      <c r="B182" s="99">
        <v>12</v>
      </c>
      <c r="C182" s="103">
        <v>0.0013794414131170695</v>
      </c>
      <c r="D182" s="99" t="s">
        <v>2435</v>
      </c>
      <c r="E182" s="99" t="b">
        <v>0</v>
      </c>
      <c r="F182" s="99" t="b">
        <v>0</v>
      </c>
      <c r="G182" s="99" t="b">
        <v>0</v>
      </c>
    </row>
    <row r="183" spans="1:7" ht="15">
      <c r="A183" s="101" t="s">
        <v>645</v>
      </c>
      <c r="B183" s="99">
        <v>12</v>
      </c>
      <c r="C183" s="103">
        <v>0.0008259926697483281</v>
      </c>
      <c r="D183" s="99" t="s">
        <v>2435</v>
      </c>
      <c r="E183" s="99" t="b">
        <v>0</v>
      </c>
      <c r="F183" s="99" t="b">
        <v>0</v>
      </c>
      <c r="G183" s="99" t="b">
        <v>0</v>
      </c>
    </row>
    <row r="184" spans="1:7" ht="15">
      <c r="A184" s="101" t="s">
        <v>646</v>
      </c>
      <c r="B184" s="99">
        <v>12</v>
      </c>
      <c r="C184" s="103">
        <v>0.0010411756383710044</v>
      </c>
      <c r="D184" s="99" t="s">
        <v>2435</v>
      </c>
      <c r="E184" s="99" t="b">
        <v>0</v>
      </c>
      <c r="F184" s="99" t="b">
        <v>0</v>
      </c>
      <c r="G184" s="99" t="b">
        <v>0</v>
      </c>
    </row>
    <row r="185" spans="1:7" ht="15">
      <c r="A185" s="101" t="s">
        <v>647</v>
      </c>
      <c r="B185" s="99">
        <v>12</v>
      </c>
      <c r="C185" s="103">
        <v>0.0012645904219036788</v>
      </c>
      <c r="D185" s="99" t="s">
        <v>2435</v>
      </c>
      <c r="E185" s="99" t="b">
        <v>0</v>
      </c>
      <c r="F185" s="99" t="b">
        <v>0</v>
      </c>
      <c r="G185" s="99" t="b">
        <v>0</v>
      </c>
    </row>
    <row r="186" spans="1:7" ht="15">
      <c r="A186" s="101" t="s">
        <v>648</v>
      </c>
      <c r="B186" s="99">
        <v>12</v>
      </c>
      <c r="C186" s="103">
        <v>0.0008987807004340564</v>
      </c>
      <c r="D186" s="99" t="s">
        <v>2435</v>
      </c>
      <c r="E186" s="99" t="b">
        <v>0</v>
      </c>
      <c r="F186" s="99" t="b">
        <v>0</v>
      </c>
      <c r="G186" s="99" t="b">
        <v>0</v>
      </c>
    </row>
    <row r="187" spans="1:7" ht="15">
      <c r="A187" s="101" t="s">
        <v>649</v>
      </c>
      <c r="B187" s="99">
        <v>12</v>
      </c>
      <c r="C187" s="103">
        <v>0.0010411756383710044</v>
      </c>
      <c r="D187" s="99" t="s">
        <v>2435</v>
      </c>
      <c r="E187" s="99" t="b">
        <v>0</v>
      </c>
      <c r="F187" s="99" t="b">
        <v>0</v>
      </c>
      <c r="G187" s="99" t="b">
        <v>0</v>
      </c>
    </row>
    <row r="188" spans="1:7" ht="15">
      <c r="A188" s="101" t="s">
        <v>650</v>
      </c>
      <c r="B188" s="99">
        <v>12</v>
      </c>
      <c r="C188" s="103">
        <v>0.0010411756383710044</v>
      </c>
      <c r="D188" s="99" t="s">
        <v>2435</v>
      </c>
      <c r="E188" s="99" t="b">
        <v>0</v>
      </c>
      <c r="F188" s="99" t="b">
        <v>0</v>
      </c>
      <c r="G188" s="99" t="b">
        <v>0</v>
      </c>
    </row>
    <row r="189" spans="1:7" ht="15">
      <c r="A189" s="101" t="s">
        <v>651</v>
      </c>
      <c r="B189" s="99">
        <v>12</v>
      </c>
      <c r="C189" s="103">
        <v>0.0008607301242199687</v>
      </c>
      <c r="D189" s="99" t="s">
        <v>2435</v>
      </c>
      <c r="E189" s="99" t="b">
        <v>0</v>
      </c>
      <c r="F189" s="99" t="b">
        <v>0</v>
      </c>
      <c r="G189" s="99" t="b">
        <v>0</v>
      </c>
    </row>
    <row r="190" spans="1:7" ht="15">
      <c r="A190" s="101" t="s">
        <v>652</v>
      </c>
      <c r="B190" s="99">
        <v>12</v>
      </c>
      <c r="C190" s="103">
        <v>0.001175505072118427</v>
      </c>
      <c r="D190" s="99" t="s">
        <v>2435</v>
      </c>
      <c r="E190" s="99" t="b">
        <v>0</v>
      </c>
      <c r="F190" s="99" t="b">
        <v>0</v>
      </c>
      <c r="G190" s="99" t="b">
        <v>0</v>
      </c>
    </row>
    <row r="191" spans="1:7" ht="15">
      <c r="A191" s="101" t="s">
        <v>653</v>
      </c>
      <c r="B191" s="99">
        <v>12</v>
      </c>
      <c r="C191" s="103">
        <v>0.0009408436609617185</v>
      </c>
      <c r="D191" s="99" t="s">
        <v>2435</v>
      </c>
      <c r="E191" s="99" t="b">
        <v>0</v>
      </c>
      <c r="F191" s="99" t="b">
        <v>0</v>
      </c>
      <c r="G191" s="99" t="b">
        <v>0</v>
      </c>
    </row>
    <row r="192" spans="1:7" ht="15">
      <c r="A192" s="101" t="s">
        <v>654</v>
      </c>
      <c r="B192" s="99">
        <v>12</v>
      </c>
      <c r="C192" s="103">
        <v>0.0008259926697483281</v>
      </c>
      <c r="D192" s="99" t="s">
        <v>2435</v>
      </c>
      <c r="E192" s="99" t="b">
        <v>0</v>
      </c>
      <c r="F192" s="99" t="b">
        <v>0</v>
      </c>
      <c r="G192" s="99" t="b">
        <v>0</v>
      </c>
    </row>
    <row r="193" spans="1:7" ht="15">
      <c r="A193" s="101" t="s">
        <v>655</v>
      </c>
      <c r="B193" s="99">
        <v>12</v>
      </c>
      <c r="C193" s="103">
        <v>0.0011027170414326989</v>
      </c>
      <c r="D193" s="99" t="s">
        <v>2435</v>
      </c>
      <c r="E193" s="99" t="b">
        <v>0</v>
      </c>
      <c r="F193" s="99" t="b">
        <v>0</v>
      </c>
      <c r="G193" s="99" t="b">
        <v>0</v>
      </c>
    </row>
    <row r="194" spans="1:7" ht="15">
      <c r="A194" s="101" t="s">
        <v>656</v>
      </c>
      <c r="B194" s="99">
        <v>12</v>
      </c>
      <c r="C194" s="103">
        <v>0.0008607301242199687</v>
      </c>
      <c r="D194" s="99" t="s">
        <v>2435</v>
      </c>
      <c r="E194" s="99" t="b">
        <v>0</v>
      </c>
      <c r="F194" s="99" t="b">
        <v>0</v>
      </c>
      <c r="G194" s="99" t="b">
        <v>0</v>
      </c>
    </row>
    <row r="195" spans="1:7" ht="15">
      <c r="A195" s="101" t="s">
        <v>657</v>
      </c>
      <c r="B195" s="99">
        <v>11</v>
      </c>
      <c r="C195" s="103">
        <v>0.0008238823087312184</v>
      </c>
      <c r="D195" s="99" t="s">
        <v>2435</v>
      </c>
      <c r="E195" s="99" t="b">
        <v>0</v>
      </c>
      <c r="F195" s="99" t="b">
        <v>0</v>
      </c>
      <c r="G195" s="99" t="b">
        <v>0</v>
      </c>
    </row>
    <row r="196" spans="1:7" ht="15">
      <c r="A196" s="101" t="s">
        <v>658</v>
      </c>
      <c r="B196" s="99">
        <v>11</v>
      </c>
      <c r="C196" s="103">
        <v>0.0009055438793676993</v>
      </c>
      <c r="D196" s="99" t="s">
        <v>2435</v>
      </c>
      <c r="E196" s="99" t="b">
        <v>0</v>
      </c>
      <c r="F196" s="99" t="b">
        <v>0</v>
      </c>
      <c r="G196" s="99" t="b">
        <v>0</v>
      </c>
    </row>
    <row r="197" spans="1:7" ht="15">
      <c r="A197" s="101" t="s">
        <v>659</v>
      </c>
      <c r="B197" s="99">
        <v>11</v>
      </c>
      <c r="C197" s="103">
        <v>0.0008238823087312184</v>
      </c>
      <c r="D197" s="99" t="s">
        <v>2435</v>
      </c>
      <c r="E197" s="99" t="b">
        <v>0</v>
      </c>
      <c r="F197" s="99" t="b">
        <v>0</v>
      </c>
      <c r="G197" s="99" t="b">
        <v>0</v>
      </c>
    </row>
    <row r="198" spans="1:7" ht="15">
      <c r="A198" s="101" t="s">
        <v>660</v>
      </c>
      <c r="B198" s="99">
        <v>11</v>
      </c>
      <c r="C198" s="103">
        <v>0.0008238823087312184</v>
      </c>
      <c r="D198" s="99" t="s">
        <v>2435</v>
      </c>
      <c r="E198" s="99" t="b">
        <v>0</v>
      </c>
      <c r="F198" s="99" t="b">
        <v>0</v>
      </c>
      <c r="G198" s="99" t="b">
        <v>0</v>
      </c>
    </row>
    <row r="199" spans="1:7" ht="15">
      <c r="A199" s="101" t="s">
        <v>661</v>
      </c>
      <c r="B199" s="99">
        <v>11</v>
      </c>
      <c r="C199" s="103">
        <v>0.0007890026138683046</v>
      </c>
      <c r="D199" s="99" t="s">
        <v>2435</v>
      </c>
      <c r="E199" s="99" t="b">
        <v>0</v>
      </c>
      <c r="F199" s="99" t="b">
        <v>0</v>
      </c>
      <c r="G199" s="99" t="b">
        <v>0</v>
      </c>
    </row>
    <row r="200" spans="1:7" ht="15">
      <c r="A200" s="101" t="s">
        <v>662</v>
      </c>
      <c r="B200" s="99">
        <v>11</v>
      </c>
      <c r="C200" s="103">
        <v>0.0007890026138683046</v>
      </c>
      <c r="D200" s="99" t="s">
        <v>2435</v>
      </c>
      <c r="E200" s="99" t="b">
        <v>0</v>
      </c>
      <c r="F200" s="99" t="b">
        <v>0</v>
      </c>
      <c r="G200" s="99" t="b">
        <v>0</v>
      </c>
    </row>
    <row r="201" spans="1:7" ht="15">
      <c r="A201" s="101" t="s">
        <v>663</v>
      </c>
      <c r="B201" s="99">
        <v>11</v>
      </c>
      <c r="C201" s="103">
        <v>0.0008238823087312184</v>
      </c>
      <c r="D201" s="99" t="s">
        <v>2435</v>
      </c>
      <c r="E201" s="99" t="b">
        <v>0</v>
      </c>
      <c r="F201" s="99" t="b">
        <v>0</v>
      </c>
      <c r="G201" s="99" t="b">
        <v>0</v>
      </c>
    </row>
    <row r="202" spans="1:7" ht="15">
      <c r="A202" s="101" t="s">
        <v>664</v>
      </c>
      <c r="B202" s="99">
        <v>11</v>
      </c>
      <c r="C202" s="103">
        <v>0.0008238823087312184</v>
      </c>
      <c r="D202" s="99" t="s">
        <v>2435</v>
      </c>
      <c r="E202" s="99" t="b">
        <v>0</v>
      </c>
      <c r="F202" s="99" t="b">
        <v>0</v>
      </c>
      <c r="G202" s="99" t="b">
        <v>0</v>
      </c>
    </row>
    <row r="203" spans="1:7" ht="15">
      <c r="A203" s="101" t="s">
        <v>665</v>
      </c>
      <c r="B203" s="99">
        <v>11</v>
      </c>
      <c r="C203" s="103">
        <v>0.0010775463161085581</v>
      </c>
      <c r="D203" s="99" t="s">
        <v>2435</v>
      </c>
      <c r="E203" s="99" t="b">
        <v>0</v>
      </c>
      <c r="F203" s="99" t="b">
        <v>0</v>
      </c>
      <c r="G203" s="99" t="b">
        <v>0</v>
      </c>
    </row>
    <row r="204" spans="1:7" ht="15">
      <c r="A204" s="101" t="s">
        <v>666</v>
      </c>
      <c r="B204" s="99">
        <v>11</v>
      </c>
      <c r="C204" s="103">
        <v>0.0008238823087312184</v>
      </c>
      <c r="D204" s="99" t="s">
        <v>2435</v>
      </c>
      <c r="E204" s="99" t="b">
        <v>0</v>
      </c>
      <c r="F204" s="99" t="b">
        <v>0</v>
      </c>
      <c r="G204" s="99" t="b">
        <v>0</v>
      </c>
    </row>
    <row r="205" spans="1:7" ht="15">
      <c r="A205" s="101" t="s">
        <v>667</v>
      </c>
      <c r="B205" s="99">
        <v>11</v>
      </c>
      <c r="C205" s="103">
        <v>0.0014128718941223788</v>
      </c>
      <c r="D205" s="99" t="s">
        <v>2435</v>
      </c>
      <c r="E205" s="99" t="b">
        <v>0</v>
      </c>
      <c r="F205" s="99" t="b">
        <v>0</v>
      </c>
      <c r="G205" s="99" t="b">
        <v>0</v>
      </c>
    </row>
    <row r="206" spans="1:7" ht="15">
      <c r="A206" s="101" t="s">
        <v>668</v>
      </c>
      <c r="B206" s="99">
        <v>11</v>
      </c>
      <c r="C206" s="103">
        <v>0.0008238823087312184</v>
      </c>
      <c r="D206" s="99" t="s">
        <v>2435</v>
      </c>
      <c r="E206" s="99" t="b">
        <v>0</v>
      </c>
      <c r="F206" s="99" t="b">
        <v>0</v>
      </c>
      <c r="G206" s="99" t="b">
        <v>0</v>
      </c>
    </row>
    <row r="207" spans="1:7" ht="15">
      <c r="A207" s="101" t="s">
        <v>669</v>
      </c>
      <c r="B207" s="99">
        <v>11</v>
      </c>
      <c r="C207" s="103">
        <v>0.0009544110018400873</v>
      </c>
      <c r="D207" s="99" t="s">
        <v>2435</v>
      </c>
      <c r="E207" s="99" t="b">
        <v>0</v>
      </c>
      <c r="F207" s="99" t="b">
        <v>0</v>
      </c>
      <c r="G207" s="99" t="b">
        <v>0</v>
      </c>
    </row>
    <row r="208" spans="1:7" ht="15">
      <c r="A208" s="101" t="s">
        <v>670</v>
      </c>
      <c r="B208" s="99">
        <v>11</v>
      </c>
      <c r="C208" s="103">
        <v>0.0009055438793676993</v>
      </c>
      <c r="D208" s="99" t="s">
        <v>2435</v>
      </c>
      <c r="E208" s="99" t="b">
        <v>1</v>
      </c>
      <c r="F208" s="99" t="b">
        <v>0</v>
      </c>
      <c r="G208" s="99" t="b">
        <v>0</v>
      </c>
    </row>
    <row r="209" spans="1:7" ht="15">
      <c r="A209" s="101" t="s">
        <v>671</v>
      </c>
      <c r="B209" s="99">
        <v>11</v>
      </c>
      <c r="C209" s="103">
        <v>0.0009544110018400873</v>
      </c>
      <c r="D209" s="99" t="s">
        <v>2435</v>
      </c>
      <c r="E209" s="99" t="b">
        <v>0</v>
      </c>
      <c r="F209" s="99" t="b">
        <v>0</v>
      </c>
      <c r="G209" s="99" t="b">
        <v>0</v>
      </c>
    </row>
    <row r="210" spans="1:7" ht="15">
      <c r="A210" s="101" t="s">
        <v>672</v>
      </c>
      <c r="B210" s="99">
        <v>11</v>
      </c>
      <c r="C210" s="103">
        <v>0.0009544110018400873</v>
      </c>
      <c r="D210" s="99" t="s">
        <v>2435</v>
      </c>
      <c r="E210" s="99" t="b">
        <v>0</v>
      </c>
      <c r="F210" s="99" t="b">
        <v>0</v>
      </c>
      <c r="G210" s="99" t="b">
        <v>0</v>
      </c>
    </row>
    <row r="211" spans="1:7" ht="15">
      <c r="A211" s="101" t="s">
        <v>673</v>
      </c>
      <c r="B211" s="99">
        <v>11</v>
      </c>
      <c r="C211" s="103">
        <v>0.0010108239546466405</v>
      </c>
      <c r="D211" s="99" t="s">
        <v>2435</v>
      </c>
      <c r="E211" s="99" t="b">
        <v>0</v>
      </c>
      <c r="F211" s="99" t="b">
        <v>0</v>
      </c>
      <c r="G211" s="99" t="b">
        <v>0</v>
      </c>
    </row>
    <row r="212" spans="1:7" ht="15">
      <c r="A212" s="101" t="s">
        <v>674</v>
      </c>
      <c r="B212" s="99">
        <v>11</v>
      </c>
      <c r="C212" s="103">
        <v>0.0009055438793676993</v>
      </c>
      <c r="D212" s="99" t="s">
        <v>2435</v>
      </c>
      <c r="E212" s="99" t="b">
        <v>0</v>
      </c>
      <c r="F212" s="99" t="b">
        <v>0</v>
      </c>
      <c r="G212" s="99" t="b">
        <v>0</v>
      </c>
    </row>
    <row r="213" spans="1:7" ht="15">
      <c r="A213" s="101" t="s">
        <v>675</v>
      </c>
      <c r="B213" s="99">
        <v>11</v>
      </c>
      <c r="C213" s="103">
        <v>0.0010108239546466405</v>
      </c>
      <c r="D213" s="99" t="s">
        <v>2435</v>
      </c>
      <c r="E213" s="99" t="b">
        <v>0</v>
      </c>
      <c r="F213" s="99" t="b">
        <v>0</v>
      </c>
      <c r="G213" s="99" t="b">
        <v>0</v>
      </c>
    </row>
    <row r="214" spans="1:7" ht="15">
      <c r="A214" s="101" t="s">
        <v>676</v>
      </c>
      <c r="B214" s="99">
        <v>11</v>
      </c>
      <c r="C214" s="103">
        <v>0.0008624400225482419</v>
      </c>
      <c r="D214" s="99" t="s">
        <v>2435</v>
      </c>
      <c r="E214" s="99" t="b">
        <v>0</v>
      </c>
      <c r="F214" s="99" t="b">
        <v>0</v>
      </c>
      <c r="G214" s="99" t="b">
        <v>0</v>
      </c>
    </row>
    <row r="215" spans="1:7" ht="15">
      <c r="A215" s="101" t="s">
        <v>677</v>
      </c>
      <c r="B215" s="99">
        <v>11</v>
      </c>
      <c r="C215" s="103">
        <v>0.0010775463161085581</v>
      </c>
      <c r="D215" s="99" t="s">
        <v>2435</v>
      </c>
      <c r="E215" s="99" t="b">
        <v>0</v>
      </c>
      <c r="F215" s="99" t="b">
        <v>0</v>
      </c>
      <c r="G215" s="99" t="b">
        <v>0</v>
      </c>
    </row>
    <row r="216" spans="1:7" ht="15">
      <c r="A216" s="101" t="s">
        <v>678</v>
      </c>
      <c r="B216" s="99">
        <v>11</v>
      </c>
      <c r="C216" s="103">
        <v>0.0009544110018400873</v>
      </c>
      <c r="D216" s="99" t="s">
        <v>2435</v>
      </c>
      <c r="E216" s="99" t="b">
        <v>0</v>
      </c>
      <c r="F216" s="99" t="b">
        <v>0</v>
      </c>
      <c r="G216" s="99" t="b">
        <v>0</v>
      </c>
    </row>
    <row r="217" spans="1:7" ht="15">
      <c r="A217" s="101" t="s">
        <v>679</v>
      </c>
      <c r="B217" s="99">
        <v>11</v>
      </c>
      <c r="C217" s="103">
        <v>0.0007890026138683046</v>
      </c>
      <c r="D217" s="99" t="s">
        <v>2435</v>
      </c>
      <c r="E217" s="99" t="b">
        <v>0</v>
      </c>
      <c r="F217" s="99" t="b">
        <v>0</v>
      </c>
      <c r="G217" s="99" t="b">
        <v>0</v>
      </c>
    </row>
    <row r="218" spans="1:7" ht="15">
      <c r="A218" s="101" t="s">
        <v>680</v>
      </c>
      <c r="B218" s="99">
        <v>11</v>
      </c>
      <c r="C218" s="103">
        <v>0.0009055438793676993</v>
      </c>
      <c r="D218" s="99" t="s">
        <v>2435</v>
      </c>
      <c r="E218" s="99" t="b">
        <v>0</v>
      </c>
      <c r="F218" s="99" t="b">
        <v>0</v>
      </c>
      <c r="G218" s="99" t="b">
        <v>0</v>
      </c>
    </row>
    <row r="219" spans="1:7" ht="15">
      <c r="A219" s="101" t="s">
        <v>681</v>
      </c>
      <c r="B219" s="99">
        <v>11</v>
      </c>
      <c r="C219" s="103">
        <v>0.0008624400225482419</v>
      </c>
      <c r="D219" s="99" t="s">
        <v>2435</v>
      </c>
      <c r="E219" s="99" t="b">
        <v>0</v>
      </c>
      <c r="F219" s="99" t="b">
        <v>0</v>
      </c>
      <c r="G219" s="99" t="b">
        <v>0</v>
      </c>
    </row>
    <row r="220" spans="1:7" ht="15">
      <c r="A220" s="101" t="s">
        <v>682</v>
      </c>
      <c r="B220" s="99">
        <v>11</v>
      </c>
      <c r="C220" s="103">
        <v>0.0012644879620239803</v>
      </c>
      <c r="D220" s="99" t="s">
        <v>2435</v>
      </c>
      <c r="E220" s="99" t="b">
        <v>0</v>
      </c>
      <c r="F220" s="99" t="b">
        <v>0</v>
      </c>
      <c r="G220" s="99" t="b">
        <v>0</v>
      </c>
    </row>
    <row r="221" spans="1:7" ht="15">
      <c r="A221" s="101" t="s">
        <v>683</v>
      </c>
      <c r="B221" s="99">
        <v>11</v>
      </c>
      <c r="C221" s="103">
        <v>0.0014128718941223788</v>
      </c>
      <c r="D221" s="99" t="s">
        <v>2435</v>
      </c>
      <c r="E221" s="99" t="b">
        <v>0</v>
      </c>
      <c r="F221" s="99" t="b">
        <v>0</v>
      </c>
      <c r="G221" s="99" t="b">
        <v>0</v>
      </c>
    </row>
    <row r="222" spans="1:7" ht="15">
      <c r="A222" s="101" t="s">
        <v>684</v>
      </c>
      <c r="B222" s="99">
        <v>10</v>
      </c>
      <c r="C222" s="103">
        <v>0.0011495345109308914</v>
      </c>
      <c r="D222" s="99" t="s">
        <v>2435</v>
      </c>
      <c r="E222" s="99" t="b">
        <v>0</v>
      </c>
      <c r="F222" s="99" t="b">
        <v>0</v>
      </c>
      <c r="G222" s="99" t="b">
        <v>0</v>
      </c>
    </row>
    <row r="223" spans="1:7" ht="15">
      <c r="A223" s="101" t="s">
        <v>685</v>
      </c>
      <c r="B223" s="99">
        <v>10</v>
      </c>
      <c r="C223" s="103">
        <v>0.0008676463653091703</v>
      </c>
      <c r="D223" s="99" t="s">
        <v>2435</v>
      </c>
      <c r="E223" s="99" t="b">
        <v>0</v>
      </c>
      <c r="F223" s="99" t="b">
        <v>0</v>
      </c>
      <c r="G223" s="99" t="b">
        <v>0</v>
      </c>
    </row>
    <row r="224" spans="1:7" ht="15">
      <c r="A224" s="101" t="s">
        <v>686</v>
      </c>
      <c r="B224" s="99">
        <v>10</v>
      </c>
      <c r="C224" s="103">
        <v>0.0007840363841347656</v>
      </c>
      <c r="D224" s="99" t="s">
        <v>2435</v>
      </c>
      <c r="E224" s="99" t="b">
        <v>0</v>
      </c>
      <c r="F224" s="99" t="b">
        <v>0</v>
      </c>
      <c r="G224" s="99" t="b">
        <v>0</v>
      </c>
    </row>
    <row r="225" spans="1:7" ht="15">
      <c r="A225" s="101" t="s">
        <v>687</v>
      </c>
      <c r="B225" s="99">
        <v>10</v>
      </c>
      <c r="C225" s="103">
        <v>0.0007840363841347656</v>
      </c>
      <c r="D225" s="99" t="s">
        <v>2435</v>
      </c>
      <c r="E225" s="99" t="b">
        <v>0</v>
      </c>
      <c r="F225" s="99" t="b">
        <v>0</v>
      </c>
      <c r="G225" s="99" t="b">
        <v>0</v>
      </c>
    </row>
    <row r="226" spans="1:7" ht="15">
      <c r="A226" s="101" t="s">
        <v>688</v>
      </c>
      <c r="B226" s="99">
        <v>10</v>
      </c>
      <c r="C226" s="103">
        <v>0.0008232217085160904</v>
      </c>
      <c r="D226" s="99" t="s">
        <v>2435</v>
      </c>
      <c r="E226" s="99" t="b">
        <v>0</v>
      </c>
      <c r="F226" s="99" t="b">
        <v>0</v>
      </c>
      <c r="G226" s="99" t="b">
        <v>0</v>
      </c>
    </row>
    <row r="227" spans="1:7" ht="15">
      <c r="A227" s="101" t="s">
        <v>689</v>
      </c>
      <c r="B227" s="99">
        <v>10</v>
      </c>
      <c r="C227" s="103">
        <v>0.0007840363841347656</v>
      </c>
      <c r="D227" s="99" t="s">
        <v>2435</v>
      </c>
      <c r="E227" s="99" t="b">
        <v>0</v>
      </c>
      <c r="F227" s="99" t="b">
        <v>0</v>
      </c>
      <c r="G227" s="99" t="b">
        <v>0</v>
      </c>
    </row>
    <row r="228" spans="1:7" ht="15">
      <c r="A228" s="101" t="s">
        <v>690</v>
      </c>
      <c r="B228" s="99">
        <v>10</v>
      </c>
      <c r="C228" s="103">
        <v>0.0007840363841347656</v>
      </c>
      <c r="D228" s="99" t="s">
        <v>2435</v>
      </c>
      <c r="E228" s="99" t="b">
        <v>0</v>
      </c>
      <c r="F228" s="99" t="b">
        <v>0</v>
      </c>
      <c r="G228" s="99" t="b">
        <v>0</v>
      </c>
    </row>
    <row r="229" spans="1:7" ht="15">
      <c r="A229" s="101" t="s">
        <v>691</v>
      </c>
      <c r="B229" s="99">
        <v>10</v>
      </c>
      <c r="C229" s="103">
        <v>0.0012844289946567081</v>
      </c>
      <c r="D229" s="99" t="s">
        <v>2435</v>
      </c>
      <c r="E229" s="99" t="b">
        <v>0</v>
      </c>
      <c r="F229" s="99" t="b">
        <v>0</v>
      </c>
      <c r="G229" s="99" t="b">
        <v>0</v>
      </c>
    </row>
    <row r="230" spans="1:7" ht="15">
      <c r="A230" s="101" t="s">
        <v>692</v>
      </c>
      <c r="B230" s="99">
        <v>10</v>
      </c>
      <c r="C230" s="103">
        <v>0.0009189308678605824</v>
      </c>
      <c r="D230" s="99" t="s">
        <v>2435</v>
      </c>
      <c r="E230" s="99" t="b">
        <v>0</v>
      </c>
      <c r="F230" s="99" t="b">
        <v>0</v>
      </c>
      <c r="G230" s="99" t="b">
        <v>0</v>
      </c>
    </row>
    <row r="231" spans="1:7" ht="15">
      <c r="A231" s="101" t="s">
        <v>693</v>
      </c>
      <c r="B231" s="99">
        <v>10</v>
      </c>
      <c r="C231" s="103">
        <v>0.0008232217085160904</v>
      </c>
      <c r="D231" s="99" t="s">
        <v>2435</v>
      </c>
      <c r="E231" s="99" t="b">
        <v>0</v>
      </c>
      <c r="F231" s="99" t="b">
        <v>0</v>
      </c>
      <c r="G231" s="99" t="b">
        <v>0</v>
      </c>
    </row>
    <row r="232" spans="1:7" ht="15">
      <c r="A232" s="101" t="s">
        <v>694</v>
      </c>
      <c r="B232" s="99">
        <v>10</v>
      </c>
      <c r="C232" s="103">
        <v>0.0008232217085160904</v>
      </c>
      <c r="D232" s="99" t="s">
        <v>2435</v>
      </c>
      <c r="E232" s="99" t="b">
        <v>0</v>
      </c>
      <c r="F232" s="99" t="b">
        <v>0</v>
      </c>
      <c r="G232" s="99" t="b">
        <v>0</v>
      </c>
    </row>
    <row r="233" spans="1:7" ht="15">
      <c r="A233" s="101" t="s">
        <v>695</v>
      </c>
      <c r="B233" s="99">
        <v>10</v>
      </c>
      <c r="C233" s="103">
        <v>0.0008232217085160904</v>
      </c>
      <c r="D233" s="99" t="s">
        <v>2435</v>
      </c>
      <c r="E233" s="99" t="b">
        <v>0</v>
      </c>
      <c r="F233" s="99" t="b">
        <v>0</v>
      </c>
      <c r="G233" s="99" t="b">
        <v>0</v>
      </c>
    </row>
    <row r="234" spans="1:7" ht="15">
      <c r="A234" s="101" t="s">
        <v>696</v>
      </c>
      <c r="B234" s="99">
        <v>10</v>
      </c>
      <c r="C234" s="103">
        <v>0.0011495345109308914</v>
      </c>
      <c r="D234" s="99" t="s">
        <v>2435</v>
      </c>
      <c r="E234" s="99" t="b">
        <v>0</v>
      </c>
      <c r="F234" s="99" t="b">
        <v>0</v>
      </c>
      <c r="G234" s="99" t="b">
        <v>0</v>
      </c>
    </row>
    <row r="235" spans="1:7" ht="15">
      <c r="A235" s="101" t="s">
        <v>697</v>
      </c>
      <c r="B235" s="99">
        <v>10</v>
      </c>
      <c r="C235" s="103">
        <v>0.0007840363841347656</v>
      </c>
      <c r="D235" s="99" t="s">
        <v>2435</v>
      </c>
      <c r="E235" s="99" t="b">
        <v>0</v>
      </c>
      <c r="F235" s="99" t="b">
        <v>0</v>
      </c>
      <c r="G235" s="99" t="b">
        <v>0</v>
      </c>
    </row>
    <row r="236" spans="1:7" ht="15">
      <c r="A236" s="101" t="s">
        <v>698</v>
      </c>
      <c r="B236" s="99">
        <v>10</v>
      </c>
      <c r="C236" s="103">
        <v>0.0007489839170283804</v>
      </c>
      <c r="D236" s="99" t="s">
        <v>2435</v>
      </c>
      <c r="E236" s="99" t="b">
        <v>0</v>
      </c>
      <c r="F236" s="99" t="b">
        <v>0</v>
      </c>
      <c r="G236" s="99" t="b">
        <v>0</v>
      </c>
    </row>
    <row r="237" spans="1:7" ht="15">
      <c r="A237" s="101" t="s">
        <v>699</v>
      </c>
      <c r="B237" s="99">
        <v>10</v>
      </c>
      <c r="C237" s="103">
        <v>0.001515032637727017</v>
      </c>
      <c r="D237" s="99" t="s">
        <v>2435</v>
      </c>
      <c r="E237" s="99" t="b">
        <v>0</v>
      </c>
      <c r="F237" s="99" t="b">
        <v>0</v>
      </c>
      <c r="G237" s="99" t="b">
        <v>0</v>
      </c>
    </row>
    <row r="238" spans="1:7" ht="15">
      <c r="A238" s="101" t="s">
        <v>700</v>
      </c>
      <c r="B238" s="99">
        <v>10</v>
      </c>
      <c r="C238" s="103">
        <v>0.0009189308678605824</v>
      </c>
      <c r="D238" s="99" t="s">
        <v>2435</v>
      </c>
      <c r="E238" s="99" t="b">
        <v>0</v>
      </c>
      <c r="F238" s="99" t="b">
        <v>0</v>
      </c>
      <c r="G238" s="99" t="b">
        <v>0</v>
      </c>
    </row>
    <row r="239" spans="1:7" ht="15">
      <c r="A239" s="101" t="s">
        <v>701</v>
      </c>
      <c r="B239" s="99">
        <v>10</v>
      </c>
      <c r="C239" s="103">
        <v>0.0008232217085160904</v>
      </c>
      <c r="D239" s="99" t="s">
        <v>2435</v>
      </c>
      <c r="E239" s="99" t="b">
        <v>0</v>
      </c>
      <c r="F239" s="99" t="b">
        <v>0</v>
      </c>
      <c r="G239" s="99" t="b">
        <v>0</v>
      </c>
    </row>
    <row r="240" spans="1:7" ht="15">
      <c r="A240" s="101" t="s">
        <v>702</v>
      </c>
      <c r="B240" s="99">
        <v>10</v>
      </c>
      <c r="C240" s="103">
        <v>0.0009189308678605824</v>
      </c>
      <c r="D240" s="99" t="s">
        <v>2435</v>
      </c>
      <c r="E240" s="99" t="b">
        <v>0</v>
      </c>
      <c r="F240" s="99" t="b">
        <v>0</v>
      </c>
      <c r="G240" s="99" t="b">
        <v>0</v>
      </c>
    </row>
    <row r="241" spans="1:7" ht="15">
      <c r="A241" s="101" t="s">
        <v>703</v>
      </c>
      <c r="B241" s="99">
        <v>10</v>
      </c>
      <c r="C241" s="103">
        <v>0.0008676463653091703</v>
      </c>
      <c r="D241" s="99" t="s">
        <v>2435</v>
      </c>
      <c r="E241" s="99" t="b">
        <v>0</v>
      </c>
      <c r="F241" s="99" t="b">
        <v>0</v>
      </c>
      <c r="G241" s="99" t="b">
        <v>0</v>
      </c>
    </row>
    <row r="242" spans="1:7" ht="15">
      <c r="A242" s="101" t="s">
        <v>704</v>
      </c>
      <c r="B242" s="99">
        <v>10</v>
      </c>
      <c r="C242" s="103">
        <v>0.001515032637727017</v>
      </c>
      <c r="D242" s="99" t="s">
        <v>2435</v>
      </c>
      <c r="E242" s="99" t="b">
        <v>0</v>
      </c>
      <c r="F242" s="99" t="b">
        <v>0</v>
      </c>
      <c r="G242" s="99" t="b">
        <v>0</v>
      </c>
    </row>
    <row r="243" spans="1:7" ht="15">
      <c r="A243" s="101" t="s">
        <v>705</v>
      </c>
      <c r="B243" s="99">
        <v>10</v>
      </c>
      <c r="C243" s="103">
        <v>0.0009189308678605824</v>
      </c>
      <c r="D243" s="99" t="s">
        <v>2435</v>
      </c>
      <c r="E243" s="99" t="b">
        <v>0</v>
      </c>
      <c r="F243" s="99" t="b">
        <v>0</v>
      </c>
      <c r="G243" s="99" t="b">
        <v>0</v>
      </c>
    </row>
    <row r="244" spans="1:7" ht="15">
      <c r="A244" s="101" t="s">
        <v>706</v>
      </c>
      <c r="B244" s="99">
        <v>10</v>
      </c>
      <c r="C244" s="103">
        <v>0.0007489839170283804</v>
      </c>
      <c r="D244" s="99" t="s">
        <v>2435</v>
      </c>
      <c r="E244" s="99" t="b">
        <v>1</v>
      </c>
      <c r="F244" s="99" t="b">
        <v>0</v>
      </c>
      <c r="G244" s="99" t="b">
        <v>0</v>
      </c>
    </row>
    <row r="245" spans="1:7" ht="15">
      <c r="A245" s="101" t="s">
        <v>187</v>
      </c>
      <c r="B245" s="99">
        <v>10</v>
      </c>
      <c r="C245" s="103">
        <v>0.0012844289946567081</v>
      </c>
      <c r="D245" s="99" t="s">
        <v>2435</v>
      </c>
      <c r="E245" s="99" t="b">
        <v>0</v>
      </c>
      <c r="F245" s="99" t="b">
        <v>0</v>
      </c>
      <c r="G245" s="99" t="b">
        <v>0</v>
      </c>
    </row>
    <row r="246" spans="1:7" ht="15">
      <c r="A246" s="101" t="s">
        <v>707</v>
      </c>
      <c r="B246" s="99">
        <v>10</v>
      </c>
      <c r="C246" s="103">
        <v>0.0008676463653091703</v>
      </c>
      <c r="D246" s="99" t="s">
        <v>2435</v>
      </c>
      <c r="E246" s="99" t="b">
        <v>0</v>
      </c>
      <c r="F246" s="99" t="b">
        <v>0</v>
      </c>
      <c r="G246" s="99" t="b">
        <v>0</v>
      </c>
    </row>
    <row r="247" spans="1:7" ht="15">
      <c r="A247" s="101" t="s">
        <v>708</v>
      </c>
      <c r="B247" s="99">
        <v>10</v>
      </c>
      <c r="C247" s="103">
        <v>0.0007840363841347656</v>
      </c>
      <c r="D247" s="99" t="s">
        <v>2435</v>
      </c>
      <c r="E247" s="99" t="b">
        <v>0</v>
      </c>
      <c r="F247" s="99" t="b">
        <v>0</v>
      </c>
      <c r="G247" s="99" t="b">
        <v>0</v>
      </c>
    </row>
    <row r="248" spans="1:7" ht="15">
      <c r="A248" s="101" t="s">
        <v>709</v>
      </c>
      <c r="B248" s="99">
        <v>10</v>
      </c>
      <c r="C248" s="103">
        <v>0.0008676463653091703</v>
      </c>
      <c r="D248" s="99" t="s">
        <v>2435</v>
      </c>
      <c r="E248" s="99" t="b">
        <v>0</v>
      </c>
      <c r="F248" s="99" t="b">
        <v>0</v>
      </c>
      <c r="G248" s="99" t="b">
        <v>0</v>
      </c>
    </row>
    <row r="249" spans="1:7" ht="15">
      <c r="A249" s="101" t="s">
        <v>710</v>
      </c>
      <c r="B249" s="99">
        <v>10</v>
      </c>
      <c r="C249" s="103">
        <v>0.0008676463653091703</v>
      </c>
      <c r="D249" s="99" t="s">
        <v>2435</v>
      </c>
      <c r="E249" s="99" t="b">
        <v>0</v>
      </c>
      <c r="F249" s="99" t="b">
        <v>0</v>
      </c>
      <c r="G249" s="99" t="b">
        <v>0</v>
      </c>
    </row>
    <row r="250" spans="1:7" ht="15">
      <c r="A250" s="101" t="s">
        <v>711</v>
      </c>
      <c r="B250" s="99">
        <v>10</v>
      </c>
      <c r="C250" s="103">
        <v>0.0008676463653091703</v>
      </c>
      <c r="D250" s="99" t="s">
        <v>2435</v>
      </c>
      <c r="E250" s="99" t="b">
        <v>0</v>
      </c>
      <c r="F250" s="99" t="b">
        <v>0</v>
      </c>
      <c r="G250" s="99" t="b">
        <v>0</v>
      </c>
    </row>
    <row r="251" spans="1:7" ht="15">
      <c r="A251" s="101" t="s">
        <v>712</v>
      </c>
      <c r="B251" s="99">
        <v>10</v>
      </c>
      <c r="C251" s="103">
        <v>0.0007489839170283804</v>
      </c>
      <c r="D251" s="99" t="s">
        <v>2435</v>
      </c>
      <c r="E251" s="99" t="b">
        <v>0</v>
      </c>
      <c r="F251" s="99" t="b">
        <v>0</v>
      </c>
      <c r="G251" s="99" t="b">
        <v>0</v>
      </c>
    </row>
    <row r="252" spans="1:7" ht="15">
      <c r="A252" s="101" t="s">
        <v>713</v>
      </c>
      <c r="B252" s="99">
        <v>10</v>
      </c>
      <c r="C252" s="103">
        <v>0.0009189308678605824</v>
      </c>
      <c r="D252" s="99" t="s">
        <v>2435</v>
      </c>
      <c r="E252" s="99" t="b">
        <v>0</v>
      </c>
      <c r="F252" s="99" t="b">
        <v>0</v>
      </c>
      <c r="G252" s="99" t="b">
        <v>0</v>
      </c>
    </row>
    <row r="253" spans="1:7" ht="15">
      <c r="A253" s="101" t="s">
        <v>714</v>
      </c>
      <c r="B253" s="99">
        <v>10</v>
      </c>
      <c r="C253" s="103">
        <v>0.0008232217085160904</v>
      </c>
      <c r="D253" s="99" t="s">
        <v>2435</v>
      </c>
      <c r="E253" s="99" t="b">
        <v>0</v>
      </c>
      <c r="F253" s="99" t="b">
        <v>0</v>
      </c>
      <c r="G253" s="99" t="b">
        <v>0</v>
      </c>
    </row>
    <row r="254" spans="1:7" ht="15">
      <c r="A254" s="101" t="s">
        <v>715</v>
      </c>
      <c r="B254" s="99">
        <v>10</v>
      </c>
      <c r="C254" s="103">
        <v>0.0007489839170283804</v>
      </c>
      <c r="D254" s="99" t="s">
        <v>2435</v>
      </c>
      <c r="E254" s="99" t="b">
        <v>0</v>
      </c>
      <c r="F254" s="99" t="b">
        <v>0</v>
      </c>
      <c r="G254" s="99" t="b">
        <v>0</v>
      </c>
    </row>
    <row r="255" spans="1:7" ht="15">
      <c r="A255" s="101" t="s">
        <v>716</v>
      </c>
      <c r="B255" s="99">
        <v>10</v>
      </c>
      <c r="C255" s="103">
        <v>0.0009795875600986893</v>
      </c>
      <c r="D255" s="99" t="s">
        <v>2435</v>
      </c>
      <c r="E255" s="99" t="b">
        <v>0</v>
      </c>
      <c r="F255" s="99" t="b">
        <v>0</v>
      </c>
      <c r="G255" s="99" t="b">
        <v>0</v>
      </c>
    </row>
    <row r="256" spans="1:7" ht="15">
      <c r="A256" s="101" t="s">
        <v>717</v>
      </c>
      <c r="B256" s="99">
        <v>9</v>
      </c>
      <c r="C256" s="103">
        <v>0.000705632745721289</v>
      </c>
      <c r="D256" s="99" t="s">
        <v>2435</v>
      </c>
      <c r="E256" s="99" t="b">
        <v>0</v>
      </c>
      <c r="F256" s="99" t="b">
        <v>0</v>
      </c>
      <c r="G256" s="99" t="b">
        <v>0</v>
      </c>
    </row>
    <row r="257" spans="1:7" ht="15">
      <c r="A257" s="101" t="s">
        <v>718</v>
      </c>
      <c r="B257" s="99">
        <v>9</v>
      </c>
      <c r="C257" s="103">
        <v>0.0007408995376644813</v>
      </c>
      <c r="D257" s="99" t="s">
        <v>2435</v>
      </c>
      <c r="E257" s="99" t="b">
        <v>0</v>
      </c>
      <c r="F257" s="99" t="b">
        <v>0</v>
      </c>
      <c r="G257" s="99" t="b">
        <v>0</v>
      </c>
    </row>
    <row r="258" spans="1:7" ht="15">
      <c r="A258" s="101" t="s">
        <v>719</v>
      </c>
      <c r="B258" s="99">
        <v>9</v>
      </c>
      <c r="C258" s="103">
        <v>0.0007408995376644813</v>
      </c>
      <c r="D258" s="99" t="s">
        <v>2435</v>
      </c>
      <c r="E258" s="99" t="b">
        <v>0</v>
      </c>
      <c r="F258" s="99" t="b">
        <v>0</v>
      </c>
      <c r="G258" s="99" t="b">
        <v>0</v>
      </c>
    </row>
    <row r="259" spans="1:7" ht="15">
      <c r="A259" s="101" t="s">
        <v>720</v>
      </c>
      <c r="B259" s="99">
        <v>9</v>
      </c>
      <c r="C259" s="103">
        <v>0.0008270377810745242</v>
      </c>
      <c r="D259" s="99" t="s">
        <v>2435</v>
      </c>
      <c r="E259" s="99" t="b">
        <v>0</v>
      </c>
      <c r="F259" s="99" t="b">
        <v>0</v>
      </c>
      <c r="G259" s="99" t="b">
        <v>0</v>
      </c>
    </row>
    <row r="260" spans="1:7" ht="15">
      <c r="A260" s="101" t="s">
        <v>721</v>
      </c>
      <c r="B260" s="99">
        <v>9</v>
      </c>
      <c r="C260" s="103">
        <v>0.0007808817287782533</v>
      </c>
      <c r="D260" s="99" t="s">
        <v>2435</v>
      </c>
      <c r="E260" s="99" t="b">
        <v>0</v>
      </c>
      <c r="F260" s="99" t="b">
        <v>0</v>
      </c>
      <c r="G260" s="99" t="b">
        <v>0</v>
      </c>
    </row>
    <row r="261" spans="1:7" ht="15">
      <c r="A261" s="101" t="s">
        <v>722</v>
      </c>
      <c r="B261" s="99">
        <v>9</v>
      </c>
      <c r="C261" s="103">
        <v>0.0007408995376644813</v>
      </c>
      <c r="D261" s="99" t="s">
        <v>2435</v>
      </c>
      <c r="E261" s="99" t="b">
        <v>0</v>
      </c>
      <c r="F261" s="99" t="b">
        <v>0</v>
      </c>
      <c r="G261" s="99" t="b">
        <v>0</v>
      </c>
    </row>
    <row r="262" spans="1:7" ht="15">
      <c r="A262" s="101" t="s">
        <v>723</v>
      </c>
      <c r="B262" s="99">
        <v>9</v>
      </c>
      <c r="C262" s="103">
        <v>0.0008816288040888203</v>
      </c>
      <c r="D262" s="99" t="s">
        <v>2435</v>
      </c>
      <c r="E262" s="99" t="b">
        <v>0</v>
      </c>
      <c r="F262" s="99" t="b">
        <v>0</v>
      </c>
      <c r="G262" s="99" t="b">
        <v>0</v>
      </c>
    </row>
    <row r="263" spans="1:7" ht="15">
      <c r="A263" s="101" t="s">
        <v>724</v>
      </c>
      <c r="B263" s="99">
        <v>9</v>
      </c>
      <c r="C263" s="103">
        <v>0.0007808817287782533</v>
      </c>
      <c r="D263" s="99" t="s">
        <v>2435</v>
      </c>
      <c r="E263" s="99" t="b">
        <v>0</v>
      </c>
      <c r="F263" s="99" t="b">
        <v>0</v>
      </c>
      <c r="G263" s="99" t="b">
        <v>0</v>
      </c>
    </row>
    <row r="264" spans="1:7" ht="15">
      <c r="A264" s="101" t="s">
        <v>725</v>
      </c>
      <c r="B264" s="99">
        <v>9</v>
      </c>
      <c r="C264" s="103">
        <v>0.0008270377810745242</v>
      </c>
      <c r="D264" s="99" t="s">
        <v>2435</v>
      </c>
      <c r="E264" s="99" t="b">
        <v>0</v>
      </c>
      <c r="F264" s="99" t="b">
        <v>0</v>
      </c>
      <c r="G264" s="99" t="b">
        <v>0</v>
      </c>
    </row>
    <row r="265" spans="1:7" ht="15">
      <c r="A265" s="101" t="s">
        <v>726</v>
      </c>
      <c r="B265" s="99">
        <v>9</v>
      </c>
      <c r="C265" s="103">
        <v>0.0008270377810745242</v>
      </c>
      <c r="D265" s="99" t="s">
        <v>2435</v>
      </c>
      <c r="E265" s="99" t="b">
        <v>0</v>
      </c>
      <c r="F265" s="99" t="b">
        <v>1</v>
      </c>
      <c r="G265" s="99" t="b">
        <v>0</v>
      </c>
    </row>
    <row r="266" spans="1:7" ht="15">
      <c r="A266" s="101" t="s">
        <v>727</v>
      </c>
      <c r="B266" s="99">
        <v>9</v>
      </c>
      <c r="C266" s="103">
        <v>0.0008270377810745242</v>
      </c>
      <c r="D266" s="99" t="s">
        <v>2435</v>
      </c>
      <c r="E266" s="99" t="b">
        <v>0</v>
      </c>
      <c r="F266" s="99" t="b">
        <v>0</v>
      </c>
      <c r="G266" s="99" t="b">
        <v>0</v>
      </c>
    </row>
    <row r="267" spans="1:7" ht="15">
      <c r="A267" s="101" t="s">
        <v>728</v>
      </c>
      <c r="B267" s="99">
        <v>9</v>
      </c>
      <c r="C267" s="103">
        <v>0.0013635293739543153</v>
      </c>
      <c r="D267" s="99" t="s">
        <v>2435</v>
      </c>
      <c r="E267" s="99" t="b">
        <v>0</v>
      </c>
      <c r="F267" s="99" t="b">
        <v>0</v>
      </c>
      <c r="G267" s="99" t="b">
        <v>0</v>
      </c>
    </row>
    <row r="268" spans="1:7" ht="15">
      <c r="A268" s="101" t="s">
        <v>729</v>
      </c>
      <c r="B268" s="99">
        <v>9</v>
      </c>
      <c r="C268" s="103">
        <v>0.0008816288040888203</v>
      </c>
      <c r="D268" s="99" t="s">
        <v>2435</v>
      </c>
      <c r="E268" s="99" t="b">
        <v>0</v>
      </c>
      <c r="F268" s="99" t="b">
        <v>0</v>
      </c>
      <c r="G268" s="99" t="b">
        <v>0</v>
      </c>
    </row>
    <row r="269" spans="1:7" ht="15">
      <c r="A269" s="101" t="s">
        <v>730</v>
      </c>
      <c r="B269" s="99">
        <v>9</v>
      </c>
      <c r="C269" s="103">
        <v>0.0008270377810745242</v>
      </c>
      <c r="D269" s="99" t="s">
        <v>2435</v>
      </c>
      <c r="E269" s="99" t="b">
        <v>0</v>
      </c>
      <c r="F269" s="99" t="b">
        <v>0</v>
      </c>
      <c r="G269" s="99" t="b">
        <v>0</v>
      </c>
    </row>
    <row r="270" spans="1:7" ht="15">
      <c r="A270" s="101" t="s">
        <v>731</v>
      </c>
      <c r="B270" s="99">
        <v>9</v>
      </c>
      <c r="C270" s="103">
        <v>0.0008816288040888203</v>
      </c>
      <c r="D270" s="99" t="s">
        <v>2435</v>
      </c>
      <c r="E270" s="99" t="b">
        <v>0</v>
      </c>
      <c r="F270" s="99" t="b">
        <v>0</v>
      </c>
      <c r="G270" s="99" t="b">
        <v>0</v>
      </c>
    </row>
    <row r="271" spans="1:7" ht="15">
      <c r="A271" s="101" t="s">
        <v>732</v>
      </c>
      <c r="B271" s="99">
        <v>9</v>
      </c>
      <c r="C271" s="103">
        <v>0.0007808817287782533</v>
      </c>
      <c r="D271" s="99" t="s">
        <v>2435</v>
      </c>
      <c r="E271" s="99" t="b">
        <v>1</v>
      </c>
      <c r="F271" s="99" t="b">
        <v>0</v>
      </c>
      <c r="G271" s="99" t="b">
        <v>0</v>
      </c>
    </row>
    <row r="272" spans="1:7" ht="15">
      <c r="A272" s="101" t="s">
        <v>733</v>
      </c>
      <c r="B272" s="99">
        <v>9</v>
      </c>
      <c r="C272" s="103">
        <v>0.0007408995376644813</v>
      </c>
      <c r="D272" s="99" t="s">
        <v>2435</v>
      </c>
      <c r="E272" s="99" t="b">
        <v>0</v>
      </c>
      <c r="F272" s="99" t="b">
        <v>0</v>
      </c>
      <c r="G272" s="99" t="b">
        <v>0</v>
      </c>
    </row>
    <row r="273" spans="1:7" ht="15">
      <c r="A273" s="101" t="s">
        <v>734</v>
      </c>
      <c r="B273" s="99">
        <v>9</v>
      </c>
      <c r="C273" s="103">
        <v>0.0011559860951910373</v>
      </c>
      <c r="D273" s="99" t="s">
        <v>2435</v>
      </c>
      <c r="E273" s="99" t="b">
        <v>0</v>
      </c>
      <c r="F273" s="99" t="b">
        <v>0</v>
      </c>
      <c r="G273" s="99" t="b">
        <v>0</v>
      </c>
    </row>
    <row r="274" spans="1:7" ht="15">
      <c r="A274" s="101" t="s">
        <v>735</v>
      </c>
      <c r="B274" s="99">
        <v>9</v>
      </c>
      <c r="C274" s="103">
        <v>0.0008816288040888203</v>
      </c>
      <c r="D274" s="99" t="s">
        <v>2435</v>
      </c>
      <c r="E274" s="99" t="b">
        <v>0</v>
      </c>
      <c r="F274" s="99" t="b">
        <v>0</v>
      </c>
      <c r="G274" s="99" t="b">
        <v>0</v>
      </c>
    </row>
    <row r="275" spans="1:7" ht="15">
      <c r="A275" s="101" t="s">
        <v>736</v>
      </c>
      <c r="B275" s="99">
        <v>9</v>
      </c>
      <c r="C275" s="103">
        <v>0.0007808817287782533</v>
      </c>
      <c r="D275" s="99" t="s">
        <v>2435</v>
      </c>
      <c r="E275" s="99" t="b">
        <v>0</v>
      </c>
      <c r="F275" s="99" t="b">
        <v>0</v>
      </c>
      <c r="G275" s="99" t="b">
        <v>0</v>
      </c>
    </row>
    <row r="276" spans="1:7" ht="15">
      <c r="A276" s="101" t="s">
        <v>737</v>
      </c>
      <c r="B276" s="99">
        <v>9</v>
      </c>
      <c r="C276" s="103">
        <v>0.0008816288040888203</v>
      </c>
      <c r="D276" s="99" t="s">
        <v>2435</v>
      </c>
      <c r="E276" s="99" t="b">
        <v>0</v>
      </c>
      <c r="F276" s="99" t="b">
        <v>0</v>
      </c>
      <c r="G276" s="99" t="b">
        <v>0</v>
      </c>
    </row>
    <row r="277" spans="1:7" ht="15">
      <c r="A277" s="101" t="s">
        <v>738</v>
      </c>
      <c r="B277" s="99">
        <v>9</v>
      </c>
      <c r="C277" s="103">
        <v>0.0007808817287782533</v>
      </c>
      <c r="D277" s="99" t="s">
        <v>2435</v>
      </c>
      <c r="E277" s="99" t="b">
        <v>0</v>
      </c>
      <c r="F277" s="99" t="b">
        <v>0</v>
      </c>
      <c r="G277" s="99" t="b">
        <v>0</v>
      </c>
    </row>
    <row r="278" spans="1:7" ht="15">
      <c r="A278" s="101" t="s">
        <v>739</v>
      </c>
      <c r="B278" s="99">
        <v>9</v>
      </c>
      <c r="C278" s="103">
        <v>0.0007808817287782533</v>
      </c>
      <c r="D278" s="99" t="s">
        <v>2435</v>
      </c>
      <c r="E278" s="99" t="b">
        <v>0</v>
      </c>
      <c r="F278" s="99" t="b">
        <v>0</v>
      </c>
      <c r="G278" s="99" t="b">
        <v>0</v>
      </c>
    </row>
    <row r="279" spans="1:7" ht="15">
      <c r="A279" s="101" t="s">
        <v>740</v>
      </c>
      <c r="B279" s="99">
        <v>9</v>
      </c>
      <c r="C279" s="103">
        <v>0.0007408995376644813</v>
      </c>
      <c r="D279" s="99" t="s">
        <v>2435</v>
      </c>
      <c r="E279" s="99" t="b">
        <v>0</v>
      </c>
      <c r="F279" s="99" t="b">
        <v>0</v>
      </c>
      <c r="G279" s="99" t="b">
        <v>0</v>
      </c>
    </row>
    <row r="280" spans="1:7" ht="15">
      <c r="A280" s="101" t="s">
        <v>741</v>
      </c>
      <c r="B280" s="99">
        <v>9</v>
      </c>
      <c r="C280" s="103">
        <v>0.000705632745721289</v>
      </c>
      <c r="D280" s="99" t="s">
        <v>2435</v>
      </c>
      <c r="E280" s="99" t="b">
        <v>0</v>
      </c>
      <c r="F280" s="99" t="b">
        <v>0</v>
      </c>
      <c r="G280" s="99" t="b">
        <v>0</v>
      </c>
    </row>
    <row r="281" spans="1:7" ht="15">
      <c r="A281" s="101" t="s">
        <v>742</v>
      </c>
      <c r="B281" s="99">
        <v>9</v>
      </c>
      <c r="C281" s="103">
        <v>0.0007408995376644813</v>
      </c>
      <c r="D281" s="99" t="s">
        <v>2435</v>
      </c>
      <c r="E281" s="99" t="b">
        <v>0</v>
      </c>
      <c r="F281" s="99" t="b">
        <v>0</v>
      </c>
      <c r="G281" s="99" t="b">
        <v>0</v>
      </c>
    </row>
    <row r="282" spans="1:7" ht="15">
      <c r="A282" s="101" t="s">
        <v>743</v>
      </c>
      <c r="B282" s="99">
        <v>9</v>
      </c>
      <c r="C282" s="103">
        <v>0.0007408995376644813</v>
      </c>
      <c r="D282" s="99" t="s">
        <v>2435</v>
      </c>
      <c r="E282" s="99" t="b">
        <v>0</v>
      </c>
      <c r="F282" s="99" t="b">
        <v>0</v>
      </c>
      <c r="G282" s="99" t="b">
        <v>0</v>
      </c>
    </row>
    <row r="283" spans="1:7" ht="15">
      <c r="A283" s="101" t="s">
        <v>744</v>
      </c>
      <c r="B283" s="99">
        <v>9</v>
      </c>
      <c r="C283" s="103">
        <v>0.0007808817287782533</v>
      </c>
      <c r="D283" s="99" t="s">
        <v>2435</v>
      </c>
      <c r="E283" s="99" t="b">
        <v>0</v>
      </c>
      <c r="F283" s="99" t="b">
        <v>0</v>
      </c>
      <c r="G283" s="99" t="b">
        <v>0</v>
      </c>
    </row>
    <row r="284" spans="1:7" ht="15">
      <c r="A284" s="101" t="s">
        <v>745</v>
      </c>
      <c r="B284" s="99">
        <v>9</v>
      </c>
      <c r="C284" s="103">
        <v>0.0009484428164277591</v>
      </c>
      <c r="D284" s="99" t="s">
        <v>2435</v>
      </c>
      <c r="E284" s="99" t="b">
        <v>0</v>
      </c>
      <c r="F284" s="99" t="b">
        <v>0</v>
      </c>
      <c r="G284" s="99" t="b">
        <v>0</v>
      </c>
    </row>
    <row r="285" spans="1:7" ht="15">
      <c r="A285" s="101" t="s">
        <v>746</v>
      </c>
      <c r="B285" s="99">
        <v>9</v>
      </c>
      <c r="C285" s="103">
        <v>0.0007808817287782533</v>
      </c>
      <c r="D285" s="99" t="s">
        <v>2435</v>
      </c>
      <c r="E285" s="99" t="b">
        <v>0</v>
      </c>
      <c r="F285" s="99" t="b">
        <v>0</v>
      </c>
      <c r="G285" s="99" t="b">
        <v>0</v>
      </c>
    </row>
    <row r="286" spans="1:7" ht="15">
      <c r="A286" s="101" t="s">
        <v>747</v>
      </c>
      <c r="B286" s="99">
        <v>9</v>
      </c>
      <c r="C286" s="103">
        <v>0.0011559860951910373</v>
      </c>
      <c r="D286" s="99" t="s">
        <v>2435</v>
      </c>
      <c r="E286" s="99" t="b">
        <v>0</v>
      </c>
      <c r="F286" s="99" t="b">
        <v>0</v>
      </c>
      <c r="G286" s="99" t="b">
        <v>0</v>
      </c>
    </row>
    <row r="287" spans="1:7" ht="15">
      <c r="A287" s="101" t="s">
        <v>748</v>
      </c>
      <c r="B287" s="99">
        <v>9</v>
      </c>
      <c r="C287" s="103">
        <v>0.0008270377810745242</v>
      </c>
      <c r="D287" s="99" t="s">
        <v>2435</v>
      </c>
      <c r="E287" s="99" t="b">
        <v>0</v>
      </c>
      <c r="F287" s="99" t="b">
        <v>0</v>
      </c>
      <c r="G287" s="99" t="b">
        <v>0</v>
      </c>
    </row>
    <row r="288" spans="1:7" ht="15">
      <c r="A288" s="101" t="s">
        <v>749</v>
      </c>
      <c r="B288" s="99">
        <v>9</v>
      </c>
      <c r="C288" s="103">
        <v>0.0007408995376644813</v>
      </c>
      <c r="D288" s="99" t="s">
        <v>2435</v>
      </c>
      <c r="E288" s="99" t="b">
        <v>0</v>
      </c>
      <c r="F288" s="99" t="b">
        <v>0</v>
      </c>
      <c r="G288" s="99" t="b">
        <v>0</v>
      </c>
    </row>
    <row r="289" spans="1:7" ht="15">
      <c r="A289" s="101" t="s">
        <v>750</v>
      </c>
      <c r="B289" s="99">
        <v>9</v>
      </c>
      <c r="C289" s="103">
        <v>0.0013635293739543153</v>
      </c>
      <c r="D289" s="99" t="s">
        <v>2435</v>
      </c>
      <c r="E289" s="99" t="b">
        <v>0</v>
      </c>
      <c r="F289" s="99" t="b">
        <v>0</v>
      </c>
      <c r="G289" s="99" t="b">
        <v>0</v>
      </c>
    </row>
    <row r="290" spans="1:7" ht="15">
      <c r="A290" s="101" t="s">
        <v>751</v>
      </c>
      <c r="B290" s="99">
        <v>9</v>
      </c>
      <c r="C290" s="103">
        <v>0.0009484428164277591</v>
      </c>
      <c r="D290" s="99" t="s">
        <v>2435</v>
      </c>
      <c r="E290" s="99" t="b">
        <v>0</v>
      </c>
      <c r="F290" s="99" t="b">
        <v>0</v>
      </c>
      <c r="G290" s="99" t="b">
        <v>0</v>
      </c>
    </row>
    <row r="291" spans="1:7" ht="15">
      <c r="A291" s="101" t="s">
        <v>752</v>
      </c>
      <c r="B291" s="99">
        <v>9</v>
      </c>
      <c r="C291" s="103">
        <v>0.0007808817287782533</v>
      </c>
      <c r="D291" s="99" t="s">
        <v>2435</v>
      </c>
      <c r="E291" s="99" t="b">
        <v>0</v>
      </c>
      <c r="F291" s="99" t="b">
        <v>0</v>
      </c>
      <c r="G291" s="99" t="b">
        <v>0</v>
      </c>
    </row>
    <row r="292" spans="1:7" ht="15">
      <c r="A292" s="101" t="s">
        <v>753</v>
      </c>
      <c r="B292" s="99">
        <v>9</v>
      </c>
      <c r="C292" s="103">
        <v>0.0010345810598378022</v>
      </c>
      <c r="D292" s="99" t="s">
        <v>2435</v>
      </c>
      <c r="E292" s="99" t="b">
        <v>0</v>
      </c>
      <c r="F292" s="99" t="b">
        <v>0</v>
      </c>
      <c r="G292" s="99" t="b">
        <v>0</v>
      </c>
    </row>
    <row r="293" spans="1:7" ht="15">
      <c r="A293" s="101" t="s">
        <v>754</v>
      </c>
      <c r="B293" s="99">
        <v>9</v>
      </c>
      <c r="C293" s="103">
        <v>0.0008816288040888203</v>
      </c>
      <c r="D293" s="99" t="s">
        <v>2435</v>
      </c>
      <c r="E293" s="99" t="b">
        <v>0</v>
      </c>
      <c r="F293" s="99" t="b">
        <v>0</v>
      </c>
      <c r="G293" s="99" t="b">
        <v>0</v>
      </c>
    </row>
    <row r="294" spans="1:7" ht="15">
      <c r="A294" s="101" t="s">
        <v>755</v>
      </c>
      <c r="B294" s="99">
        <v>9</v>
      </c>
      <c r="C294" s="103">
        <v>0.0007808817287782533</v>
      </c>
      <c r="D294" s="99" t="s">
        <v>2435</v>
      </c>
      <c r="E294" s="99" t="b">
        <v>0</v>
      </c>
      <c r="F294" s="99" t="b">
        <v>0</v>
      </c>
      <c r="G294" s="99" t="b">
        <v>0</v>
      </c>
    </row>
    <row r="295" spans="1:7" ht="15">
      <c r="A295" s="101" t="s">
        <v>756</v>
      </c>
      <c r="B295" s="99">
        <v>9</v>
      </c>
      <c r="C295" s="103">
        <v>0.0007808817287782533</v>
      </c>
      <c r="D295" s="99" t="s">
        <v>2435</v>
      </c>
      <c r="E295" s="99" t="b">
        <v>0</v>
      </c>
      <c r="F295" s="99" t="b">
        <v>0</v>
      </c>
      <c r="G295" s="99" t="b">
        <v>0</v>
      </c>
    </row>
    <row r="296" spans="1:7" ht="15">
      <c r="A296" s="101" t="s">
        <v>757</v>
      </c>
      <c r="B296" s="99">
        <v>9</v>
      </c>
      <c r="C296" s="103">
        <v>0.0007808817287782533</v>
      </c>
      <c r="D296" s="99" t="s">
        <v>2435</v>
      </c>
      <c r="E296" s="99" t="b">
        <v>0</v>
      </c>
      <c r="F296" s="99" t="b">
        <v>0</v>
      </c>
      <c r="G296" s="99" t="b">
        <v>0</v>
      </c>
    </row>
    <row r="297" spans="1:7" ht="15">
      <c r="A297" s="101" t="s">
        <v>758</v>
      </c>
      <c r="B297" s="99">
        <v>9</v>
      </c>
      <c r="C297" s="103">
        <v>0.0007808817287782533</v>
      </c>
      <c r="D297" s="99" t="s">
        <v>2435</v>
      </c>
      <c r="E297" s="99" t="b">
        <v>0</v>
      </c>
      <c r="F297" s="99" t="b">
        <v>0</v>
      </c>
      <c r="G297" s="99" t="b">
        <v>0</v>
      </c>
    </row>
    <row r="298" spans="1:7" ht="15">
      <c r="A298" s="101" t="s">
        <v>759</v>
      </c>
      <c r="B298" s="99">
        <v>9</v>
      </c>
      <c r="C298" s="103">
        <v>0.0007408995376644813</v>
      </c>
      <c r="D298" s="99" t="s">
        <v>2435</v>
      </c>
      <c r="E298" s="99" t="b">
        <v>0</v>
      </c>
      <c r="F298" s="99" t="b">
        <v>0</v>
      </c>
      <c r="G298" s="99" t="b">
        <v>0</v>
      </c>
    </row>
    <row r="299" spans="1:7" ht="15">
      <c r="A299" s="101" t="s">
        <v>760</v>
      </c>
      <c r="B299" s="99">
        <v>9</v>
      </c>
      <c r="C299" s="103">
        <v>0.0007408995376644813</v>
      </c>
      <c r="D299" s="99" t="s">
        <v>2435</v>
      </c>
      <c r="E299" s="99" t="b">
        <v>0</v>
      </c>
      <c r="F299" s="99" t="b">
        <v>0</v>
      </c>
      <c r="G299" s="99" t="b">
        <v>0</v>
      </c>
    </row>
    <row r="300" spans="1:7" ht="15">
      <c r="A300" s="101" t="s">
        <v>761</v>
      </c>
      <c r="B300" s="99">
        <v>9</v>
      </c>
      <c r="C300" s="103">
        <v>0.0008270377810745242</v>
      </c>
      <c r="D300" s="99" t="s">
        <v>2435</v>
      </c>
      <c r="E300" s="99" t="b">
        <v>0</v>
      </c>
      <c r="F300" s="99" t="b">
        <v>0</v>
      </c>
      <c r="G300" s="99" t="b">
        <v>0</v>
      </c>
    </row>
    <row r="301" spans="1:7" ht="15">
      <c r="A301" s="101" t="s">
        <v>762</v>
      </c>
      <c r="B301" s="99">
        <v>9</v>
      </c>
      <c r="C301" s="103">
        <v>0.0007408995376644813</v>
      </c>
      <c r="D301" s="99" t="s">
        <v>2435</v>
      </c>
      <c r="E301" s="99" t="b">
        <v>1</v>
      </c>
      <c r="F301" s="99" t="b">
        <v>0</v>
      </c>
      <c r="G301" s="99" t="b">
        <v>0</v>
      </c>
    </row>
    <row r="302" spans="1:7" ht="15">
      <c r="A302" s="101" t="s">
        <v>763</v>
      </c>
      <c r="B302" s="99">
        <v>9</v>
      </c>
      <c r="C302" s="103">
        <v>0.0007408995376644813</v>
      </c>
      <c r="D302" s="99" t="s">
        <v>2435</v>
      </c>
      <c r="E302" s="99" t="b">
        <v>0</v>
      </c>
      <c r="F302" s="99" t="b">
        <v>0</v>
      </c>
      <c r="G302" s="99" t="b">
        <v>0</v>
      </c>
    </row>
    <row r="303" spans="1:7" ht="15">
      <c r="A303" s="101" t="s">
        <v>764</v>
      </c>
      <c r="B303" s="99">
        <v>9</v>
      </c>
      <c r="C303" s="103">
        <v>0.0008816288040888203</v>
      </c>
      <c r="D303" s="99" t="s">
        <v>2435</v>
      </c>
      <c r="E303" s="99" t="b">
        <v>0</v>
      </c>
      <c r="F303" s="99" t="b">
        <v>0</v>
      </c>
      <c r="G303" s="99" t="b">
        <v>0</v>
      </c>
    </row>
    <row r="304" spans="1:7" ht="15">
      <c r="A304" s="101" t="s">
        <v>765</v>
      </c>
      <c r="B304" s="99">
        <v>9</v>
      </c>
      <c r="C304" s="103">
        <v>0.0011559860951910373</v>
      </c>
      <c r="D304" s="99" t="s">
        <v>2435</v>
      </c>
      <c r="E304" s="99" t="b">
        <v>0</v>
      </c>
      <c r="F304" s="99" t="b">
        <v>0</v>
      </c>
      <c r="G304" s="99" t="b">
        <v>0</v>
      </c>
    </row>
    <row r="305" spans="1:7" ht="15">
      <c r="A305" s="101" t="s">
        <v>766</v>
      </c>
      <c r="B305" s="99">
        <v>9</v>
      </c>
      <c r="C305" s="103">
        <v>0.0007408995376644813</v>
      </c>
      <c r="D305" s="99" t="s">
        <v>2435</v>
      </c>
      <c r="E305" s="99" t="b">
        <v>0</v>
      </c>
      <c r="F305" s="99" t="b">
        <v>0</v>
      </c>
      <c r="G305" s="99" t="b">
        <v>0</v>
      </c>
    </row>
    <row r="306" spans="1:7" ht="15">
      <c r="A306" s="101" t="s">
        <v>767</v>
      </c>
      <c r="B306" s="99">
        <v>8</v>
      </c>
      <c r="C306" s="103">
        <v>0.0007351446942884659</v>
      </c>
      <c r="D306" s="99" t="s">
        <v>2435</v>
      </c>
      <c r="E306" s="99" t="b">
        <v>0</v>
      </c>
      <c r="F306" s="99" t="b">
        <v>0</v>
      </c>
      <c r="G306" s="99" t="b">
        <v>0</v>
      </c>
    </row>
    <row r="307" spans="1:7" ht="15">
      <c r="A307" s="101" t="s">
        <v>768</v>
      </c>
      <c r="B307" s="99">
        <v>8</v>
      </c>
      <c r="C307" s="103">
        <v>0.0007351446942884659</v>
      </c>
      <c r="D307" s="99" t="s">
        <v>2435</v>
      </c>
      <c r="E307" s="99" t="b">
        <v>0</v>
      </c>
      <c r="F307" s="99" t="b">
        <v>0</v>
      </c>
      <c r="G307" s="99" t="b">
        <v>0</v>
      </c>
    </row>
    <row r="308" spans="1:7" ht="15">
      <c r="A308" s="101" t="s">
        <v>769</v>
      </c>
      <c r="B308" s="99">
        <v>8</v>
      </c>
      <c r="C308" s="103">
        <v>0.0007351446942884659</v>
      </c>
      <c r="D308" s="99" t="s">
        <v>2435</v>
      </c>
      <c r="E308" s="99" t="b">
        <v>0</v>
      </c>
      <c r="F308" s="99" t="b">
        <v>0</v>
      </c>
      <c r="G308" s="99" t="b">
        <v>0</v>
      </c>
    </row>
    <row r="309" spans="1:7" ht="15">
      <c r="A309" s="101" t="s">
        <v>770</v>
      </c>
      <c r="B309" s="99">
        <v>8</v>
      </c>
      <c r="C309" s="103">
        <v>0.0010275431957253664</v>
      </c>
      <c r="D309" s="99" t="s">
        <v>2435</v>
      </c>
      <c r="E309" s="99" t="b">
        <v>0</v>
      </c>
      <c r="F309" s="99" t="b">
        <v>0</v>
      </c>
      <c r="G309" s="99" t="b">
        <v>0</v>
      </c>
    </row>
    <row r="310" spans="1:7" ht="15">
      <c r="A310" s="101" t="s">
        <v>771</v>
      </c>
      <c r="B310" s="99">
        <v>8</v>
      </c>
      <c r="C310" s="103">
        <v>0.0010275431957253664</v>
      </c>
      <c r="D310" s="99" t="s">
        <v>2435</v>
      </c>
      <c r="E310" s="99" t="b">
        <v>0</v>
      </c>
      <c r="F310" s="99" t="b">
        <v>0</v>
      </c>
      <c r="G310" s="99" t="b">
        <v>0</v>
      </c>
    </row>
    <row r="311" spans="1:7" ht="15">
      <c r="A311" s="101" t="s">
        <v>772</v>
      </c>
      <c r="B311" s="99">
        <v>8</v>
      </c>
      <c r="C311" s="103">
        <v>0.0006941170922473362</v>
      </c>
      <c r="D311" s="99" t="s">
        <v>2435</v>
      </c>
      <c r="E311" s="99" t="b">
        <v>0</v>
      </c>
      <c r="F311" s="99" t="b">
        <v>0</v>
      </c>
      <c r="G311" s="99" t="b">
        <v>0</v>
      </c>
    </row>
    <row r="312" spans="1:7" ht="15">
      <c r="A312" s="101" t="s">
        <v>773</v>
      </c>
      <c r="B312" s="99">
        <v>8</v>
      </c>
      <c r="C312" s="103">
        <v>0.0006585773668128722</v>
      </c>
      <c r="D312" s="99" t="s">
        <v>2435</v>
      </c>
      <c r="E312" s="99" t="b">
        <v>0</v>
      </c>
      <c r="F312" s="99" t="b">
        <v>0</v>
      </c>
      <c r="G312" s="99" t="b">
        <v>0</v>
      </c>
    </row>
    <row r="313" spans="1:7" ht="15">
      <c r="A313" s="101" t="s">
        <v>774</v>
      </c>
      <c r="B313" s="99">
        <v>8</v>
      </c>
      <c r="C313" s="103">
        <v>0.0007351446942884659</v>
      </c>
      <c r="D313" s="99" t="s">
        <v>2435</v>
      </c>
      <c r="E313" s="99" t="b">
        <v>0</v>
      </c>
      <c r="F313" s="99" t="b">
        <v>0</v>
      </c>
      <c r="G313" s="99" t="b">
        <v>0</v>
      </c>
    </row>
    <row r="314" spans="1:7" ht="15">
      <c r="A314" s="101" t="s">
        <v>775</v>
      </c>
      <c r="B314" s="99">
        <v>8</v>
      </c>
      <c r="C314" s="103">
        <v>0.0006941170922473362</v>
      </c>
      <c r="D314" s="99" t="s">
        <v>2435</v>
      </c>
      <c r="E314" s="99" t="b">
        <v>0</v>
      </c>
      <c r="F314" s="99" t="b">
        <v>0</v>
      </c>
      <c r="G314" s="99" t="b">
        <v>0</v>
      </c>
    </row>
    <row r="315" spans="1:7" ht="15">
      <c r="A315" s="101" t="s">
        <v>776</v>
      </c>
      <c r="B315" s="99">
        <v>8</v>
      </c>
      <c r="C315" s="103">
        <v>0.0007351446942884659</v>
      </c>
      <c r="D315" s="99" t="s">
        <v>2435</v>
      </c>
      <c r="E315" s="99" t="b">
        <v>0</v>
      </c>
      <c r="F315" s="99" t="b">
        <v>0</v>
      </c>
      <c r="G315" s="99" t="b">
        <v>0</v>
      </c>
    </row>
    <row r="316" spans="1:7" ht="15">
      <c r="A316" s="101" t="s">
        <v>777</v>
      </c>
      <c r="B316" s="99">
        <v>8</v>
      </c>
      <c r="C316" s="103">
        <v>0.0007351446942884659</v>
      </c>
      <c r="D316" s="99" t="s">
        <v>2435</v>
      </c>
      <c r="E316" s="99" t="b">
        <v>0</v>
      </c>
      <c r="F316" s="99" t="b">
        <v>0</v>
      </c>
      <c r="G316" s="99" t="b">
        <v>0</v>
      </c>
    </row>
    <row r="317" spans="1:7" ht="15">
      <c r="A317" s="101" t="s">
        <v>778</v>
      </c>
      <c r="B317" s="99">
        <v>8</v>
      </c>
      <c r="C317" s="103">
        <v>0.0008430602812691192</v>
      </c>
      <c r="D317" s="99" t="s">
        <v>2435</v>
      </c>
      <c r="E317" s="99" t="b">
        <v>0</v>
      </c>
      <c r="F317" s="99" t="b">
        <v>0</v>
      </c>
      <c r="G317" s="99" t="b">
        <v>0</v>
      </c>
    </row>
    <row r="318" spans="1:7" ht="15">
      <c r="A318" s="101" t="s">
        <v>779</v>
      </c>
      <c r="B318" s="99">
        <v>8</v>
      </c>
      <c r="C318" s="103">
        <v>0.0006941170922473362</v>
      </c>
      <c r="D318" s="99" t="s">
        <v>2435</v>
      </c>
      <c r="E318" s="99" t="b">
        <v>0</v>
      </c>
      <c r="F318" s="99" t="b">
        <v>0</v>
      </c>
      <c r="G318" s="99" t="b">
        <v>0</v>
      </c>
    </row>
    <row r="319" spans="1:7" ht="15">
      <c r="A319" s="101" t="s">
        <v>780</v>
      </c>
      <c r="B319" s="99">
        <v>8</v>
      </c>
      <c r="C319" s="103">
        <v>0.0006585773668128722</v>
      </c>
      <c r="D319" s="99" t="s">
        <v>2435</v>
      </c>
      <c r="E319" s="99" t="b">
        <v>0</v>
      </c>
      <c r="F319" s="99" t="b">
        <v>0</v>
      </c>
      <c r="G319" s="99" t="b">
        <v>0</v>
      </c>
    </row>
    <row r="320" spans="1:7" ht="15">
      <c r="A320" s="101" t="s">
        <v>781</v>
      </c>
      <c r="B320" s="99">
        <v>8</v>
      </c>
      <c r="C320" s="103">
        <v>0.0006941170922473362</v>
      </c>
      <c r="D320" s="99" t="s">
        <v>2435</v>
      </c>
      <c r="E320" s="99" t="b">
        <v>0</v>
      </c>
      <c r="F320" s="99" t="b">
        <v>0</v>
      </c>
      <c r="G320" s="99" t="b">
        <v>0</v>
      </c>
    </row>
    <row r="321" spans="1:7" ht="15">
      <c r="A321" s="101" t="s">
        <v>782</v>
      </c>
      <c r="B321" s="99">
        <v>8</v>
      </c>
      <c r="C321" s="103">
        <v>0.0010275431957253664</v>
      </c>
      <c r="D321" s="99" t="s">
        <v>2435</v>
      </c>
      <c r="E321" s="99" t="b">
        <v>0</v>
      </c>
      <c r="F321" s="99" t="b">
        <v>0</v>
      </c>
      <c r="G321" s="99" t="b">
        <v>0</v>
      </c>
    </row>
    <row r="322" spans="1:7" ht="15">
      <c r="A322" s="101" t="s">
        <v>783</v>
      </c>
      <c r="B322" s="99">
        <v>8</v>
      </c>
      <c r="C322" s="103">
        <v>0.0007836700480789514</v>
      </c>
      <c r="D322" s="99" t="s">
        <v>2435</v>
      </c>
      <c r="E322" s="99" t="b">
        <v>0</v>
      </c>
      <c r="F322" s="99" t="b">
        <v>0</v>
      </c>
      <c r="G322" s="99" t="b">
        <v>0</v>
      </c>
    </row>
    <row r="323" spans="1:7" ht="15">
      <c r="A323" s="101" t="s">
        <v>784</v>
      </c>
      <c r="B323" s="99">
        <v>8</v>
      </c>
      <c r="C323" s="103">
        <v>0.0006941170922473362</v>
      </c>
      <c r="D323" s="99" t="s">
        <v>2435</v>
      </c>
      <c r="E323" s="99" t="b">
        <v>0</v>
      </c>
      <c r="F323" s="99" t="b">
        <v>0</v>
      </c>
      <c r="G323" s="99" t="b">
        <v>0</v>
      </c>
    </row>
    <row r="324" spans="1:7" ht="15">
      <c r="A324" s="101" t="s">
        <v>785</v>
      </c>
      <c r="B324" s="99">
        <v>8</v>
      </c>
      <c r="C324" s="103">
        <v>0.0007351446942884659</v>
      </c>
      <c r="D324" s="99" t="s">
        <v>2435</v>
      </c>
      <c r="E324" s="99" t="b">
        <v>0</v>
      </c>
      <c r="F324" s="99" t="b">
        <v>0</v>
      </c>
      <c r="G324" s="99" t="b">
        <v>0</v>
      </c>
    </row>
    <row r="325" spans="1:7" ht="15">
      <c r="A325" s="101" t="s">
        <v>786</v>
      </c>
      <c r="B325" s="99">
        <v>8</v>
      </c>
      <c r="C325" s="103">
        <v>0.0006585773668128722</v>
      </c>
      <c r="D325" s="99" t="s">
        <v>2435</v>
      </c>
      <c r="E325" s="99" t="b">
        <v>0</v>
      </c>
      <c r="F325" s="99" t="b">
        <v>0</v>
      </c>
      <c r="G325" s="99" t="b">
        <v>0</v>
      </c>
    </row>
    <row r="326" spans="1:7" ht="15">
      <c r="A326" s="101" t="s">
        <v>787</v>
      </c>
      <c r="B326" s="99">
        <v>8</v>
      </c>
      <c r="C326" s="103">
        <v>0.0006941170922473362</v>
      </c>
      <c r="D326" s="99" t="s">
        <v>2435</v>
      </c>
      <c r="E326" s="99" t="b">
        <v>0</v>
      </c>
      <c r="F326" s="99" t="b">
        <v>0</v>
      </c>
      <c r="G326" s="99" t="b">
        <v>0</v>
      </c>
    </row>
    <row r="327" spans="1:7" ht="15">
      <c r="A327" s="101" t="s">
        <v>788</v>
      </c>
      <c r="B327" s="99">
        <v>8</v>
      </c>
      <c r="C327" s="103">
        <v>0.0007351446942884659</v>
      </c>
      <c r="D327" s="99" t="s">
        <v>2435</v>
      </c>
      <c r="E327" s="99" t="b">
        <v>1</v>
      </c>
      <c r="F327" s="99" t="b">
        <v>0</v>
      </c>
      <c r="G327" s="99" t="b">
        <v>0</v>
      </c>
    </row>
    <row r="328" spans="1:7" ht="15">
      <c r="A328" s="101" t="s">
        <v>789</v>
      </c>
      <c r="B328" s="99">
        <v>8</v>
      </c>
      <c r="C328" s="103">
        <v>0.0006941170922473362</v>
      </c>
      <c r="D328" s="99" t="s">
        <v>2435</v>
      </c>
      <c r="E328" s="99" t="b">
        <v>0</v>
      </c>
      <c r="F328" s="99" t="b">
        <v>0</v>
      </c>
      <c r="G328" s="99" t="b">
        <v>0</v>
      </c>
    </row>
    <row r="329" spans="1:7" ht="15">
      <c r="A329" s="101" t="s">
        <v>790</v>
      </c>
      <c r="B329" s="99">
        <v>8</v>
      </c>
      <c r="C329" s="103">
        <v>0.0007836700480789514</v>
      </c>
      <c r="D329" s="99" t="s">
        <v>2435</v>
      </c>
      <c r="E329" s="99" t="b">
        <v>0</v>
      </c>
      <c r="F329" s="99" t="b">
        <v>0</v>
      </c>
      <c r="G329" s="99" t="b">
        <v>0</v>
      </c>
    </row>
    <row r="330" spans="1:7" ht="15">
      <c r="A330" s="101" t="s">
        <v>791</v>
      </c>
      <c r="B330" s="99">
        <v>8</v>
      </c>
      <c r="C330" s="103">
        <v>0.0006941170922473362</v>
      </c>
      <c r="D330" s="99" t="s">
        <v>2435</v>
      </c>
      <c r="E330" s="99" t="b">
        <v>0</v>
      </c>
      <c r="F330" s="99" t="b">
        <v>0</v>
      </c>
      <c r="G330" s="99" t="b">
        <v>0</v>
      </c>
    </row>
    <row r="331" spans="1:7" ht="15">
      <c r="A331" s="101" t="s">
        <v>792</v>
      </c>
      <c r="B331" s="99">
        <v>8</v>
      </c>
      <c r="C331" s="103">
        <v>0.0006941170922473362</v>
      </c>
      <c r="D331" s="99" t="s">
        <v>2435</v>
      </c>
      <c r="E331" s="99" t="b">
        <v>0</v>
      </c>
      <c r="F331" s="99" t="b">
        <v>0</v>
      </c>
      <c r="G331" s="99" t="b">
        <v>0</v>
      </c>
    </row>
    <row r="332" spans="1:7" ht="15">
      <c r="A332" s="101" t="s">
        <v>793</v>
      </c>
      <c r="B332" s="99">
        <v>8</v>
      </c>
      <c r="C332" s="103">
        <v>0.0007351446942884659</v>
      </c>
      <c r="D332" s="99" t="s">
        <v>2435</v>
      </c>
      <c r="E332" s="99" t="b">
        <v>0</v>
      </c>
      <c r="F332" s="99" t="b">
        <v>0</v>
      </c>
      <c r="G332" s="99" t="b">
        <v>0</v>
      </c>
    </row>
    <row r="333" spans="1:7" ht="15">
      <c r="A333" s="101" t="s">
        <v>794</v>
      </c>
      <c r="B333" s="99">
        <v>8</v>
      </c>
      <c r="C333" s="103">
        <v>0.0006941170922473362</v>
      </c>
      <c r="D333" s="99" t="s">
        <v>2435</v>
      </c>
      <c r="E333" s="99" t="b">
        <v>0</v>
      </c>
      <c r="F333" s="99" t="b">
        <v>0</v>
      </c>
      <c r="G333" s="99" t="b">
        <v>0</v>
      </c>
    </row>
    <row r="334" spans="1:7" ht="15">
      <c r="A334" s="101" t="s">
        <v>795</v>
      </c>
      <c r="B334" s="99">
        <v>8</v>
      </c>
      <c r="C334" s="103">
        <v>0.0010275431957253664</v>
      </c>
      <c r="D334" s="99" t="s">
        <v>2435</v>
      </c>
      <c r="E334" s="99" t="b">
        <v>0</v>
      </c>
      <c r="F334" s="99" t="b">
        <v>0</v>
      </c>
      <c r="G334" s="99" t="b">
        <v>0</v>
      </c>
    </row>
    <row r="335" spans="1:7" ht="15">
      <c r="A335" s="101" t="s">
        <v>796</v>
      </c>
      <c r="B335" s="99">
        <v>8</v>
      </c>
      <c r="C335" s="103">
        <v>0.0007836700480789514</v>
      </c>
      <c r="D335" s="99" t="s">
        <v>2435</v>
      </c>
      <c r="E335" s="99" t="b">
        <v>0</v>
      </c>
      <c r="F335" s="99" t="b">
        <v>0</v>
      </c>
      <c r="G335" s="99" t="b">
        <v>0</v>
      </c>
    </row>
    <row r="336" spans="1:7" ht="15">
      <c r="A336" s="101" t="s">
        <v>797</v>
      </c>
      <c r="B336" s="99">
        <v>8</v>
      </c>
      <c r="C336" s="103">
        <v>0.0012120261101816136</v>
      </c>
      <c r="D336" s="99" t="s">
        <v>2435</v>
      </c>
      <c r="E336" s="99" t="b">
        <v>0</v>
      </c>
      <c r="F336" s="99" t="b">
        <v>0</v>
      </c>
      <c r="G336" s="99" t="b">
        <v>0</v>
      </c>
    </row>
    <row r="337" spans="1:7" ht="15">
      <c r="A337" s="101" t="s">
        <v>798</v>
      </c>
      <c r="B337" s="99">
        <v>8</v>
      </c>
      <c r="C337" s="103">
        <v>0.0006941170922473362</v>
      </c>
      <c r="D337" s="99" t="s">
        <v>2435</v>
      </c>
      <c r="E337" s="99" t="b">
        <v>0</v>
      </c>
      <c r="F337" s="99" t="b">
        <v>0</v>
      </c>
      <c r="G337" s="99" t="b">
        <v>0</v>
      </c>
    </row>
    <row r="338" spans="1:7" ht="15">
      <c r="A338" s="101" t="s">
        <v>799</v>
      </c>
      <c r="B338" s="99">
        <v>8</v>
      </c>
      <c r="C338" s="103">
        <v>0.0008430602812691192</v>
      </c>
      <c r="D338" s="99" t="s">
        <v>2435</v>
      </c>
      <c r="E338" s="99" t="b">
        <v>0</v>
      </c>
      <c r="F338" s="99" t="b">
        <v>0</v>
      </c>
      <c r="G338" s="99" t="b">
        <v>0</v>
      </c>
    </row>
    <row r="339" spans="1:7" ht="15">
      <c r="A339" s="101" t="s">
        <v>800</v>
      </c>
      <c r="B339" s="99">
        <v>8</v>
      </c>
      <c r="C339" s="103">
        <v>0.0007351446942884659</v>
      </c>
      <c r="D339" s="99" t="s">
        <v>2435</v>
      </c>
      <c r="E339" s="99" t="b">
        <v>0</v>
      </c>
      <c r="F339" s="99" t="b">
        <v>0</v>
      </c>
      <c r="G339" s="99" t="b">
        <v>0</v>
      </c>
    </row>
    <row r="340" spans="1:7" ht="15">
      <c r="A340" s="101" t="s">
        <v>801</v>
      </c>
      <c r="B340" s="99">
        <v>8</v>
      </c>
      <c r="C340" s="103">
        <v>0.0006585773668128722</v>
      </c>
      <c r="D340" s="99" t="s">
        <v>2435</v>
      </c>
      <c r="E340" s="99" t="b">
        <v>0</v>
      </c>
      <c r="F340" s="99" t="b">
        <v>0</v>
      </c>
      <c r="G340" s="99" t="b">
        <v>0</v>
      </c>
    </row>
    <row r="341" spans="1:7" ht="15">
      <c r="A341" s="101" t="s">
        <v>802</v>
      </c>
      <c r="B341" s="99">
        <v>8</v>
      </c>
      <c r="C341" s="103">
        <v>0.0006585773668128722</v>
      </c>
      <c r="D341" s="99" t="s">
        <v>2435</v>
      </c>
      <c r="E341" s="99" t="b">
        <v>0</v>
      </c>
      <c r="F341" s="99" t="b">
        <v>0</v>
      </c>
      <c r="G341" s="99" t="b">
        <v>0</v>
      </c>
    </row>
    <row r="342" spans="1:7" ht="15">
      <c r="A342" s="101" t="s">
        <v>803</v>
      </c>
      <c r="B342" s="99">
        <v>8</v>
      </c>
      <c r="C342" s="103">
        <v>0.0006941170922473362</v>
      </c>
      <c r="D342" s="99" t="s">
        <v>2435</v>
      </c>
      <c r="E342" s="99" t="b">
        <v>0</v>
      </c>
      <c r="F342" s="99" t="b">
        <v>0</v>
      </c>
      <c r="G342" s="99" t="b">
        <v>0</v>
      </c>
    </row>
    <row r="343" spans="1:7" ht="15">
      <c r="A343" s="101" t="s">
        <v>804</v>
      </c>
      <c r="B343" s="99">
        <v>8</v>
      </c>
      <c r="C343" s="103">
        <v>0.0007351446942884659</v>
      </c>
      <c r="D343" s="99" t="s">
        <v>2435</v>
      </c>
      <c r="E343" s="99" t="b">
        <v>0</v>
      </c>
      <c r="F343" s="99" t="b">
        <v>0</v>
      </c>
      <c r="G343" s="99" t="b">
        <v>0</v>
      </c>
    </row>
    <row r="344" spans="1:7" ht="15">
      <c r="A344" s="101" t="s">
        <v>805</v>
      </c>
      <c r="B344" s="99">
        <v>8</v>
      </c>
      <c r="C344" s="103">
        <v>0.0006585773668128722</v>
      </c>
      <c r="D344" s="99" t="s">
        <v>2435</v>
      </c>
      <c r="E344" s="99" t="b">
        <v>0</v>
      </c>
      <c r="F344" s="99" t="b">
        <v>0</v>
      </c>
      <c r="G344" s="99" t="b">
        <v>0</v>
      </c>
    </row>
    <row r="345" spans="1:7" ht="15">
      <c r="A345" s="101" t="s">
        <v>806</v>
      </c>
      <c r="B345" s="99">
        <v>8</v>
      </c>
      <c r="C345" s="103">
        <v>0.0007836700480789514</v>
      </c>
      <c r="D345" s="99" t="s">
        <v>2435</v>
      </c>
      <c r="E345" s="99" t="b">
        <v>0</v>
      </c>
      <c r="F345" s="99" t="b">
        <v>0</v>
      </c>
      <c r="G345" s="99" t="b">
        <v>0</v>
      </c>
    </row>
    <row r="346" spans="1:7" ht="15">
      <c r="A346" s="101" t="s">
        <v>807</v>
      </c>
      <c r="B346" s="99">
        <v>8</v>
      </c>
      <c r="C346" s="103">
        <v>0.0006585773668128722</v>
      </c>
      <c r="D346" s="99" t="s">
        <v>2435</v>
      </c>
      <c r="E346" s="99" t="b">
        <v>0</v>
      </c>
      <c r="F346" s="99" t="b">
        <v>0</v>
      </c>
      <c r="G346" s="99" t="b">
        <v>0</v>
      </c>
    </row>
    <row r="347" spans="1:7" ht="15">
      <c r="A347" s="101" t="s">
        <v>808</v>
      </c>
      <c r="B347" s="99">
        <v>8</v>
      </c>
      <c r="C347" s="103">
        <v>0.0007351446942884659</v>
      </c>
      <c r="D347" s="99" t="s">
        <v>2435</v>
      </c>
      <c r="E347" s="99" t="b">
        <v>0</v>
      </c>
      <c r="F347" s="99" t="b">
        <v>0</v>
      </c>
      <c r="G347" s="99" t="b">
        <v>0</v>
      </c>
    </row>
    <row r="348" spans="1:7" ht="15">
      <c r="A348" s="101" t="s">
        <v>809</v>
      </c>
      <c r="B348" s="99">
        <v>8</v>
      </c>
      <c r="C348" s="103">
        <v>0.0006585773668128722</v>
      </c>
      <c r="D348" s="99" t="s">
        <v>2435</v>
      </c>
      <c r="E348" s="99" t="b">
        <v>0</v>
      </c>
      <c r="F348" s="99" t="b">
        <v>0</v>
      </c>
      <c r="G348" s="99" t="b">
        <v>0</v>
      </c>
    </row>
    <row r="349" spans="1:7" ht="15">
      <c r="A349" s="101" t="s">
        <v>810</v>
      </c>
      <c r="B349" s="99">
        <v>7</v>
      </c>
      <c r="C349" s="103">
        <v>0.0006432516075024076</v>
      </c>
      <c r="D349" s="99" t="s">
        <v>2435</v>
      </c>
      <c r="E349" s="99" t="b">
        <v>0</v>
      </c>
      <c r="F349" s="99" t="b">
        <v>0</v>
      </c>
      <c r="G349" s="99" t="b">
        <v>0</v>
      </c>
    </row>
    <row r="350" spans="1:7" ht="15">
      <c r="A350" s="101" t="s">
        <v>811</v>
      </c>
      <c r="B350" s="99">
        <v>7</v>
      </c>
      <c r="C350" s="103">
        <v>0.0007376777461104793</v>
      </c>
      <c r="D350" s="99" t="s">
        <v>2435</v>
      </c>
      <c r="E350" s="99" t="b">
        <v>0</v>
      </c>
      <c r="F350" s="99" t="b">
        <v>0</v>
      </c>
      <c r="G350" s="99" t="b">
        <v>0</v>
      </c>
    </row>
    <row r="351" spans="1:7" ht="15">
      <c r="A351" s="101" t="s">
        <v>812</v>
      </c>
      <c r="B351" s="99">
        <v>7</v>
      </c>
      <c r="C351" s="103">
        <v>0.0006857112920690823</v>
      </c>
      <c r="D351" s="99" t="s">
        <v>2435</v>
      </c>
      <c r="E351" s="99" t="b">
        <v>0</v>
      </c>
      <c r="F351" s="99" t="b">
        <v>0</v>
      </c>
      <c r="G351" s="99" t="b">
        <v>0</v>
      </c>
    </row>
    <row r="352" spans="1:7" ht="15">
      <c r="A352" s="101" t="s">
        <v>813</v>
      </c>
      <c r="B352" s="99">
        <v>7</v>
      </c>
      <c r="C352" s="103">
        <v>0.0006432516075024076</v>
      </c>
      <c r="D352" s="99" t="s">
        <v>2435</v>
      </c>
      <c r="E352" s="99" t="b">
        <v>0</v>
      </c>
      <c r="F352" s="99" t="b">
        <v>0</v>
      </c>
      <c r="G352" s="99" t="b">
        <v>0</v>
      </c>
    </row>
    <row r="353" spans="1:7" ht="15">
      <c r="A353" s="101" t="s">
        <v>814</v>
      </c>
      <c r="B353" s="99">
        <v>7</v>
      </c>
      <c r="C353" s="103">
        <v>0.0006073524557164192</v>
      </c>
      <c r="D353" s="99" t="s">
        <v>2435</v>
      </c>
      <c r="E353" s="99" t="b">
        <v>0</v>
      </c>
      <c r="F353" s="99" t="b">
        <v>0</v>
      </c>
      <c r="G353" s="99" t="b">
        <v>0</v>
      </c>
    </row>
    <row r="354" spans="1:7" ht="15">
      <c r="A354" s="101" t="s">
        <v>815</v>
      </c>
      <c r="B354" s="99">
        <v>7</v>
      </c>
      <c r="C354" s="103">
        <v>0.0006432516075024076</v>
      </c>
      <c r="D354" s="99" t="s">
        <v>2435</v>
      </c>
      <c r="E354" s="99" t="b">
        <v>0</v>
      </c>
      <c r="F354" s="99" t="b">
        <v>0</v>
      </c>
      <c r="G354" s="99" t="b">
        <v>0</v>
      </c>
    </row>
    <row r="355" spans="1:7" ht="15">
      <c r="A355" s="101" t="s">
        <v>816</v>
      </c>
      <c r="B355" s="99">
        <v>7</v>
      </c>
      <c r="C355" s="103">
        <v>0.0006073524557164192</v>
      </c>
      <c r="D355" s="99" t="s">
        <v>2435</v>
      </c>
      <c r="E355" s="99" t="b">
        <v>0</v>
      </c>
      <c r="F355" s="99" t="b">
        <v>0</v>
      </c>
      <c r="G355" s="99" t="b">
        <v>0</v>
      </c>
    </row>
    <row r="356" spans="1:7" ht="15">
      <c r="A356" s="101" t="s">
        <v>817</v>
      </c>
      <c r="B356" s="99">
        <v>7</v>
      </c>
      <c r="C356" s="103">
        <v>0.0006857112920690823</v>
      </c>
      <c r="D356" s="99" t="s">
        <v>2435</v>
      </c>
      <c r="E356" s="99" t="b">
        <v>0</v>
      </c>
      <c r="F356" s="99" t="b">
        <v>0</v>
      </c>
      <c r="G356" s="99" t="b">
        <v>0</v>
      </c>
    </row>
    <row r="357" spans="1:7" ht="15">
      <c r="A357" s="101" t="s">
        <v>818</v>
      </c>
      <c r="B357" s="99">
        <v>7</v>
      </c>
      <c r="C357" s="103">
        <v>0.0006432516075024076</v>
      </c>
      <c r="D357" s="99" t="s">
        <v>2435</v>
      </c>
      <c r="E357" s="99" t="b">
        <v>0</v>
      </c>
      <c r="F357" s="99" t="b">
        <v>0</v>
      </c>
      <c r="G357" s="99" t="b">
        <v>0</v>
      </c>
    </row>
    <row r="358" spans="1:7" ht="15">
      <c r="A358" s="101" t="s">
        <v>819</v>
      </c>
      <c r="B358" s="99">
        <v>7</v>
      </c>
      <c r="C358" s="103">
        <v>0.0006432516075024076</v>
      </c>
      <c r="D358" s="99" t="s">
        <v>2435</v>
      </c>
      <c r="E358" s="99" t="b">
        <v>0</v>
      </c>
      <c r="F358" s="99" t="b">
        <v>0</v>
      </c>
      <c r="G358" s="99" t="b">
        <v>0</v>
      </c>
    </row>
    <row r="359" spans="1:7" ht="15">
      <c r="A359" s="101" t="s">
        <v>820</v>
      </c>
      <c r="B359" s="99">
        <v>7</v>
      </c>
      <c r="C359" s="103">
        <v>0.0008046741576516239</v>
      </c>
      <c r="D359" s="99" t="s">
        <v>2435</v>
      </c>
      <c r="E359" s="99" t="b">
        <v>0</v>
      </c>
      <c r="F359" s="99" t="b">
        <v>0</v>
      </c>
      <c r="G359" s="99" t="b">
        <v>0</v>
      </c>
    </row>
    <row r="360" spans="1:7" ht="15">
      <c r="A360" s="101" t="s">
        <v>821</v>
      </c>
      <c r="B360" s="99">
        <v>7</v>
      </c>
      <c r="C360" s="103">
        <v>0.0008991002962596955</v>
      </c>
      <c r="D360" s="99" t="s">
        <v>2435</v>
      </c>
      <c r="E360" s="99" t="b">
        <v>0</v>
      </c>
      <c r="F360" s="99" t="b">
        <v>0</v>
      </c>
      <c r="G360" s="99" t="b">
        <v>0</v>
      </c>
    </row>
    <row r="361" spans="1:7" ht="15">
      <c r="A361" s="101" t="s">
        <v>822</v>
      </c>
      <c r="B361" s="99">
        <v>7</v>
      </c>
      <c r="C361" s="103">
        <v>0.0006857112920690823</v>
      </c>
      <c r="D361" s="99" t="s">
        <v>2435</v>
      </c>
      <c r="E361" s="99" t="b">
        <v>0</v>
      </c>
      <c r="F361" s="99" t="b">
        <v>0</v>
      </c>
      <c r="G361" s="99" t="b">
        <v>0</v>
      </c>
    </row>
    <row r="362" spans="1:7" ht="15">
      <c r="A362" s="101" t="s">
        <v>823</v>
      </c>
      <c r="B362" s="99">
        <v>7</v>
      </c>
      <c r="C362" s="103">
        <v>0.0006857112920690823</v>
      </c>
      <c r="D362" s="99" t="s">
        <v>2435</v>
      </c>
      <c r="E362" s="99" t="b">
        <v>0</v>
      </c>
      <c r="F362" s="99" t="b">
        <v>0</v>
      </c>
      <c r="G362" s="99" t="b">
        <v>0</v>
      </c>
    </row>
    <row r="363" spans="1:7" ht="15">
      <c r="A363" s="101" t="s">
        <v>824</v>
      </c>
      <c r="B363" s="99">
        <v>7</v>
      </c>
      <c r="C363" s="103">
        <v>0.0006432516075024076</v>
      </c>
      <c r="D363" s="99" t="s">
        <v>2435</v>
      </c>
      <c r="E363" s="99" t="b">
        <v>0</v>
      </c>
      <c r="F363" s="99" t="b">
        <v>0</v>
      </c>
      <c r="G363" s="99" t="b">
        <v>0</v>
      </c>
    </row>
    <row r="364" spans="1:7" ht="15">
      <c r="A364" s="101" t="s">
        <v>825</v>
      </c>
      <c r="B364" s="99">
        <v>7</v>
      </c>
      <c r="C364" s="103">
        <v>0.0008046741576516239</v>
      </c>
      <c r="D364" s="99" t="s">
        <v>2435</v>
      </c>
      <c r="E364" s="99" t="b">
        <v>0</v>
      </c>
      <c r="F364" s="99" t="b">
        <v>0</v>
      </c>
      <c r="G364" s="99" t="b">
        <v>0</v>
      </c>
    </row>
    <row r="365" spans="1:7" ht="15">
      <c r="A365" s="101" t="s">
        <v>826</v>
      </c>
      <c r="B365" s="99">
        <v>7</v>
      </c>
      <c r="C365" s="103">
        <v>0.0006073524557164192</v>
      </c>
      <c r="D365" s="99" t="s">
        <v>2435</v>
      </c>
      <c r="E365" s="99" t="b">
        <v>0</v>
      </c>
      <c r="F365" s="99" t="b">
        <v>0</v>
      </c>
      <c r="G365" s="99" t="b">
        <v>0</v>
      </c>
    </row>
    <row r="366" spans="1:7" ht="15">
      <c r="A366" s="101" t="s">
        <v>827</v>
      </c>
      <c r="B366" s="99">
        <v>7</v>
      </c>
      <c r="C366" s="103">
        <v>0.0008046741576516239</v>
      </c>
      <c r="D366" s="99" t="s">
        <v>2435</v>
      </c>
      <c r="E366" s="99" t="b">
        <v>0</v>
      </c>
      <c r="F366" s="99" t="b">
        <v>0</v>
      </c>
      <c r="G366" s="99" t="b">
        <v>0</v>
      </c>
    </row>
    <row r="367" spans="1:7" ht="15">
      <c r="A367" s="101" t="s">
        <v>828</v>
      </c>
      <c r="B367" s="99">
        <v>7</v>
      </c>
      <c r="C367" s="103">
        <v>0.0007376777461104793</v>
      </c>
      <c r="D367" s="99" t="s">
        <v>2435</v>
      </c>
      <c r="E367" s="99" t="b">
        <v>0</v>
      </c>
      <c r="F367" s="99" t="b">
        <v>0</v>
      </c>
      <c r="G367" s="99" t="b">
        <v>0</v>
      </c>
    </row>
    <row r="368" spans="1:7" ht="15">
      <c r="A368" s="101" t="s">
        <v>829</v>
      </c>
      <c r="B368" s="99">
        <v>7</v>
      </c>
      <c r="C368" s="103">
        <v>0.0006432516075024076</v>
      </c>
      <c r="D368" s="99" t="s">
        <v>2435</v>
      </c>
      <c r="E368" s="99" t="b">
        <v>0</v>
      </c>
      <c r="F368" s="99" t="b">
        <v>0</v>
      </c>
      <c r="G368" s="99" t="b">
        <v>0</v>
      </c>
    </row>
    <row r="369" spans="1:7" ht="15">
      <c r="A369" s="101" t="s">
        <v>830</v>
      </c>
      <c r="B369" s="99">
        <v>7</v>
      </c>
      <c r="C369" s="103">
        <v>0.0006857112920690823</v>
      </c>
      <c r="D369" s="99" t="s">
        <v>2435</v>
      </c>
      <c r="E369" s="99" t="b">
        <v>0</v>
      </c>
      <c r="F369" s="99" t="b">
        <v>0</v>
      </c>
      <c r="G369" s="99" t="b">
        <v>0</v>
      </c>
    </row>
    <row r="370" spans="1:7" ht="15">
      <c r="A370" s="101" t="s">
        <v>831</v>
      </c>
      <c r="B370" s="99">
        <v>7</v>
      </c>
      <c r="C370" s="103">
        <v>0.0006073524557164192</v>
      </c>
      <c r="D370" s="99" t="s">
        <v>2435</v>
      </c>
      <c r="E370" s="99" t="b">
        <v>0</v>
      </c>
      <c r="F370" s="99" t="b">
        <v>0</v>
      </c>
      <c r="G370" s="99" t="b">
        <v>0</v>
      </c>
    </row>
    <row r="371" spans="1:7" ht="15">
      <c r="A371" s="101" t="s">
        <v>832</v>
      </c>
      <c r="B371" s="99">
        <v>7</v>
      </c>
      <c r="C371" s="103">
        <v>0.0006432516075024076</v>
      </c>
      <c r="D371" s="99" t="s">
        <v>2435</v>
      </c>
      <c r="E371" s="99" t="b">
        <v>0</v>
      </c>
      <c r="F371" s="99" t="b">
        <v>0</v>
      </c>
      <c r="G371" s="99" t="b">
        <v>0</v>
      </c>
    </row>
    <row r="372" spans="1:7" ht="15">
      <c r="A372" s="101" t="s">
        <v>833</v>
      </c>
      <c r="B372" s="99">
        <v>7</v>
      </c>
      <c r="C372" s="103">
        <v>0.0006073524557164192</v>
      </c>
      <c r="D372" s="99" t="s">
        <v>2435</v>
      </c>
      <c r="E372" s="99" t="b">
        <v>0</v>
      </c>
      <c r="F372" s="99" t="b">
        <v>0</v>
      </c>
      <c r="G372" s="99" t="b">
        <v>0</v>
      </c>
    </row>
    <row r="373" spans="1:7" ht="15">
      <c r="A373" s="101" t="s">
        <v>834</v>
      </c>
      <c r="B373" s="99">
        <v>7</v>
      </c>
      <c r="C373" s="103">
        <v>0.0006857112920690823</v>
      </c>
      <c r="D373" s="99" t="s">
        <v>2435</v>
      </c>
      <c r="E373" s="99" t="b">
        <v>0</v>
      </c>
      <c r="F373" s="99" t="b">
        <v>0</v>
      </c>
      <c r="G373" s="99" t="b">
        <v>0</v>
      </c>
    </row>
    <row r="374" spans="1:7" ht="15">
      <c r="A374" s="101" t="s">
        <v>835</v>
      </c>
      <c r="B374" s="99">
        <v>7</v>
      </c>
      <c r="C374" s="103">
        <v>0.0006857112920690823</v>
      </c>
      <c r="D374" s="99" t="s">
        <v>2435</v>
      </c>
      <c r="E374" s="99" t="b">
        <v>0</v>
      </c>
      <c r="F374" s="99" t="b">
        <v>0</v>
      </c>
      <c r="G374" s="99" t="b">
        <v>0</v>
      </c>
    </row>
    <row r="375" spans="1:7" ht="15">
      <c r="A375" s="101" t="s">
        <v>836</v>
      </c>
      <c r="B375" s="99">
        <v>7</v>
      </c>
      <c r="C375" s="103">
        <v>0.0006432516075024076</v>
      </c>
      <c r="D375" s="99" t="s">
        <v>2435</v>
      </c>
      <c r="E375" s="99" t="b">
        <v>0</v>
      </c>
      <c r="F375" s="99" t="b">
        <v>0</v>
      </c>
      <c r="G375" s="99" t="b">
        <v>0</v>
      </c>
    </row>
    <row r="376" spans="1:7" ht="15">
      <c r="A376" s="101" t="s">
        <v>837</v>
      </c>
      <c r="B376" s="99">
        <v>7</v>
      </c>
      <c r="C376" s="103">
        <v>0.0006073524557164192</v>
      </c>
      <c r="D376" s="99" t="s">
        <v>2435</v>
      </c>
      <c r="E376" s="99" t="b">
        <v>0</v>
      </c>
      <c r="F376" s="99" t="b">
        <v>0</v>
      </c>
      <c r="G376" s="99" t="b">
        <v>0</v>
      </c>
    </row>
    <row r="377" spans="1:7" ht="15">
      <c r="A377" s="101" t="s">
        <v>838</v>
      </c>
      <c r="B377" s="99">
        <v>7</v>
      </c>
      <c r="C377" s="103">
        <v>0.0006857112920690823</v>
      </c>
      <c r="D377" s="99" t="s">
        <v>2435</v>
      </c>
      <c r="E377" s="99" t="b">
        <v>0</v>
      </c>
      <c r="F377" s="99" t="b">
        <v>0</v>
      </c>
      <c r="G377" s="99" t="b">
        <v>0</v>
      </c>
    </row>
    <row r="378" spans="1:7" ht="15">
      <c r="A378" s="101" t="s">
        <v>839</v>
      </c>
      <c r="B378" s="99">
        <v>7</v>
      </c>
      <c r="C378" s="103">
        <v>0.0008046741576516239</v>
      </c>
      <c r="D378" s="99" t="s">
        <v>2435</v>
      </c>
      <c r="E378" s="99" t="b">
        <v>0</v>
      </c>
      <c r="F378" s="99" t="b">
        <v>0</v>
      </c>
      <c r="G378" s="99" t="b">
        <v>0</v>
      </c>
    </row>
    <row r="379" spans="1:7" ht="15">
      <c r="A379" s="101" t="s">
        <v>840</v>
      </c>
      <c r="B379" s="99">
        <v>7</v>
      </c>
      <c r="C379" s="103">
        <v>0.0007376777461104793</v>
      </c>
      <c r="D379" s="99" t="s">
        <v>2435</v>
      </c>
      <c r="E379" s="99" t="b">
        <v>0</v>
      </c>
      <c r="F379" s="99" t="b">
        <v>0</v>
      </c>
      <c r="G379" s="99" t="b">
        <v>0</v>
      </c>
    </row>
    <row r="380" spans="1:7" ht="15">
      <c r="A380" s="101" t="s">
        <v>841</v>
      </c>
      <c r="B380" s="99">
        <v>7</v>
      </c>
      <c r="C380" s="103">
        <v>0.0007376777461104793</v>
      </c>
      <c r="D380" s="99" t="s">
        <v>2435</v>
      </c>
      <c r="E380" s="99" t="b">
        <v>0</v>
      </c>
      <c r="F380" s="99" t="b">
        <v>0</v>
      </c>
      <c r="G380" s="99" t="b">
        <v>0</v>
      </c>
    </row>
    <row r="381" spans="1:7" ht="15">
      <c r="A381" s="101" t="s">
        <v>842</v>
      </c>
      <c r="B381" s="99">
        <v>7</v>
      </c>
      <c r="C381" s="103">
        <v>0.0006432516075024076</v>
      </c>
      <c r="D381" s="99" t="s">
        <v>2435</v>
      </c>
      <c r="E381" s="99" t="b">
        <v>0</v>
      </c>
      <c r="F381" s="99" t="b">
        <v>0</v>
      </c>
      <c r="G381" s="99" t="b">
        <v>0</v>
      </c>
    </row>
    <row r="382" spans="1:7" ht="15">
      <c r="A382" s="101" t="s">
        <v>843</v>
      </c>
      <c r="B382" s="99">
        <v>7</v>
      </c>
      <c r="C382" s="103">
        <v>0.0008991002962596955</v>
      </c>
      <c r="D382" s="99" t="s">
        <v>2435</v>
      </c>
      <c r="E382" s="99" t="b">
        <v>0</v>
      </c>
      <c r="F382" s="99" t="b">
        <v>0</v>
      </c>
      <c r="G382" s="99" t="b">
        <v>0</v>
      </c>
    </row>
    <row r="383" spans="1:7" ht="15">
      <c r="A383" s="101" t="s">
        <v>844</v>
      </c>
      <c r="B383" s="99">
        <v>7</v>
      </c>
      <c r="C383" s="103">
        <v>0.0006073524557164192</v>
      </c>
      <c r="D383" s="99" t="s">
        <v>2435</v>
      </c>
      <c r="E383" s="99" t="b">
        <v>0</v>
      </c>
      <c r="F383" s="99" t="b">
        <v>0</v>
      </c>
      <c r="G383" s="99" t="b">
        <v>0</v>
      </c>
    </row>
    <row r="384" spans="1:7" ht="15">
      <c r="A384" s="101" t="s">
        <v>845</v>
      </c>
      <c r="B384" s="99">
        <v>7</v>
      </c>
      <c r="C384" s="103">
        <v>0.0007376777461104793</v>
      </c>
      <c r="D384" s="99" t="s">
        <v>2435</v>
      </c>
      <c r="E384" s="99" t="b">
        <v>0</v>
      </c>
      <c r="F384" s="99" t="b">
        <v>0</v>
      </c>
      <c r="G384" s="99" t="b">
        <v>0</v>
      </c>
    </row>
    <row r="385" spans="1:7" ht="15">
      <c r="A385" s="101" t="s">
        <v>846</v>
      </c>
      <c r="B385" s="99">
        <v>7</v>
      </c>
      <c r="C385" s="103">
        <v>0.0006857112920690823</v>
      </c>
      <c r="D385" s="99" t="s">
        <v>2435</v>
      </c>
      <c r="E385" s="99" t="b">
        <v>0</v>
      </c>
      <c r="F385" s="99" t="b">
        <v>0</v>
      </c>
      <c r="G385" s="99" t="b">
        <v>0</v>
      </c>
    </row>
    <row r="386" spans="1:7" ht="15">
      <c r="A386" s="101" t="s">
        <v>847</v>
      </c>
      <c r="B386" s="99">
        <v>7</v>
      </c>
      <c r="C386" s="103">
        <v>0.0006857112920690823</v>
      </c>
      <c r="D386" s="99" t="s">
        <v>2435</v>
      </c>
      <c r="E386" s="99" t="b">
        <v>0</v>
      </c>
      <c r="F386" s="99" t="b">
        <v>0</v>
      </c>
      <c r="G386" s="99" t="b">
        <v>0</v>
      </c>
    </row>
    <row r="387" spans="1:7" ht="15">
      <c r="A387" s="101" t="s">
        <v>848</v>
      </c>
      <c r="B387" s="99">
        <v>7</v>
      </c>
      <c r="C387" s="103">
        <v>0.0006073524557164192</v>
      </c>
      <c r="D387" s="99" t="s">
        <v>2435</v>
      </c>
      <c r="E387" s="99" t="b">
        <v>0</v>
      </c>
      <c r="F387" s="99" t="b">
        <v>0</v>
      </c>
      <c r="G387" s="99" t="b">
        <v>0</v>
      </c>
    </row>
    <row r="388" spans="1:7" ht="15">
      <c r="A388" s="101" t="s">
        <v>849</v>
      </c>
      <c r="B388" s="99">
        <v>7</v>
      </c>
      <c r="C388" s="103">
        <v>0.0007376777461104793</v>
      </c>
      <c r="D388" s="99" t="s">
        <v>2435</v>
      </c>
      <c r="E388" s="99" t="b">
        <v>0</v>
      </c>
      <c r="F388" s="99" t="b">
        <v>0</v>
      </c>
      <c r="G388" s="99" t="b">
        <v>0</v>
      </c>
    </row>
    <row r="389" spans="1:7" ht="15">
      <c r="A389" s="101" t="s">
        <v>850</v>
      </c>
      <c r="B389" s="99">
        <v>7</v>
      </c>
      <c r="C389" s="103">
        <v>0.0006857112920690823</v>
      </c>
      <c r="D389" s="99" t="s">
        <v>2435</v>
      </c>
      <c r="E389" s="99" t="b">
        <v>0</v>
      </c>
      <c r="F389" s="99" t="b">
        <v>0</v>
      </c>
      <c r="G389" s="99" t="b">
        <v>0</v>
      </c>
    </row>
    <row r="390" spans="1:7" ht="15">
      <c r="A390" s="101" t="s">
        <v>241</v>
      </c>
      <c r="B390" s="99">
        <v>7</v>
      </c>
      <c r="C390" s="103">
        <v>0.0010605228464089116</v>
      </c>
      <c r="D390" s="99" t="s">
        <v>2435</v>
      </c>
      <c r="E390" s="99" t="b">
        <v>0</v>
      </c>
      <c r="F390" s="99" t="b">
        <v>0</v>
      </c>
      <c r="G390" s="99" t="b">
        <v>0</v>
      </c>
    </row>
    <row r="391" spans="1:7" ht="15">
      <c r="A391" s="101" t="s">
        <v>851</v>
      </c>
      <c r="B391" s="99">
        <v>7</v>
      </c>
      <c r="C391" s="103">
        <v>0.0007376777461104793</v>
      </c>
      <c r="D391" s="99" t="s">
        <v>2435</v>
      </c>
      <c r="E391" s="99" t="b">
        <v>0</v>
      </c>
      <c r="F391" s="99" t="b">
        <v>0</v>
      </c>
      <c r="G391" s="99" t="b">
        <v>0</v>
      </c>
    </row>
    <row r="392" spans="1:7" ht="15">
      <c r="A392" s="101" t="s">
        <v>852</v>
      </c>
      <c r="B392" s="99">
        <v>7</v>
      </c>
      <c r="C392" s="103">
        <v>0.0006073524557164192</v>
      </c>
      <c r="D392" s="99" t="s">
        <v>2435</v>
      </c>
      <c r="E392" s="99" t="b">
        <v>0</v>
      </c>
      <c r="F392" s="99" t="b">
        <v>0</v>
      </c>
      <c r="G392" s="99" t="b">
        <v>0</v>
      </c>
    </row>
    <row r="393" spans="1:7" ht="15">
      <c r="A393" s="101" t="s">
        <v>853</v>
      </c>
      <c r="B393" s="99">
        <v>7</v>
      </c>
      <c r="C393" s="103">
        <v>0.0006857112920690823</v>
      </c>
      <c r="D393" s="99" t="s">
        <v>2435</v>
      </c>
      <c r="E393" s="99" t="b">
        <v>0</v>
      </c>
      <c r="F393" s="99" t="b">
        <v>0</v>
      </c>
      <c r="G393" s="99" t="b">
        <v>0</v>
      </c>
    </row>
    <row r="394" spans="1:7" ht="15">
      <c r="A394" s="101" t="s">
        <v>854</v>
      </c>
      <c r="B394" s="99">
        <v>7</v>
      </c>
      <c r="C394" s="103">
        <v>0.0006073524557164192</v>
      </c>
      <c r="D394" s="99" t="s">
        <v>2435</v>
      </c>
      <c r="E394" s="99" t="b">
        <v>0</v>
      </c>
      <c r="F394" s="99" t="b">
        <v>0</v>
      </c>
      <c r="G394" s="99" t="b">
        <v>0</v>
      </c>
    </row>
    <row r="395" spans="1:7" ht="15">
      <c r="A395" s="101" t="s">
        <v>855</v>
      </c>
      <c r="B395" s="99">
        <v>7</v>
      </c>
      <c r="C395" s="103">
        <v>0.0006432516075024076</v>
      </c>
      <c r="D395" s="99" t="s">
        <v>2435</v>
      </c>
      <c r="E395" s="99" t="b">
        <v>0</v>
      </c>
      <c r="F395" s="99" t="b">
        <v>0</v>
      </c>
      <c r="G395" s="99" t="b">
        <v>0</v>
      </c>
    </row>
    <row r="396" spans="1:7" ht="15">
      <c r="A396" s="101" t="s">
        <v>856</v>
      </c>
      <c r="B396" s="99">
        <v>7</v>
      </c>
      <c r="C396" s="103">
        <v>0.0006073524557164192</v>
      </c>
      <c r="D396" s="99" t="s">
        <v>2435</v>
      </c>
      <c r="E396" s="99" t="b">
        <v>0</v>
      </c>
      <c r="F396" s="99" t="b">
        <v>0</v>
      </c>
      <c r="G396" s="99" t="b">
        <v>0</v>
      </c>
    </row>
    <row r="397" spans="1:7" ht="15">
      <c r="A397" s="101" t="s">
        <v>857</v>
      </c>
      <c r="B397" s="99">
        <v>7</v>
      </c>
      <c r="C397" s="103">
        <v>0.0006073524557164192</v>
      </c>
      <c r="D397" s="99" t="s">
        <v>2435</v>
      </c>
      <c r="E397" s="99" t="b">
        <v>0</v>
      </c>
      <c r="F397" s="99" t="b">
        <v>0</v>
      </c>
      <c r="G397" s="99" t="b">
        <v>0</v>
      </c>
    </row>
    <row r="398" spans="1:7" ht="15">
      <c r="A398" s="101" t="s">
        <v>858</v>
      </c>
      <c r="B398" s="99">
        <v>7</v>
      </c>
      <c r="C398" s="103">
        <v>0.0006857112920690823</v>
      </c>
      <c r="D398" s="99" t="s">
        <v>2435</v>
      </c>
      <c r="E398" s="99" t="b">
        <v>0</v>
      </c>
      <c r="F398" s="99" t="b">
        <v>0</v>
      </c>
      <c r="G398" s="99" t="b">
        <v>0</v>
      </c>
    </row>
    <row r="399" spans="1:7" ht="15">
      <c r="A399" s="101" t="s">
        <v>253</v>
      </c>
      <c r="B399" s="99">
        <v>7</v>
      </c>
      <c r="C399" s="103">
        <v>0.0007376777461104793</v>
      </c>
      <c r="D399" s="99" t="s">
        <v>2435</v>
      </c>
      <c r="E399" s="99" t="b">
        <v>0</v>
      </c>
      <c r="F399" s="99" t="b">
        <v>0</v>
      </c>
      <c r="G399" s="99" t="b">
        <v>0</v>
      </c>
    </row>
    <row r="400" spans="1:7" ht="15">
      <c r="A400" s="101" t="s">
        <v>859</v>
      </c>
      <c r="B400" s="99">
        <v>7</v>
      </c>
      <c r="C400" s="103">
        <v>0.0006073524557164192</v>
      </c>
      <c r="D400" s="99" t="s">
        <v>2435</v>
      </c>
      <c r="E400" s="99" t="b">
        <v>0</v>
      </c>
      <c r="F400" s="99" t="b">
        <v>0</v>
      </c>
      <c r="G400" s="99" t="b">
        <v>0</v>
      </c>
    </row>
    <row r="401" spans="1:7" ht="15">
      <c r="A401" s="101" t="s">
        <v>860</v>
      </c>
      <c r="B401" s="99">
        <v>7</v>
      </c>
      <c r="C401" s="103">
        <v>0.0006857112920690823</v>
      </c>
      <c r="D401" s="99" t="s">
        <v>2435</v>
      </c>
      <c r="E401" s="99" t="b">
        <v>0</v>
      </c>
      <c r="F401" s="99" t="b">
        <v>0</v>
      </c>
      <c r="G401" s="99" t="b">
        <v>0</v>
      </c>
    </row>
    <row r="402" spans="1:7" ht="15">
      <c r="A402" s="101" t="s">
        <v>861</v>
      </c>
      <c r="B402" s="99">
        <v>7</v>
      </c>
      <c r="C402" s="103">
        <v>0.0006432516075024076</v>
      </c>
      <c r="D402" s="99" t="s">
        <v>2435</v>
      </c>
      <c r="E402" s="99" t="b">
        <v>0</v>
      </c>
      <c r="F402" s="99" t="b">
        <v>0</v>
      </c>
      <c r="G402" s="99" t="b">
        <v>0</v>
      </c>
    </row>
    <row r="403" spans="1:7" ht="15">
      <c r="A403" s="101" t="s">
        <v>862</v>
      </c>
      <c r="B403" s="99">
        <v>7</v>
      </c>
      <c r="C403" s="103">
        <v>0.0006857112920690823</v>
      </c>
      <c r="D403" s="99" t="s">
        <v>2435</v>
      </c>
      <c r="E403" s="99" t="b">
        <v>0</v>
      </c>
      <c r="F403" s="99" t="b">
        <v>0</v>
      </c>
      <c r="G403" s="99" t="b">
        <v>0</v>
      </c>
    </row>
    <row r="404" spans="1:7" ht="15">
      <c r="A404" s="101" t="s">
        <v>863</v>
      </c>
      <c r="B404" s="99">
        <v>7</v>
      </c>
      <c r="C404" s="103">
        <v>0.0006857112920690823</v>
      </c>
      <c r="D404" s="99" t="s">
        <v>2435</v>
      </c>
      <c r="E404" s="99" t="b">
        <v>0</v>
      </c>
      <c r="F404" s="99" t="b">
        <v>0</v>
      </c>
      <c r="G404" s="99" t="b">
        <v>0</v>
      </c>
    </row>
    <row r="405" spans="1:7" ht="15">
      <c r="A405" s="101" t="s">
        <v>864</v>
      </c>
      <c r="B405" s="99">
        <v>7</v>
      </c>
      <c r="C405" s="103">
        <v>0.0006857112920690823</v>
      </c>
      <c r="D405" s="99" t="s">
        <v>2435</v>
      </c>
      <c r="E405" s="99" t="b">
        <v>0</v>
      </c>
      <c r="F405" s="99" t="b">
        <v>0</v>
      </c>
      <c r="G405" s="99" t="b">
        <v>0</v>
      </c>
    </row>
    <row r="406" spans="1:7" ht="15">
      <c r="A406" s="101" t="s">
        <v>865</v>
      </c>
      <c r="B406" s="99">
        <v>7</v>
      </c>
      <c r="C406" s="103">
        <v>0.0006857112920690823</v>
      </c>
      <c r="D406" s="99" t="s">
        <v>2435</v>
      </c>
      <c r="E406" s="99" t="b">
        <v>0</v>
      </c>
      <c r="F406" s="99" t="b">
        <v>0</v>
      </c>
      <c r="G406" s="99" t="b">
        <v>0</v>
      </c>
    </row>
    <row r="407" spans="1:7" ht="15">
      <c r="A407" s="101" t="s">
        <v>866</v>
      </c>
      <c r="B407" s="99">
        <v>7</v>
      </c>
      <c r="C407" s="103">
        <v>0.0006073524557164192</v>
      </c>
      <c r="D407" s="99" t="s">
        <v>2435</v>
      </c>
      <c r="E407" s="99" t="b">
        <v>0</v>
      </c>
      <c r="F407" s="99" t="b">
        <v>0</v>
      </c>
      <c r="G407" s="99" t="b">
        <v>0</v>
      </c>
    </row>
    <row r="408" spans="1:7" ht="15">
      <c r="A408" s="101" t="s">
        <v>867</v>
      </c>
      <c r="B408" s="99">
        <v>7</v>
      </c>
      <c r="C408" s="103">
        <v>0.0006857112920690823</v>
      </c>
      <c r="D408" s="99" t="s">
        <v>2435</v>
      </c>
      <c r="E408" s="99" t="b">
        <v>0</v>
      </c>
      <c r="F408" s="99" t="b">
        <v>0</v>
      </c>
      <c r="G408" s="99" t="b">
        <v>0</v>
      </c>
    </row>
    <row r="409" spans="1:7" ht="15">
      <c r="A409" s="101" t="s">
        <v>868</v>
      </c>
      <c r="B409" s="99">
        <v>7</v>
      </c>
      <c r="C409" s="103">
        <v>0.0006432516075024076</v>
      </c>
      <c r="D409" s="99" t="s">
        <v>2435</v>
      </c>
      <c r="E409" s="99" t="b">
        <v>0</v>
      </c>
      <c r="F409" s="99" t="b">
        <v>0</v>
      </c>
      <c r="G409" s="99" t="b">
        <v>0</v>
      </c>
    </row>
    <row r="410" spans="1:7" ht="15">
      <c r="A410" s="101" t="s">
        <v>869</v>
      </c>
      <c r="B410" s="99">
        <v>7</v>
      </c>
      <c r="C410" s="103">
        <v>0.0010605228464089116</v>
      </c>
      <c r="D410" s="99" t="s">
        <v>2435</v>
      </c>
      <c r="E410" s="99" t="b">
        <v>0</v>
      </c>
      <c r="F410" s="99" t="b">
        <v>1</v>
      </c>
      <c r="G410" s="99" t="b">
        <v>0</v>
      </c>
    </row>
    <row r="411" spans="1:7" ht="15">
      <c r="A411" s="101" t="s">
        <v>870</v>
      </c>
      <c r="B411" s="99">
        <v>7</v>
      </c>
      <c r="C411" s="103">
        <v>0.0008991002962596955</v>
      </c>
      <c r="D411" s="99" t="s">
        <v>2435</v>
      </c>
      <c r="E411" s="99" t="b">
        <v>0</v>
      </c>
      <c r="F411" s="99" t="b">
        <v>0</v>
      </c>
      <c r="G411" s="99" t="b">
        <v>0</v>
      </c>
    </row>
    <row r="412" spans="1:7" ht="15">
      <c r="A412" s="101" t="s">
        <v>871</v>
      </c>
      <c r="B412" s="99">
        <v>7</v>
      </c>
      <c r="C412" s="103">
        <v>0.0008046741576516239</v>
      </c>
      <c r="D412" s="99" t="s">
        <v>2435</v>
      </c>
      <c r="E412" s="99" t="b">
        <v>0</v>
      </c>
      <c r="F412" s="99" t="b">
        <v>0</v>
      </c>
      <c r="G412" s="99" t="b">
        <v>0</v>
      </c>
    </row>
    <row r="413" spans="1:7" ht="15">
      <c r="A413" s="101" t="s">
        <v>872</v>
      </c>
      <c r="B413" s="99">
        <v>7</v>
      </c>
      <c r="C413" s="103">
        <v>0.0006073524557164192</v>
      </c>
      <c r="D413" s="99" t="s">
        <v>2435</v>
      </c>
      <c r="E413" s="99" t="b">
        <v>1</v>
      </c>
      <c r="F413" s="99" t="b">
        <v>0</v>
      </c>
      <c r="G413" s="99" t="b">
        <v>0</v>
      </c>
    </row>
    <row r="414" spans="1:7" ht="15">
      <c r="A414" s="101" t="s">
        <v>873</v>
      </c>
      <c r="B414" s="99">
        <v>7</v>
      </c>
      <c r="C414" s="103">
        <v>0.0006073524557164192</v>
      </c>
      <c r="D414" s="99" t="s">
        <v>2435</v>
      </c>
      <c r="E414" s="99" t="b">
        <v>0</v>
      </c>
      <c r="F414" s="99" t="b">
        <v>0</v>
      </c>
      <c r="G414" s="99" t="b">
        <v>0</v>
      </c>
    </row>
    <row r="415" spans="1:7" ht="15">
      <c r="A415" s="101" t="s">
        <v>874</v>
      </c>
      <c r="B415" s="99">
        <v>7</v>
      </c>
      <c r="C415" s="103">
        <v>0.0006857112920690823</v>
      </c>
      <c r="D415" s="99" t="s">
        <v>2435</v>
      </c>
      <c r="E415" s="99" t="b">
        <v>0</v>
      </c>
      <c r="F415" s="99" t="b">
        <v>0</v>
      </c>
      <c r="G415" s="99" t="b">
        <v>0</v>
      </c>
    </row>
    <row r="416" spans="1:7" ht="15">
      <c r="A416" s="101" t="s">
        <v>875</v>
      </c>
      <c r="B416" s="99">
        <v>7</v>
      </c>
      <c r="C416" s="103">
        <v>0.0008991002962596955</v>
      </c>
      <c r="D416" s="99" t="s">
        <v>2435</v>
      </c>
      <c r="E416" s="99" t="b">
        <v>0</v>
      </c>
      <c r="F416" s="99" t="b">
        <v>0</v>
      </c>
      <c r="G416" s="99" t="b">
        <v>0</v>
      </c>
    </row>
    <row r="417" spans="1:7" ht="15">
      <c r="A417" s="101" t="s">
        <v>876</v>
      </c>
      <c r="B417" s="99">
        <v>7</v>
      </c>
      <c r="C417" s="103">
        <v>0.0006073524557164192</v>
      </c>
      <c r="D417" s="99" t="s">
        <v>2435</v>
      </c>
      <c r="E417" s="99" t="b">
        <v>0</v>
      </c>
      <c r="F417" s="99" t="b">
        <v>0</v>
      </c>
      <c r="G417" s="99" t="b">
        <v>0</v>
      </c>
    </row>
    <row r="418" spans="1:7" ht="15">
      <c r="A418" s="101" t="s">
        <v>877</v>
      </c>
      <c r="B418" s="99">
        <v>7</v>
      </c>
      <c r="C418" s="103">
        <v>0.0008046741576516239</v>
      </c>
      <c r="D418" s="99" t="s">
        <v>2435</v>
      </c>
      <c r="E418" s="99" t="b">
        <v>0</v>
      </c>
      <c r="F418" s="99" t="b">
        <v>0</v>
      </c>
      <c r="G418" s="99" t="b">
        <v>0</v>
      </c>
    </row>
    <row r="419" spans="1:7" ht="15">
      <c r="A419" s="101" t="s">
        <v>878</v>
      </c>
      <c r="B419" s="99">
        <v>7</v>
      </c>
      <c r="C419" s="103">
        <v>0.0006073524557164192</v>
      </c>
      <c r="D419" s="99" t="s">
        <v>2435</v>
      </c>
      <c r="E419" s="99" t="b">
        <v>0</v>
      </c>
      <c r="F419" s="99" t="b">
        <v>0</v>
      </c>
      <c r="G419" s="99" t="b">
        <v>0</v>
      </c>
    </row>
    <row r="420" spans="1:7" ht="15">
      <c r="A420" s="101" t="s">
        <v>879</v>
      </c>
      <c r="B420" s="99">
        <v>7</v>
      </c>
      <c r="C420" s="103">
        <v>0.0006857112920690823</v>
      </c>
      <c r="D420" s="99" t="s">
        <v>2435</v>
      </c>
      <c r="E420" s="99" t="b">
        <v>0</v>
      </c>
      <c r="F420" s="99" t="b">
        <v>0</v>
      </c>
      <c r="G420" s="99" t="b">
        <v>0</v>
      </c>
    </row>
    <row r="421" spans="1:7" ht="15">
      <c r="A421" s="101" t="s">
        <v>880</v>
      </c>
      <c r="B421" s="99">
        <v>7</v>
      </c>
      <c r="C421" s="103">
        <v>0.0006432516075024076</v>
      </c>
      <c r="D421" s="99" t="s">
        <v>2435</v>
      </c>
      <c r="E421" s="99" t="b">
        <v>0</v>
      </c>
      <c r="F421" s="99" t="b">
        <v>0</v>
      </c>
      <c r="G421" s="99" t="b">
        <v>0</v>
      </c>
    </row>
    <row r="422" spans="1:7" ht="15">
      <c r="A422" s="101" t="s">
        <v>881</v>
      </c>
      <c r="B422" s="99">
        <v>7</v>
      </c>
      <c r="C422" s="103">
        <v>0.0006857112920690823</v>
      </c>
      <c r="D422" s="99" t="s">
        <v>2435</v>
      </c>
      <c r="E422" s="99" t="b">
        <v>0</v>
      </c>
      <c r="F422" s="99" t="b">
        <v>0</v>
      </c>
      <c r="G422" s="99" t="b">
        <v>0</v>
      </c>
    </row>
    <row r="423" spans="1:7" ht="15">
      <c r="A423" s="101" t="s">
        <v>882</v>
      </c>
      <c r="B423" s="99">
        <v>6</v>
      </c>
      <c r="C423" s="103">
        <v>0.0005877525360592135</v>
      </c>
      <c r="D423" s="99" t="s">
        <v>2435</v>
      </c>
      <c r="E423" s="99" t="b">
        <v>0</v>
      </c>
      <c r="F423" s="99" t="b">
        <v>0</v>
      </c>
      <c r="G423" s="99" t="b">
        <v>0</v>
      </c>
    </row>
    <row r="424" spans="1:7" ht="15">
      <c r="A424" s="101" t="s">
        <v>883</v>
      </c>
      <c r="B424" s="99">
        <v>6</v>
      </c>
      <c r="C424" s="103">
        <v>0.0005513585207163494</v>
      </c>
      <c r="D424" s="99" t="s">
        <v>2435</v>
      </c>
      <c r="E424" s="99" t="b">
        <v>0</v>
      </c>
      <c r="F424" s="99" t="b">
        <v>0</v>
      </c>
      <c r="G424" s="99" t="b">
        <v>0</v>
      </c>
    </row>
    <row r="425" spans="1:7" ht="15">
      <c r="A425" s="101" t="s">
        <v>884</v>
      </c>
      <c r="B425" s="99">
        <v>6</v>
      </c>
      <c r="C425" s="103">
        <v>0.0006897207065585348</v>
      </c>
      <c r="D425" s="99" t="s">
        <v>2435</v>
      </c>
      <c r="E425" s="99" t="b">
        <v>0</v>
      </c>
      <c r="F425" s="99" t="b">
        <v>0</v>
      </c>
      <c r="G425" s="99" t="b">
        <v>0</v>
      </c>
    </row>
    <row r="426" spans="1:7" ht="15">
      <c r="A426" s="101" t="s">
        <v>885</v>
      </c>
      <c r="B426" s="99">
        <v>6</v>
      </c>
      <c r="C426" s="103">
        <v>0.0006322952109518394</v>
      </c>
      <c r="D426" s="99" t="s">
        <v>2435</v>
      </c>
      <c r="E426" s="99" t="b">
        <v>0</v>
      </c>
      <c r="F426" s="99" t="b">
        <v>0</v>
      </c>
      <c r="G426" s="99" t="b">
        <v>0</v>
      </c>
    </row>
    <row r="427" spans="1:7" ht="15">
      <c r="A427" s="101" t="s">
        <v>886</v>
      </c>
      <c r="B427" s="99">
        <v>6</v>
      </c>
      <c r="C427" s="103">
        <v>0.0007706573967940247</v>
      </c>
      <c r="D427" s="99" t="s">
        <v>2435</v>
      </c>
      <c r="E427" s="99" t="b">
        <v>0</v>
      </c>
      <c r="F427" s="99" t="b">
        <v>0</v>
      </c>
      <c r="G427" s="99" t="b">
        <v>0</v>
      </c>
    </row>
    <row r="428" spans="1:7" ht="15">
      <c r="A428" s="101" t="s">
        <v>887</v>
      </c>
      <c r="B428" s="99">
        <v>6</v>
      </c>
      <c r="C428" s="103">
        <v>0.0009090195826362101</v>
      </c>
      <c r="D428" s="99" t="s">
        <v>2435</v>
      </c>
      <c r="E428" s="99" t="b">
        <v>0</v>
      </c>
      <c r="F428" s="99" t="b">
        <v>0</v>
      </c>
      <c r="G428" s="99" t="b">
        <v>0</v>
      </c>
    </row>
    <row r="429" spans="1:7" ht="15">
      <c r="A429" s="101" t="s">
        <v>888</v>
      </c>
      <c r="B429" s="99">
        <v>6</v>
      </c>
      <c r="C429" s="103">
        <v>0.0005513585207163494</v>
      </c>
      <c r="D429" s="99" t="s">
        <v>2435</v>
      </c>
      <c r="E429" s="99" t="b">
        <v>0</v>
      </c>
      <c r="F429" s="99" t="b">
        <v>0</v>
      </c>
      <c r="G429" s="99" t="b">
        <v>0</v>
      </c>
    </row>
    <row r="430" spans="1:7" ht="15">
      <c r="A430" s="101" t="s">
        <v>889</v>
      </c>
      <c r="B430" s="99">
        <v>6</v>
      </c>
      <c r="C430" s="103">
        <v>0.0007706573967940247</v>
      </c>
      <c r="D430" s="99" t="s">
        <v>2435</v>
      </c>
      <c r="E430" s="99" t="b">
        <v>0</v>
      </c>
      <c r="F430" s="99" t="b">
        <v>0</v>
      </c>
      <c r="G430" s="99" t="b">
        <v>0</v>
      </c>
    </row>
    <row r="431" spans="1:7" ht="15">
      <c r="A431" s="101" t="s">
        <v>890</v>
      </c>
      <c r="B431" s="99">
        <v>6</v>
      </c>
      <c r="C431" s="103">
        <v>0.0006322952109518394</v>
      </c>
      <c r="D431" s="99" t="s">
        <v>2435</v>
      </c>
      <c r="E431" s="99" t="b">
        <v>0</v>
      </c>
      <c r="F431" s="99" t="b">
        <v>0</v>
      </c>
      <c r="G431" s="99" t="b">
        <v>0</v>
      </c>
    </row>
    <row r="432" spans="1:7" ht="15">
      <c r="A432" s="101" t="s">
        <v>891</v>
      </c>
      <c r="B432" s="99">
        <v>6</v>
      </c>
      <c r="C432" s="103">
        <v>0.0005513585207163494</v>
      </c>
      <c r="D432" s="99" t="s">
        <v>2435</v>
      </c>
      <c r="E432" s="99" t="b">
        <v>0</v>
      </c>
      <c r="F432" s="99" t="b">
        <v>0</v>
      </c>
      <c r="G432" s="99" t="b">
        <v>0</v>
      </c>
    </row>
    <row r="433" spans="1:7" ht="15">
      <c r="A433" s="101" t="s">
        <v>892</v>
      </c>
      <c r="B433" s="99">
        <v>6</v>
      </c>
      <c r="C433" s="103">
        <v>0.0007706573967940247</v>
      </c>
      <c r="D433" s="99" t="s">
        <v>2435</v>
      </c>
      <c r="E433" s="99" t="b">
        <v>0</v>
      </c>
      <c r="F433" s="99" t="b">
        <v>0</v>
      </c>
      <c r="G433" s="99" t="b">
        <v>0</v>
      </c>
    </row>
    <row r="434" spans="1:7" ht="15">
      <c r="A434" s="101" t="s">
        <v>893</v>
      </c>
      <c r="B434" s="99">
        <v>6</v>
      </c>
      <c r="C434" s="103">
        <v>0.0005513585207163494</v>
      </c>
      <c r="D434" s="99" t="s">
        <v>2435</v>
      </c>
      <c r="E434" s="99" t="b">
        <v>0</v>
      </c>
      <c r="F434" s="99" t="b">
        <v>0</v>
      </c>
      <c r="G434" s="99" t="b">
        <v>0</v>
      </c>
    </row>
    <row r="435" spans="1:7" ht="15">
      <c r="A435" s="101" t="s">
        <v>894</v>
      </c>
      <c r="B435" s="99">
        <v>6</v>
      </c>
      <c r="C435" s="103">
        <v>0.0006322952109518394</v>
      </c>
      <c r="D435" s="99" t="s">
        <v>2435</v>
      </c>
      <c r="E435" s="99" t="b">
        <v>0</v>
      </c>
      <c r="F435" s="99" t="b">
        <v>0</v>
      </c>
      <c r="G435" s="99" t="b">
        <v>0</v>
      </c>
    </row>
    <row r="436" spans="1:7" ht="15">
      <c r="A436" s="101" t="s">
        <v>895</v>
      </c>
      <c r="B436" s="99">
        <v>6</v>
      </c>
      <c r="C436" s="103">
        <v>0.0005513585207163494</v>
      </c>
      <c r="D436" s="99" t="s">
        <v>2435</v>
      </c>
      <c r="E436" s="99" t="b">
        <v>0</v>
      </c>
      <c r="F436" s="99" t="b">
        <v>0</v>
      </c>
      <c r="G436" s="99" t="b">
        <v>0</v>
      </c>
    </row>
    <row r="437" spans="1:7" ht="15">
      <c r="A437" s="101" t="s">
        <v>896</v>
      </c>
      <c r="B437" s="99">
        <v>6</v>
      </c>
      <c r="C437" s="103">
        <v>0.0005513585207163494</v>
      </c>
      <c r="D437" s="99" t="s">
        <v>2435</v>
      </c>
      <c r="E437" s="99" t="b">
        <v>0</v>
      </c>
      <c r="F437" s="99" t="b">
        <v>0</v>
      </c>
      <c r="G437" s="99" t="b">
        <v>0</v>
      </c>
    </row>
    <row r="438" spans="1:7" ht="15">
      <c r="A438" s="101" t="s">
        <v>897</v>
      </c>
      <c r="B438" s="99">
        <v>6</v>
      </c>
      <c r="C438" s="103">
        <v>0.0007706573967940247</v>
      </c>
      <c r="D438" s="99" t="s">
        <v>2435</v>
      </c>
      <c r="E438" s="99" t="b">
        <v>0</v>
      </c>
      <c r="F438" s="99" t="b">
        <v>0</v>
      </c>
      <c r="G438" s="99" t="b">
        <v>0</v>
      </c>
    </row>
    <row r="439" spans="1:7" ht="15">
      <c r="A439" s="101" t="s">
        <v>898</v>
      </c>
      <c r="B439" s="99">
        <v>6</v>
      </c>
      <c r="C439" s="103">
        <v>0.0005877525360592135</v>
      </c>
      <c r="D439" s="99" t="s">
        <v>2435</v>
      </c>
      <c r="E439" s="99" t="b">
        <v>0</v>
      </c>
      <c r="F439" s="99" t="b">
        <v>0</v>
      </c>
      <c r="G439" s="99" t="b">
        <v>0</v>
      </c>
    </row>
    <row r="440" spans="1:7" ht="15">
      <c r="A440" s="101" t="s">
        <v>899</v>
      </c>
      <c r="B440" s="99">
        <v>6</v>
      </c>
      <c r="C440" s="103">
        <v>0.0006322952109518394</v>
      </c>
      <c r="D440" s="99" t="s">
        <v>2435</v>
      </c>
      <c r="E440" s="99" t="b">
        <v>0</v>
      </c>
      <c r="F440" s="99" t="b">
        <v>0</v>
      </c>
      <c r="G440" s="99" t="b">
        <v>0</v>
      </c>
    </row>
    <row r="441" spans="1:7" ht="15">
      <c r="A441" s="101" t="s">
        <v>900</v>
      </c>
      <c r="B441" s="99">
        <v>6</v>
      </c>
      <c r="C441" s="103">
        <v>0.0005513585207163494</v>
      </c>
      <c r="D441" s="99" t="s">
        <v>2435</v>
      </c>
      <c r="E441" s="99" t="b">
        <v>1</v>
      </c>
      <c r="F441" s="99" t="b">
        <v>0</v>
      </c>
      <c r="G441" s="99" t="b">
        <v>0</v>
      </c>
    </row>
    <row r="442" spans="1:7" ht="15">
      <c r="A442" s="101" t="s">
        <v>901</v>
      </c>
      <c r="B442" s="99">
        <v>6</v>
      </c>
      <c r="C442" s="103">
        <v>0.0006322952109518394</v>
      </c>
      <c r="D442" s="99" t="s">
        <v>2435</v>
      </c>
      <c r="E442" s="99" t="b">
        <v>0</v>
      </c>
      <c r="F442" s="99" t="b">
        <v>0</v>
      </c>
      <c r="G442" s="99" t="b">
        <v>0</v>
      </c>
    </row>
    <row r="443" spans="1:7" ht="15">
      <c r="A443" s="101" t="s">
        <v>902</v>
      </c>
      <c r="B443" s="99">
        <v>6</v>
      </c>
      <c r="C443" s="103">
        <v>0.0005877525360592135</v>
      </c>
      <c r="D443" s="99" t="s">
        <v>2435</v>
      </c>
      <c r="E443" s="99" t="b">
        <v>0</v>
      </c>
      <c r="F443" s="99" t="b">
        <v>0</v>
      </c>
      <c r="G443" s="99" t="b">
        <v>0</v>
      </c>
    </row>
    <row r="444" spans="1:7" ht="15">
      <c r="A444" s="101" t="s">
        <v>903</v>
      </c>
      <c r="B444" s="99">
        <v>6</v>
      </c>
      <c r="C444" s="103">
        <v>0.0005877525360592135</v>
      </c>
      <c r="D444" s="99" t="s">
        <v>2435</v>
      </c>
      <c r="E444" s="99" t="b">
        <v>0</v>
      </c>
      <c r="F444" s="99" t="b">
        <v>0</v>
      </c>
      <c r="G444" s="99" t="b">
        <v>0</v>
      </c>
    </row>
    <row r="445" spans="1:7" ht="15">
      <c r="A445" s="101" t="s">
        <v>904</v>
      </c>
      <c r="B445" s="99">
        <v>6</v>
      </c>
      <c r="C445" s="103">
        <v>0.0007706573967940247</v>
      </c>
      <c r="D445" s="99" t="s">
        <v>2435</v>
      </c>
      <c r="E445" s="99" t="b">
        <v>0</v>
      </c>
      <c r="F445" s="99" t="b">
        <v>0</v>
      </c>
      <c r="G445" s="99" t="b">
        <v>0</v>
      </c>
    </row>
    <row r="446" spans="1:7" ht="15">
      <c r="A446" s="101" t="s">
        <v>905</v>
      </c>
      <c r="B446" s="99">
        <v>6</v>
      </c>
      <c r="C446" s="103">
        <v>0.0006322952109518394</v>
      </c>
      <c r="D446" s="99" t="s">
        <v>2435</v>
      </c>
      <c r="E446" s="99" t="b">
        <v>0</v>
      </c>
      <c r="F446" s="99" t="b">
        <v>0</v>
      </c>
      <c r="G446" s="99" t="b">
        <v>0</v>
      </c>
    </row>
    <row r="447" spans="1:7" ht="15">
      <c r="A447" s="101" t="s">
        <v>906</v>
      </c>
      <c r="B447" s="99">
        <v>6</v>
      </c>
      <c r="C447" s="103">
        <v>0.0005513585207163494</v>
      </c>
      <c r="D447" s="99" t="s">
        <v>2435</v>
      </c>
      <c r="E447" s="99" t="b">
        <v>0</v>
      </c>
      <c r="F447" s="99" t="b">
        <v>0</v>
      </c>
      <c r="G447" s="99" t="b">
        <v>0</v>
      </c>
    </row>
    <row r="448" spans="1:7" ht="15">
      <c r="A448" s="101" t="s">
        <v>907</v>
      </c>
      <c r="B448" s="99">
        <v>6</v>
      </c>
      <c r="C448" s="103">
        <v>0.0005513585207163494</v>
      </c>
      <c r="D448" s="99" t="s">
        <v>2435</v>
      </c>
      <c r="E448" s="99" t="b">
        <v>0</v>
      </c>
      <c r="F448" s="99" t="b">
        <v>0</v>
      </c>
      <c r="G448" s="99" t="b">
        <v>0</v>
      </c>
    </row>
    <row r="449" spans="1:7" ht="15">
      <c r="A449" s="101" t="s">
        <v>908</v>
      </c>
      <c r="B449" s="99">
        <v>6</v>
      </c>
      <c r="C449" s="103">
        <v>0.0006322952109518394</v>
      </c>
      <c r="D449" s="99" t="s">
        <v>2435</v>
      </c>
      <c r="E449" s="99" t="b">
        <v>0</v>
      </c>
      <c r="F449" s="99" t="b">
        <v>0</v>
      </c>
      <c r="G449" s="99" t="b">
        <v>0</v>
      </c>
    </row>
    <row r="450" spans="1:7" ht="15">
      <c r="A450" s="101" t="s">
        <v>909</v>
      </c>
      <c r="B450" s="99">
        <v>6</v>
      </c>
      <c r="C450" s="103">
        <v>0.0007706573967940247</v>
      </c>
      <c r="D450" s="99" t="s">
        <v>2435</v>
      </c>
      <c r="E450" s="99" t="b">
        <v>0</v>
      </c>
      <c r="F450" s="99" t="b">
        <v>0</v>
      </c>
      <c r="G450" s="99" t="b">
        <v>0</v>
      </c>
    </row>
    <row r="451" spans="1:7" ht="15">
      <c r="A451" s="101" t="s">
        <v>910</v>
      </c>
      <c r="B451" s="99">
        <v>6</v>
      </c>
      <c r="C451" s="103">
        <v>0.0006322952109518394</v>
      </c>
      <c r="D451" s="99" t="s">
        <v>2435</v>
      </c>
      <c r="E451" s="99" t="b">
        <v>0</v>
      </c>
      <c r="F451" s="99" t="b">
        <v>0</v>
      </c>
      <c r="G451" s="99" t="b">
        <v>0</v>
      </c>
    </row>
    <row r="452" spans="1:7" ht="15">
      <c r="A452" s="101" t="s">
        <v>911</v>
      </c>
      <c r="B452" s="99">
        <v>6</v>
      </c>
      <c r="C452" s="103">
        <v>0.0009090195826362101</v>
      </c>
      <c r="D452" s="99" t="s">
        <v>2435</v>
      </c>
      <c r="E452" s="99" t="b">
        <v>0</v>
      </c>
      <c r="F452" s="99" t="b">
        <v>0</v>
      </c>
      <c r="G452" s="99" t="b">
        <v>0</v>
      </c>
    </row>
    <row r="453" spans="1:7" ht="15">
      <c r="A453" s="101" t="s">
        <v>912</v>
      </c>
      <c r="B453" s="99">
        <v>6</v>
      </c>
      <c r="C453" s="103">
        <v>0.0006322952109518394</v>
      </c>
      <c r="D453" s="99" t="s">
        <v>2435</v>
      </c>
      <c r="E453" s="99" t="b">
        <v>0</v>
      </c>
      <c r="F453" s="99" t="b">
        <v>0</v>
      </c>
      <c r="G453" s="99" t="b">
        <v>0</v>
      </c>
    </row>
    <row r="454" spans="1:7" ht="15">
      <c r="A454" s="101" t="s">
        <v>913</v>
      </c>
      <c r="B454" s="99">
        <v>6</v>
      </c>
      <c r="C454" s="103">
        <v>0.0005877525360592135</v>
      </c>
      <c r="D454" s="99" t="s">
        <v>2435</v>
      </c>
      <c r="E454" s="99" t="b">
        <v>0</v>
      </c>
      <c r="F454" s="99" t="b">
        <v>0</v>
      </c>
      <c r="G454" s="99" t="b">
        <v>0</v>
      </c>
    </row>
    <row r="455" spans="1:7" ht="15">
      <c r="A455" s="101" t="s">
        <v>914</v>
      </c>
      <c r="B455" s="99">
        <v>6</v>
      </c>
      <c r="C455" s="103">
        <v>0.0006322952109518394</v>
      </c>
      <c r="D455" s="99" t="s">
        <v>2435</v>
      </c>
      <c r="E455" s="99" t="b">
        <v>0</v>
      </c>
      <c r="F455" s="99" t="b">
        <v>0</v>
      </c>
      <c r="G455" s="99" t="b">
        <v>0</v>
      </c>
    </row>
    <row r="456" spans="1:7" ht="15">
      <c r="A456" s="101" t="s">
        <v>915</v>
      </c>
      <c r="B456" s="99">
        <v>6</v>
      </c>
      <c r="C456" s="103">
        <v>0.0005877525360592135</v>
      </c>
      <c r="D456" s="99" t="s">
        <v>2435</v>
      </c>
      <c r="E456" s="99" t="b">
        <v>0</v>
      </c>
      <c r="F456" s="99" t="b">
        <v>0</v>
      </c>
      <c r="G456" s="99" t="b">
        <v>0</v>
      </c>
    </row>
    <row r="457" spans="1:7" ht="15">
      <c r="A457" s="101" t="s">
        <v>916</v>
      </c>
      <c r="B457" s="99">
        <v>6</v>
      </c>
      <c r="C457" s="103">
        <v>0.0005513585207163494</v>
      </c>
      <c r="D457" s="99" t="s">
        <v>2435</v>
      </c>
      <c r="E457" s="99" t="b">
        <v>0</v>
      </c>
      <c r="F457" s="99" t="b">
        <v>0</v>
      </c>
      <c r="G457" s="99" t="b">
        <v>0</v>
      </c>
    </row>
    <row r="458" spans="1:7" ht="15">
      <c r="A458" s="101" t="s">
        <v>917</v>
      </c>
      <c r="B458" s="99">
        <v>6</v>
      </c>
      <c r="C458" s="103">
        <v>0.0006897207065585348</v>
      </c>
      <c r="D458" s="99" t="s">
        <v>2435</v>
      </c>
      <c r="E458" s="99" t="b">
        <v>0</v>
      </c>
      <c r="F458" s="99" t="b">
        <v>0</v>
      </c>
      <c r="G458" s="99" t="b">
        <v>0</v>
      </c>
    </row>
    <row r="459" spans="1:7" ht="15">
      <c r="A459" s="101" t="s">
        <v>918</v>
      </c>
      <c r="B459" s="99">
        <v>6</v>
      </c>
      <c r="C459" s="103">
        <v>0.0006897207065585348</v>
      </c>
      <c r="D459" s="99" t="s">
        <v>2435</v>
      </c>
      <c r="E459" s="99" t="b">
        <v>0</v>
      </c>
      <c r="F459" s="99" t="b">
        <v>1</v>
      </c>
      <c r="G459" s="99" t="b">
        <v>0</v>
      </c>
    </row>
    <row r="460" spans="1:7" ht="15">
      <c r="A460" s="101" t="s">
        <v>919</v>
      </c>
      <c r="B460" s="99">
        <v>6</v>
      </c>
      <c r="C460" s="103">
        <v>0.0005513585207163494</v>
      </c>
      <c r="D460" s="99" t="s">
        <v>2435</v>
      </c>
      <c r="E460" s="99" t="b">
        <v>0</v>
      </c>
      <c r="F460" s="99" t="b">
        <v>0</v>
      </c>
      <c r="G460" s="99" t="b">
        <v>0</v>
      </c>
    </row>
    <row r="461" spans="1:7" ht="15">
      <c r="A461" s="101" t="s">
        <v>920</v>
      </c>
      <c r="B461" s="99">
        <v>6</v>
      </c>
      <c r="C461" s="103">
        <v>0.0006322952109518394</v>
      </c>
      <c r="D461" s="99" t="s">
        <v>2435</v>
      </c>
      <c r="E461" s="99" t="b">
        <v>0</v>
      </c>
      <c r="F461" s="99" t="b">
        <v>0</v>
      </c>
      <c r="G461" s="99" t="b">
        <v>0</v>
      </c>
    </row>
    <row r="462" spans="1:7" ht="15">
      <c r="A462" s="101" t="s">
        <v>921</v>
      </c>
      <c r="B462" s="99">
        <v>6</v>
      </c>
      <c r="C462" s="103">
        <v>0.0006322952109518394</v>
      </c>
      <c r="D462" s="99" t="s">
        <v>2435</v>
      </c>
      <c r="E462" s="99" t="b">
        <v>0</v>
      </c>
      <c r="F462" s="99" t="b">
        <v>0</v>
      </c>
      <c r="G462" s="99" t="b">
        <v>0</v>
      </c>
    </row>
    <row r="463" spans="1:7" ht="15">
      <c r="A463" s="101" t="s">
        <v>922</v>
      </c>
      <c r="B463" s="99">
        <v>6</v>
      </c>
      <c r="C463" s="103">
        <v>0.0006322952109518394</v>
      </c>
      <c r="D463" s="99" t="s">
        <v>2435</v>
      </c>
      <c r="E463" s="99" t="b">
        <v>0</v>
      </c>
      <c r="F463" s="99" t="b">
        <v>0</v>
      </c>
      <c r="G463" s="99" t="b">
        <v>0</v>
      </c>
    </row>
    <row r="464" spans="1:7" ht="15">
      <c r="A464" s="101" t="s">
        <v>923</v>
      </c>
      <c r="B464" s="99">
        <v>6</v>
      </c>
      <c r="C464" s="103">
        <v>0.0005513585207163494</v>
      </c>
      <c r="D464" s="99" t="s">
        <v>2435</v>
      </c>
      <c r="E464" s="99" t="b">
        <v>0</v>
      </c>
      <c r="F464" s="99" t="b">
        <v>0</v>
      </c>
      <c r="G464" s="99" t="b">
        <v>0</v>
      </c>
    </row>
    <row r="465" spans="1:7" ht="15">
      <c r="A465" s="101" t="s">
        <v>924</v>
      </c>
      <c r="B465" s="99">
        <v>6</v>
      </c>
      <c r="C465" s="103">
        <v>0.0005513585207163494</v>
      </c>
      <c r="D465" s="99" t="s">
        <v>2435</v>
      </c>
      <c r="E465" s="99" t="b">
        <v>0</v>
      </c>
      <c r="F465" s="99" t="b">
        <v>0</v>
      </c>
      <c r="G465" s="99" t="b">
        <v>0</v>
      </c>
    </row>
    <row r="466" spans="1:7" ht="15">
      <c r="A466" s="101" t="s">
        <v>925</v>
      </c>
      <c r="B466" s="99">
        <v>6</v>
      </c>
      <c r="C466" s="103">
        <v>0.0005513585207163494</v>
      </c>
      <c r="D466" s="99" t="s">
        <v>2435</v>
      </c>
      <c r="E466" s="99" t="b">
        <v>0</v>
      </c>
      <c r="F466" s="99" t="b">
        <v>0</v>
      </c>
      <c r="G466" s="99" t="b">
        <v>0</v>
      </c>
    </row>
    <row r="467" spans="1:7" ht="15">
      <c r="A467" s="101" t="s">
        <v>926</v>
      </c>
      <c r="B467" s="99">
        <v>6</v>
      </c>
      <c r="C467" s="103">
        <v>0.0006897207065585348</v>
      </c>
      <c r="D467" s="99" t="s">
        <v>2435</v>
      </c>
      <c r="E467" s="99" t="b">
        <v>0</v>
      </c>
      <c r="F467" s="99" t="b">
        <v>0</v>
      </c>
      <c r="G467" s="99" t="b">
        <v>0</v>
      </c>
    </row>
    <row r="468" spans="1:7" ht="15">
      <c r="A468" s="101" t="s">
        <v>927</v>
      </c>
      <c r="B468" s="99">
        <v>6</v>
      </c>
      <c r="C468" s="103">
        <v>0.0006322952109518394</v>
      </c>
      <c r="D468" s="99" t="s">
        <v>2435</v>
      </c>
      <c r="E468" s="99" t="b">
        <v>0</v>
      </c>
      <c r="F468" s="99" t="b">
        <v>0</v>
      </c>
      <c r="G468" s="99" t="b">
        <v>0</v>
      </c>
    </row>
    <row r="469" spans="1:7" ht="15">
      <c r="A469" s="101" t="s">
        <v>928</v>
      </c>
      <c r="B469" s="99">
        <v>6</v>
      </c>
      <c r="C469" s="103">
        <v>0.0005877525360592135</v>
      </c>
      <c r="D469" s="99" t="s">
        <v>2435</v>
      </c>
      <c r="E469" s="99" t="b">
        <v>0</v>
      </c>
      <c r="F469" s="99" t="b">
        <v>0</v>
      </c>
      <c r="G469" s="99" t="b">
        <v>0</v>
      </c>
    </row>
    <row r="470" spans="1:7" ht="15">
      <c r="A470" s="101" t="s">
        <v>929</v>
      </c>
      <c r="B470" s="99">
        <v>6</v>
      </c>
      <c r="C470" s="103">
        <v>0.0006322952109518394</v>
      </c>
      <c r="D470" s="99" t="s">
        <v>2435</v>
      </c>
      <c r="E470" s="99" t="b">
        <v>0</v>
      </c>
      <c r="F470" s="99" t="b">
        <v>0</v>
      </c>
      <c r="G470" s="99" t="b">
        <v>0</v>
      </c>
    </row>
    <row r="471" spans="1:7" ht="15">
      <c r="A471" s="101" t="s">
        <v>930</v>
      </c>
      <c r="B471" s="99">
        <v>6</v>
      </c>
      <c r="C471" s="103">
        <v>0.0005877525360592135</v>
      </c>
      <c r="D471" s="99" t="s">
        <v>2435</v>
      </c>
      <c r="E471" s="99" t="b">
        <v>0</v>
      </c>
      <c r="F471" s="99" t="b">
        <v>0</v>
      </c>
      <c r="G471" s="99" t="b">
        <v>0</v>
      </c>
    </row>
    <row r="472" spans="1:7" ht="15">
      <c r="A472" s="101" t="s">
        <v>931</v>
      </c>
      <c r="B472" s="99">
        <v>6</v>
      </c>
      <c r="C472" s="103">
        <v>0.0006322952109518394</v>
      </c>
      <c r="D472" s="99" t="s">
        <v>2435</v>
      </c>
      <c r="E472" s="99" t="b">
        <v>0</v>
      </c>
      <c r="F472" s="99" t="b">
        <v>0</v>
      </c>
      <c r="G472" s="99" t="b">
        <v>0</v>
      </c>
    </row>
    <row r="473" spans="1:7" ht="15">
      <c r="A473" s="101" t="s">
        <v>932</v>
      </c>
      <c r="B473" s="99">
        <v>6</v>
      </c>
      <c r="C473" s="103">
        <v>0.0006322952109518394</v>
      </c>
      <c r="D473" s="99" t="s">
        <v>2435</v>
      </c>
      <c r="E473" s="99" t="b">
        <v>0</v>
      </c>
      <c r="F473" s="99" t="b">
        <v>0</v>
      </c>
      <c r="G473" s="99" t="b">
        <v>0</v>
      </c>
    </row>
    <row r="474" spans="1:7" ht="15">
      <c r="A474" s="101" t="s">
        <v>933</v>
      </c>
      <c r="B474" s="99">
        <v>6</v>
      </c>
      <c r="C474" s="103">
        <v>0.0006322952109518394</v>
      </c>
      <c r="D474" s="99" t="s">
        <v>2435</v>
      </c>
      <c r="E474" s="99" t="b">
        <v>0</v>
      </c>
      <c r="F474" s="99" t="b">
        <v>0</v>
      </c>
      <c r="G474" s="99" t="b">
        <v>0</v>
      </c>
    </row>
    <row r="475" spans="1:7" ht="15">
      <c r="A475" s="101" t="s">
        <v>934</v>
      </c>
      <c r="B475" s="99">
        <v>6</v>
      </c>
      <c r="C475" s="103">
        <v>0.0007706573967940247</v>
      </c>
      <c r="D475" s="99" t="s">
        <v>2435</v>
      </c>
      <c r="E475" s="99" t="b">
        <v>0</v>
      </c>
      <c r="F475" s="99" t="b">
        <v>0</v>
      </c>
      <c r="G475" s="99" t="b">
        <v>0</v>
      </c>
    </row>
    <row r="476" spans="1:7" ht="15">
      <c r="A476" s="101" t="s">
        <v>935</v>
      </c>
      <c r="B476" s="99">
        <v>6</v>
      </c>
      <c r="C476" s="103">
        <v>0.0005877525360592135</v>
      </c>
      <c r="D476" s="99" t="s">
        <v>2435</v>
      </c>
      <c r="E476" s="99" t="b">
        <v>1</v>
      </c>
      <c r="F476" s="99" t="b">
        <v>0</v>
      </c>
      <c r="G476" s="99" t="b">
        <v>0</v>
      </c>
    </row>
    <row r="477" spans="1:7" ht="15">
      <c r="A477" s="101" t="s">
        <v>936</v>
      </c>
      <c r="B477" s="99">
        <v>6</v>
      </c>
      <c r="C477" s="103">
        <v>0.0005877525360592135</v>
      </c>
      <c r="D477" s="99" t="s">
        <v>2435</v>
      </c>
      <c r="E477" s="99" t="b">
        <v>0</v>
      </c>
      <c r="F477" s="99" t="b">
        <v>0</v>
      </c>
      <c r="G477" s="99" t="b">
        <v>0</v>
      </c>
    </row>
    <row r="478" spans="1:7" ht="15">
      <c r="A478" s="101" t="s">
        <v>937</v>
      </c>
      <c r="B478" s="99">
        <v>6</v>
      </c>
      <c r="C478" s="103">
        <v>0.0006897207065585348</v>
      </c>
      <c r="D478" s="99" t="s">
        <v>2435</v>
      </c>
      <c r="E478" s="99" t="b">
        <v>0</v>
      </c>
      <c r="F478" s="99" t="b">
        <v>0</v>
      </c>
      <c r="G478" s="99" t="b">
        <v>0</v>
      </c>
    </row>
    <row r="479" spans="1:7" ht="15">
      <c r="A479" s="101" t="s">
        <v>938</v>
      </c>
      <c r="B479" s="99">
        <v>6</v>
      </c>
      <c r="C479" s="103">
        <v>0.0009090195826362101</v>
      </c>
      <c r="D479" s="99" t="s">
        <v>2435</v>
      </c>
      <c r="E479" s="99" t="b">
        <v>0</v>
      </c>
      <c r="F479" s="99" t="b">
        <v>0</v>
      </c>
      <c r="G479" s="99" t="b">
        <v>0</v>
      </c>
    </row>
    <row r="480" spans="1:7" ht="15">
      <c r="A480" s="101" t="s">
        <v>939</v>
      </c>
      <c r="B480" s="99">
        <v>6</v>
      </c>
      <c r="C480" s="103">
        <v>0.0005877525360592135</v>
      </c>
      <c r="D480" s="99" t="s">
        <v>2435</v>
      </c>
      <c r="E480" s="99" t="b">
        <v>1</v>
      </c>
      <c r="F480" s="99" t="b">
        <v>0</v>
      </c>
      <c r="G480" s="99" t="b">
        <v>0</v>
      </c>
    </row>
    <row r="481" spans="1:7" ht="15">
      <c r="A481" s="101" t="s">
        <v>940</v>
      </c>
      <c r="B481" s="99">
        <v>6</v>
      </c>
      <c r="C481" s="103">
        <v>0.0005513585207163494</v>
      </c>
      <c r="D481" s="99" t="s">
        <v>2435</v>
      </c>
      <c r="E481" s="99" t="b">
        <v>0</v>
      </c>
      <c r="F481" s="99" t="b">
        <v>0</v>
      </c>
      <c r="G481" s="99" t="b">
        <v>0</v>
      </c>
    </row>
    <row r="482" spans="1:7" ht="15">
      <c r="A482" s="101" t="s">
        <v>941</v>
      </c>
      <c r="B482" s="99">
        <v>6</v>
      </c>
      <c r="C482" s="103">
        <v>0.0005513585207163494</v>
      </c>
      <c r="D482" s="99" t="s">
        <v>2435</v>
      </c>
      <c r="E482" s="99" t="b">
        <v>0</v>
      </c>
      <c r="F482" s="99" t="b">
        <v>0</v>
      </c>
      <c r="G482" s="99" t="b">
        <v>0</v>
      </c>
    </row>
    <row r="483" spans="1:7" ht="15">
      <c r="A483" s="101" t="s">
        <v>942</v>
      </c>
      <c r="B483" s="99">
        <v>6</v>
      </c>
      <c r="C483" s="103">
        <v>0.0005513585207163494</v>
      </c>
      <c r="D483" s="99" t="s">
        <v>2435</v>
      </c>
      <c r="E483" s="99" t="b">
        <v>0</v>
      </c>
      <c r="F483" s="99" t="b">
        <v>0</v>
      </c>
      <c r="G483" s="99" t="b">
        <v>0</v>
      </c>
    </row>
    <row r="484" spans="1:7" ht="15">
      <c r="A484" s="101" t="s">
        <v>943</v>
      </c>
      <c r="B484" s="99">
        <v>6</v>
      </c>
      <c r="C484" s="103">
        <v>0.0007706573967940247</v>
      </c>
      <c r="D484" s="99" t="s">
        <v>2435</v>
      </c>
      <c r="E484" s="99" t="b">
        <v>0</v>
      </c>
      <c r="F484" s="99" t="b">
        <v>0</v>
      </c>
      <c r="G484" s="99" t="b">
        <v>0</v>
      </c>
    </row>
    <row r="485" spans="1:7" ht="15">
      <c r="A485" s="101" t="s">
        <v>944</v>
      </c>
      <c r="B485" s="99">
        <v>6</v>
      </c>
      <c r="C485" s="103">
        <v>0.0006322952109518394</v>
      </c>
      <c r="D485" s="99" t="s">
        <v>2435</v>
      </c>
      <c r="E485" s="99" t="b">
        <v>0</v>
      </c>
      <c r="F485" s="99" t="b">
        <v>0</v>
      </c>
      <c r="G485" s="99" t="b">
        <v>0</v>
      </c>
    </row>
    <row r="486" spans="1:7" ht="15">
      <c r="A486" s="101" t="s">
        <v>945</v>
      </c>
      <c r="B486" s="99">
        <v>6</v>
      </c>
      <c r="C486" s="103">
        <v>0.0005513585207163494</v>
      </c>
      <c r="D486" s="99" t="s">
        <v>2435</v>
      </c>
      <c r="E486" s="99" t="b">
        <v>0</v>
      </c>
      <c r="F486" s="99" t="b">
        <v>0</v>
      </c>
      <c r="G486" s="99" t="b">
        <v>0</v>
      </c>
    </row>
    <row r="487" spans="1:7" ht="15">
      <c r="A487" s="101" t="s">
        <v>946</v>
      </c>
      <c r="B487" s="99">
        <v>6</v>
      </c>
      <c r="C487" s="103">
        <v>0.0005877525360592135</v>
      </c>
      <c r="D487" s="99" t="s">
        <v>2435</v>
      </c>
      <c r="E487" s="99" t="b">
        <v>0</v>
      </c>
      <c r="F487" s="99" t="b">
        <v>0</v>
      </c>
      <c r="G487" s="99" t="b">
        <v>0</v>
      </c>
    </row>
    <row r="488" spans="1:7" ht="15">
      <c r="A488" s="101" t="s">
        <v>947</v>
      </c>
      <c r="B488" s="99">
        <v>6</v>
      </c>
      <c r="C488" s="103">
        <v>0.0005513585207163494</v>
      </c>
      <c r="D488" s="99" t="s">
        <v>2435</v>
      </c>
      <c r="E488" s="99" t="b">
        <v>0</v>
      </c>
      <c r="F488" s="99" t="b">
        <v>0</v>
      </c>
      <c r="G488" s="99" t="b">
        <v>0</v>
      </c>
    </row>
    <row r="489" spans="1:7" ht="15">
      <c r="A489" s="101" t="s">
        <v>948</v>
      </c>
      <c r="B489" s="99">
        <v>6</v>
      </c>
      <c r="C489" s="103">
        <v>0.0005877525360592135</v>
      </c>
      <c r="D489" s="99" t="s">
        <v>2435</v>
      </c>
      <c r="E489" s="99" t="b">
        <v>0</v>
      </c>
      <c r="F489" s="99" t="b">
        <v>0</v>
      </c>
      <c r="G489" s="99" t="b">
        <v>0</v>
      </c>
    </row>
    <row r="490" spans="1:7" ht="15">
      <c r="A490" s="101" t="s">
        <v>949</v>
      </c>
      <c r="B490" s="99">
        <v>6</v>
      </c>
      <c r="C490" s="103">
        <v>0.0005513585207163494</v>
      </c>
      <c r="D490" s="99" t="s">
        <v>2435</v>
      </c>
      <c r="E490" s="99" t="b">
        <v>0</v>
      </c>
      <c r="F490" s="99" t="b">
        <v>0</v>
      </c>
      <c r="G490" s="99" t="b">
        <v>0</v>
      </c>
    </row>
    <row r="491" spans="1:7" ht="15">
      <c r="A491" s="101" t="s">
        <v>950</v>
      </c>
      <c r="B491" s="99">
        <v>6</v>
      </c>
      <c r="C491" s="103">
        <v>0.0005513585207163494</v>
      </c>
      <c r="D491" s="99" t="s">
        <v>2435</v>
      </c>
      <c r="E491" s="99" t="b">
        <v>0</v>
      </c>
      <c r="F491" s="99" t="b">
        <v>0</v>
      </c>
      <c r="G491" s="99" t="b">
        <v>0</v>
      </c>
    </row>
    <row r="492" spans="1:7" ht="15">
      <c r="A492" s="101" t="s">
        <v>951</v>
      </c>
      <c r="B492" s="99">
        <v>6</v>
      </c>
      <c r="C492" s="103">
        <v>0.0005877525360592135</v>
      </c>
      <c r="D492" s="99" t="s">
        <v>2435</v>
      </c>
      <c r="E492" s="99" t="b">
        <v>0</v>
      </c>
      <c r="F492" s="99" t="b">
        <v>0</v>
      </c>
      <c r="G492" s="99" t="b">
        <v>0</v>
      </c>
    </row>
    <row r="493" spans="1:7" ht="15">
      <c r="A493" s="101" t="s">
        <v>952</v>
      </c>
      <c r="B493" s="99">
        <v>6</v>
      </c>
      <c r="C493" s="103">
        <v>0.0005513585207163494</v>
      </c>
      <c r="D493" s="99" t="s">
        <v>2435</v>
      </c>
      <c r="E493" s="99" t="b">
        <v>0</v>
      </c>
      <c r="F493" s="99" t="b">
        <v>0</v>
      </c>
      <c r="G493" s="99" t="b">
        <v>0</v>
      </c>
    </row>
    <row r="494" spans="1:7" ht="15">
      <c r="A494" s="101" t="s">
        <v>953</v>
      </c>
      <c r="B494" s="99">
        <v>6</v>
      </c>
      <c r="C494" s="103">
        <v>0.0005513585207163494</v>
      </c>
      <c r="D494" s="99" t="s">
        <v>2435</v>
      </c>
      <c r="E494" s="99" t="b">
        <v>0</v>
      </c>
      <c r="F494" s="99" t="b">
        <v>0</v>
      </c>
      <c r="G494" s="99" t="b">
        <v>0</v>
      </c>
    </row>
    <row r="495" spans="1:7" ht="15">
      <c r="A495" s="101" t="s">
        <v>954</v>
      </c>
      <c r="B495" s="99">
        <v>6</v>
      </c>
      <c r="C495" s="103">
        <v>0.0006897207065585348</v>
      </c>
      <c r="D495" s="99" t="s">
        <v>2435</v>
      </c>
      <c r="E495" s="99" t="b">
        <v>0</v>
      </c>
      <c r="F495" s="99" t="b">
        <v>0</v>
      </c>
      <c r="G495" s="99" t="b">
        <v>0</v>
      </c>
    </row>
    <row r="496" spans="1:7" ht="15">
      <c r="A496" s="101" t="s">
        <v>955</v>
      </c>
      <c r="B496" s="99">
        <v>6</v>
      </c>
      <c r="C496" s="103">
        <v>0.0005877525360592135</v>
      </c>
      <c r="D496" s="99" t="s">
        <v>2435</v>
      </c>
      <c r="E496" s="99" t="b">
        <v>0</v>
      </c>
      <c r="F496" s="99" t="b">
        <v>0</v>
      </c>
      <c r="G496" s="99" t="b">
        <v>0</v>
      </c>
    </row>
    <row r="497" spans="1:7" ht="15">
      <c r="A497" s="101" t="s">
        <v>956</v>
      </c>
      <c r="B497" s="99">
        <v>6</v>
      </c>
      <c r="C497" s="103">
        <v>0.0007706573967940247</v>
      </c>
      <c r="D497" s="99" t="s">
        <v>2435</v>
      </c>
      <c r="E497" s="99" t="b">
        <v>0</v>
      </c>
      <c r="F497" s="99" t="b">
        <v>0</v>
      </c>
      <c r="G497" s="99" t="b">
        <v>0</v>
      </c>
    </row>
    <row r="498" spans="1:7" ht="15">
      <c r="A498" s="101" t="s">
        <v>957</v>
      </c>
      <c r="B498" s="99">
        <v>6</v>
      </c>
      <c r="C498" s="103">
        <v>0.0005877525360592135</v>
      </c>
      <c r="D498" s="99" t="s">
        <v>2435</v>
      </c>
      <c r="E498" s="99" t="b">
        <v>0</v>
      </c>
      <c r="F498" s="99" t="b">
        <v>0</v>
      </c>
      <c r="G498" s="99" t="b">
        <v>0</v>
      </c>
    </row>
    <row r="499" spans="1:7" ht="15">
      <c r="A499" s="101" t="s">
        <v>958</v>
      </c>
      <c r="B499" s="99">
        <v>6</v>
      </c>
      <c r="C499" s="103">
        <v>0.0005513585207163494</v>
      </c>
      <c r="D499" s="99" t="s">
        <v>2435</v>
      </c>
      <c r="E499" s="99" t="b">
        <v>0</v>
      </c>
      <c r="F499" s="99" t="b">
        <v>0</v>
      </c>
      <c r="G499" s="99" t="b">
        <v>0</v>
      </c>
    </row>
    <row r="500" spans="1:7" ht="15">
      <c r="A500" s="101" t="s">
        <v>959</v>
      </c>
      <c r="B500" s="99">
        <v>6</v>
      </c>
      <c r="C500" s="103">
        <v>0.0005877525360592135</v>
      </c>
      <c r="D500" s="99" t="s">
        <v>2435</v>
      </c>
      <c r="E500" s="99" t="b">
        <v>0</v>
      </c>
      <c r="F500" s="99" t="b">
        <v>0</v>
      </c>
      <c r="G500" s="99" t="b">
        <v>0</v>
      </c>
    </row>
    <row r="501" spans="1:7" ht="15">
      <c r="A501" s="101" t="s">
        <v>960</v>
      </c>
      <c r="B501" s="99">
        <v>6</v>
      </c>
      <c r="C501" s="103">
        <v>0.0006322952109518394</v>
      </c>
      <c r="D501" s="99" t="s">
        <v>2435</v>
      </c>
      <c r="E501" s="99" t="b">
        <v>0</v>
      </c>
      <c r="F501" s="99" t="b">
        <v>1</v>
      </c>
      <c r="G501" s="99" t="b">
        <v>0</v>
      </c>
    </row>
    <row r="502" spans="1:7" ht="15">
      <c r="A502" s="101" t="s">
        <v>961</v>
      </c>
      <c r="B502" s="99">
        <v>6</v>
      </c>
      <c r="C502" s="103">
        <v>0.0005513585207163494</v>
      </c>
      <c r="D502" s="99" t="s">
        <v>2435</v>
      </c>
      <c r="E502" s="99" t="b">
        <v>0</v>
      </c>
      <c r="F502" s="99" t="b">
        <v>0</v>
      </c>
      <c r="G502" s="99" t="b">
        <v>0</v>
      </c>
    </row>
    <row r="503" spans="1:7" ht="15">
      <c r="A503" s="101" t="s">
        <v>228</v>
      </c>
      <c r="B503" s="99">
        <v>6</v>
      </c>
      <c r="C503" s="103">
        <v>0.0007706573967940247</v>
      </c>
      <c r="D503" s="99" t="s">
        <v>2435</v>
      </c>
      <c r="E503" s="99" t="b">
        <v>0</v>
      </c>
      <c r="F503" s="99" t="b">
        <v>0</v>
      </c>
      <c r="G503" s="99" t="b">
        <v>0</v>
      </c>
    </row>
    <row r="504" spans="1:7" ht="15">
      <c r="A504" s="101" t="s">
        <v>962</v>
      </c>
      <c r="B504" s="99">
        <v>6</v>
      </c>
      <c r="C504" s="103">
        <v>0.0005513585207163494</v>
      </c>
      <c r="D504" s="99" t="s">
        <v>2435</v>
      </c>
      <c r="E504" s="99" t="b">
        <v>0</v>
      </c>
      <c r="F504" s="99" t="b">
        <v>0</v>
      </c>
      <c r="G504" s="99" t="b">
        <v>0</v>
      </c>
    </row>
    <row r="505" spans="1:7" ht="15">
      <c r="A505" s="101" t="s">
        <v>963</v>
      </c>
      <c r="B505" s="99">
        <v>6</v>
      </c>
      <c r="C505" s="103">
        <v>0.0005877525360592135</v>
      </c>
      <c r="D505" s="99" t="s">
        <v>2435</v>
      </c>
      <c r="E505" s="99" t="b">
        <v>0</v>
      </c>
      <c r="F505" s="99" t="b">
        <v>0</v>
      </c>
      <c r="G505" s="99" t="b">
        <v>0</v>
      </c>
    </row>
    <row r="506" spans="1:7" ht="15">
      <c r="A506" s="101" t="s">
        <v>964</v>
      </c>
      <c r="B506" s="99">
        <v>6</v>
      </c>
      <c r="C506" s="103">
        <v>0.0006322952109518394</v>
      </c>
      <c r="D506" s="99" t="s">
        <v>2435</v>
      </c>
      <c r="E506" s="99" t="b">
        <v>0</v>
      </c>
      <c r="F506" s="99" t="b">
        <v>0</v>
      </c>
      <c r="G506" s="99" t="b">
        <v>0</v>
      </c>
    </row>
    <row r="507" spans="1:7" ht="15">
      <c r="A507" s="101" t="s">
        <v>965</v>
      </c>
      <c r="B507" s="99">
        <v>6</v>
      </c>
      <c r="C507" s="103">
        <v>0.0006322952109518394</v>
      </c>
      <c r="D507" s="99" t="s">
        <v>2435</v>
      </c>
      <c r="E507" s="99" t="b">
        <v>0</v>
      </c>
      <c r="F507" s="99" t="b">
        <v>0</v>
      </c>
      <c r="G507" s="99" t="b">
        <v>0</v>
      </c>
    </row>
    <row r="508" spans="1:7" ht="15">
      <c r="A508" s="101" t="s">
        <v>966</v>
      </c>
      <c r="B508" s="99">
        <v>6</v>
      </c>
      <c r="C508" s="103">
        <v>0.0005877525360592135</v>
      </c>
      <c r="D508" s="99" t="s">
        <v>2435</v>
      </c>
      <c r="E508" s="99" t="b">
        <v>0</v>
      </c>
      <c r="F508" s="99" t="b">
        <v>0</v>
      </c>
      <c r="G508" s="99" t="b">
        <v>0</v>
      </c>
    </row>
    <row r="509" spans="1:7" ht="15">
      <c r="A509" s="101" t="s">
        <v>967</v>
      </c>
      <c r="B509" s="99">
        <v>6</v>
      </c>
      <c r="C509" s="103">
        <v>0.0006322952109518394</v>
      </c>
      <c r="D509" s="99" t="s">
        <v>2435</v>
      </c>
      <c r="E509" s="99" t="b">
        <v>0</v>
      </c>
      <c r="F509" s="99" t="b">
        <v>0</v>
      </c>
      <c r="G509" s="99" t="b">
        <v>0</v>
      </c>
    </row>
    <row r="510" spans="1:7" ht="15">
      <c r="A510" s="101" t="s">
        <v>968</v>
      </c>
      <c r="B510" s="99">
        <v>6</v>
      </c>
      <c r="C510" s="103">
        <v>0.0007706573967940247</v>
      </c>
      <c r="D510" s="99" t="s">
        <v>2435</v>
      </c>
      <c r="E510" s="99" t="b">
        <v>0</v>
      </c>
      <c r="F510" s="99" t="b">
        <v>0</v>
      </c>
      <c r="G510" s="99" t="b">
        <v>0</v>
      </c>
    </row>
    <row r="511" spans="1:7" ht="15">
      <c r="A511" s="101" t="s">
        <v>969</v>
      </c>
      <c r="B511" s="99">
        <v>6</v>
      </c>
      <c r="C511" s="103">
        <v>0.0006322952109518394</v>
      </c>
      <c r="D511" s="99" t="s">
        <v>2435</v>
      </c>
      <c r="E511" s="99" t="b">
        <v>0</v>
      </c>
      <c r="F511" s="99" t="b">
        <v>0</v>
      </c>
      <c r="G511" s="99" t="b">
        <v>0</v>
      </c>
    </row>
    <row r="512" spans="1:7" ht="15">
      <c r="A512" s="101" t="s">
        <v>970</v>
      </c>
      <c r="B512" s="99">
        <v>6</v>
      </c>
      <c r="C512" s="103">
        <v>0.0006897207065585348</v>
      </c>
      <c r="D512" s="99" t="s">
        <v>2435</v>
      </c>
      <c r="E512" s="99" t="b">
        <v>0</v>
      </c>
      <c r="F512" s="99" t="b">
        <v>0</v>
      </c>
      <c r="G512" s="99" t="b">
        <v>0</v>
      </c>
    </row>
    <row r="513" spans="1:7" ht="15">
      <c r="A513" s="101" t="s">
        <v>971</v>
      </c>
      <c r="B513" s="99">
        <v>6</v>
      </c>
      <c r="C513" s="103">
        <v>0.0006897207065585348</v>
      </c>
      <c r="D513" s="99" t="s">
        <v>2435</v>
      </c>
      <c r="E513" s="99" t="b">
        <v>0</v>
      </c>
      <c r="F513" s="99" t="b">
        <v>0</v>
      </c>
      <c r="G513" s="99" t="b">
        <v>0</v>
      </c>
    </row>
    <row r="514" spans="1:7" ht="15">
      <c r="A514" s="101" t="s">
        <v>972</v>
      </c>
      <c r="B514" s="99">
        <v>6</v>
      </c>
      <c r="C514" s="103">
        <v>0.0006322952109518394</v>
      </c>
      <c r="D514" s="99" t="s">
        <v>2435</v>
      </c>
      <c r="E514" s="99" t="b">
        <v>0</v>
      </c>
      <c r="F514" s="99" t="b">
        <v>0</v>
      </c>
      <c r="G514" s="99" t="b">
        <v>0</v>
      </c>
    </row>
    <row r="515" spans="1:7" ht="15">
      <c r="A515" s="101" t="s">
        <v>973</v>
      </c>
      <c r="B515" s="99">
        <v>6</v>
      </c>
      <c r="C515" s="103">
        <v>0.0005513585207163494</v>
      </c>
      <c r="D515" s="99" t="s">
        <v>2435</v>
      </c>
      <c r="E515" s="99" t="b">
        <v>0</v>
      </c>
      <c r="F515" s="99" t="b">
        <v>0</v>
      </c>
      <c r="G515" s="99" t="b">
        <v>0</v>
      </c>
    </row>
    <row r="516" spans="1:7" ht="15">
      <c r="A516" s="101" t="s">
        <v>974</v>
      </c>
      <c r="B516" s="99">
        <v>6</v>
      </c>
      <c r="C516" s="103">
        <v>0.0005877525360592135</v>
      </c>
      <c r="D516" s="99" t="s">
        <v>2435</v>
      </c>
      <c r="E516" s="99" t="b">
        <v>0</v>
      </c>
      <c r="F516" s="99" t="b">
        <v>0</v>
      </c>
      <c r="G516" s="99" t="b">
        <v>0</v>
      </c>
    </row>
    <row r="517" spans="1:7" ht="15">
      <c r="A517" s="101" t="s">
        <v>975</v>
      </c>
      <c r="B517" s="99">
        <v>6</v>
      </c>
      <c r="C517" s="103">
        <v>0.0006322952109518394</v>
      </c>
      <c r="D517" s="99" t="s">
        <v>2435</v>
      </c>
      <c r="E517" s="99" t="b">
        <v>0</v>
      </c>
      <c r="F517" s="99" t="b">
        <v>0</v>
      </c>
      <c r="G517" s="99" t="b">
        <v>0</v>
      </c>
    </row>
    <row r="518" spans="1:7" ht="15">
      <c r="A518" s="101" t="s">
        <v>976</v>
      </c>
      <c r="B518" s="99">
        <v>6</v>
      </c>
      <c r="C518" s="103">
        <v>0.0006322952109518394</v>
      </c>
      <c r="D518" s="99" t="s">
        <v>2435</v>
      </c>
      <c r="E518" s="99" t="b">
        <v>0</v>
      </c>
      <c r="F518" s="99" t="b">
        <v>0</v>
      </c>
      <c r="G518" s="99" t="b">
        <v>0</v>
      </c>
    </row>
    <row r="519" spans="1:7" ht="15">
      <c r="A519" s="101" t="s">
        <v>977</v>
      </c>
      <c r="B519" s="99">
        <v>6</v>
      </c>
      <c r="C519" s="103">
        <v>0.0005877525360592135</v>
      </c>
      <c r="D519" s="99" t="s">
        <v>2435</v>
      </c>
      <c r="E519" s="99" t="b">
        <v>0</v>
      </c>
      <c r="F519" s="99" t="b">
        <v>0</v>
      </c>
      <c r="G519" s="99" t="b">
        <v>0</v>
      </c>
    </row>
    <row r="520" spans="1:7" ht="15">
      <c r="A520" s="101" t="s">
        <v>978</v>
      </c>
      <c r="B520" s="99">
        <v>6</v>
      </c>
      <c r="C520" s="103">
        <v>0.0005513585207163494</v>
      </c>
      <c r="D520" s="99" t="s">
        <v>2435</v>
      </c>
      <c r="E520" s="99" t="b">
        <v>0</v>
      </c>
      <c r="F520" s="99" t="b">
        <v>0</v>
      </c>
      <c r="G520" s="99" t="b">
        <v>0</v>
      </c>
    </row>
    <row r="521" spans="1:7" ht="15">
      <c r="A521" s="101" t="s">
        <v>979</v>
      </c>
      <c r="B521" s="99">
        <v>6</v>
      </c>
      <c r="C521" s="103">
        <v>0.0005513585207163494</v>
      </c>
      <c r="D521" s="99" t="s">
        <v>2435</v>
      </c>
      <c r="E521" s="99" t="b">
        <v>0</v>
      </c>
      <c r="F521" s="99" t="b">
        <v>0</v>
      </c>
      <c r="G521" s="99" t="b">
        <v>0</v>
      </c>
    </row>
    <row r="522" spans="1:7" ht="15">
      <c r="A522" s="101" t="s">
        <v>980</v>
      </c>
      <c r="B522" s="99">
        <v>6</v>
      </c>
      <c r="C522" s="103">
        <v>0.0005513585207163494</v>
      </c>
      <c r="D522" s="99" t="s">
        <v>2435</v>
      </c>
      <c r="E522" s="99" t="b">
        <v>0</v>
      </c>
      <c r="F522" s="99" t="b">
        <v>0</v>
      </c>
      <c r="G522" s="99" t="b">
        <v>0</v>
      </c>
    </row>
    <row r="523" spans="1:7" ht="15">
      <c r="A523" s="101" t="s">
        <v>981</v>
      </c>
      <c r="B523" s="99">
        <v>6</v>
      </c>
      <c r="C523" s="103">
        <v>0.0005513585207163494</v>
      </c>
      <c r="D523" s="99" t="s">
        <v>2435</v>
      </c>
      <c r="E523" s="99" t="b">
        <v>0</v>
      </c>
      <c r="F523" s="99" t="b">
        <v>0</v>
      </c>
      <c r="G523" s="99" t="b">
        <v>0</v>
      </c>
    </row>
    <row r="524" spans="1:7" ht="15">
      <c r="A524" s="101" t="s">
        <v>982</v>
      </c>
      <c r="B524" s="99">
        <v>6</v>
      </c>
      <c r="C524" s="103">
        <v>0.0007706573967940247</v>
      </c>
      <c r="D524" s="99" t="s">
        <v>2435</v>
      </c>
      <c r="E524" s="99" t="b">
        <v>0</v>
      </c>
      <c r="F524" s="99" t="b">
        <v>0</v>
      </c>
      <c r="G524" s="99" t="b">
        <v>0</v>
      </c>
    </row>
    <row r="525" spans="1:7" ht="15">
      <c r="A525" s="101" t="s">
        <v>983</v>
      </c>
      <c r="B525" s="99">
        <v>5</v>
      </c>
      <c r="C525" s="103">
        <v>0.0005269126757931995</v>
      </c>
      <c r="D525" s="99" t="s">
        <v>2435</v>
      </c>
      <c r="E525" s="99" t="b">
        <v>0</v>
      </c>
      <c r="F525" s="99" t="b">
        <v>0</v>
      </c>
      <c r="G525" s="99" t="b">
        <v>0</v>
      </c>
    </row>
    <row r="526" spans="1:7" ht="15">
      <c r="A526" s="101" t="s">
        <v>984</v>
      </c>
      <c r="B526" s="99">
        <v>5</v>
      </c>
      <c r="C526" s="103">
        <v>0.0005269126757931995</v>
      </c>
      <c r="D526" s="99" t="s">
        <v>2435</v>
      </c>
      <c r="E526" s="99" t="b">
        <v>0</v>
      </c>
      <c r="F526" s="99" t="b">
        <v>0</v>
      </c>
      <c r="G526" s="99" t="b">
        <v>0</v>
      </c>
    </row>
    <row r="527" spans="1:7" ht="15">
      <c r="A527" s="101" t="s">
        <v>985</v>
      </c>
      <c r="B527" s="99">
        <v>5</v>
      </c>
      <c r="C527" s="103">
        <v>0.0006422144973283541</v>
      </c>
      <c r="D527" s="99" t="s">
        <v>2435</v>
      </c>
      <c r="E527" s="99" t="b">
        <v>0</v>
      </c>
      <c r="F527" s="99" t="b">
        <v>0</v>
      </c>
      <c r="G527" s="99" t="b">
        <v>0</v>
      </c>
    </row>
    <row r="528" spans="1:7" ht="15">
      <c r="A528" s="101" t="s">
        <v>986</v>
      </c>
      <c r="B528" s="99">
        <v>5</v>
      </c>
      <c r="C528" s="103">
        <v>0.0004897937800493446</v>
      </c>
      <c r="D528" s="99" t="s">
        <v>2435</v>
      </c>
      <c r="E528" s="99" t="b">
        <v>0</v>
      </c>
      <c r="F528" s="99" t="b">
        <v>0</v>
      </c>
      <c r="G528" s="99" t="b">
        <v>0</v>
      </c>
    </row>
    <row r="529" spans="1:7" ht="15">
      <c r="A529" s="101" t="s">
        <v>987</v>
      </c>
      <c r="B529" s="99">
        <v>5</v>
      </c>
      <c r="C529" s="103">
        <v>0.0005747672554654457</v>
      </c>
      <c r="D529" s="99" t="s">
        <v>2435</v>
      </c>
      <c r="E529" s="99" t="b">
        <v>0</v>
      </c>
      <c r="F529" s="99" t="b">
        <v>0</v>
      </c>
      <c r="G529" s="99" t="b">
        <v>0</v>
      </c>
    </row>
    <row r="530" spans="1:7" ht="15">
      <c r="A530" s="101" t="s">
        <v>988</v>
      </c>
      <c r="B530" s="99">
        <v>5</v>
      </c>
      <c r="C530" s="103">
        <v>0.0004897937800493446</v>
      </c>
      <c r="D530" s="99" t="s">
        <v>2435</v>
      </c>
      <c r="E530" s="99" t="b">
        <v>0</v>
      </c>
      <c r="F530" s="99" t="b">
        <v>0</v>
      </c>
      <c r="G530" s="99" t="b">
        <v>0</v>
      </c>
    </row>
    <row r="531" spans="1:7" ht="15">
      <c r="A531" s="101" t="s">
        <v>989</v>
      </c>
      <c r="B531" s="99">
        <v>5</v>
      </c>
      <c r="C531" s="103">
        <v>0.0004897937800493446</v>
      </c>
      <c r="D531" s="99" t="s">
        <v>2435</v>
      </c>
      <c r="E531" s="99" t="b">
        <v>0</v>
      </c>
      <c r="F531" s="99" t="b">
        <v>0</v>
      </c>
      <c r="G531" s="99" t="b">
        <v>0</v>
      </c>
    </row>
    <row r="532" spans="1:7" ht="15">
      <c r="A532" s="101" t="s">
        <v>990</v>
      </c>
      <c r="B532" s="99">
        <v>5</v>
      </c>
      <c r="C532" s="103">
        <v>0.0006422144973283541</v>
      </c>
      <c r="D532" s="99" t="s">
        <v>2435</v>
      </c>
      <c r="E532" s="99" t="b">
        <v>0</v>
      </c>
      <c r="F532" s="99" t="b">
        <v>0</v>
      </c>
      <c r="G532" s="99" t="b">
        <v>0</v>
      </c>
    </row>
    <row r="533" spans="1:7" ht="15">
      <c r="A533" s="101" t="s">
        <v>991</v>
      </c>
      <c r="B533" s="99">
        <v>5</v>
      </c>
      <c r="C533" s="103">
        <v>0.0004897937800493446</v>
      </c>
      <c r="D533" s="99" t="s">
        <v>2435</v>
      </c>
      <c r="E533" s="99" t="b">
        <v>0</v>
      </c>
      <c r="F533" s="99" t="b">
        <v>0</v>
      </c>
      <c r="G533" s="99" t="b">
        <v>0</v>
      </c>
    </row>
    <row r="534" spans="1:7" ht="15">
      <c r="A534" s="101" t="s">
        <v>992</v>
      </c>
      <c r="B534" s="99">
        <v>5</v>
      </c>
      <c r="C534" s="103">
        <v>0.0004897937800493446</v>
      </c>
      <c r="D534" s="99" t="s">
        <v>2435</v>
      </c>
      <c r="E534" s="99" t="b">
        <v>0</v>
      </c>
      <c r="F534" s="99" t="b">
        <v>0</v>
      </c>
      <c r="G534" s="99" t="b">
        <v>0</v>
      </c>
    </row>
    <row r="535" spans="1:7" ht="15">
      <c r="A535" s="101" t="s">
        <v>993</v>
      </c>
      <c r="B535" s="99">
        <v>5</v>
      </c>
      <c r="C535" s="103">
        <v>0.0005747672554654457</v>
      </c>
      <c r="D535" s="99" t="s">
        <v>2435</v>
      </c>
      <c r="E535" s="99" t="b">
        <v>0</v>
      </c>
      <c r="F535" s="99" t="b">
        <v>0</v>
      </c>
      <c r="G535" s="99" t="b">
        <v>0</v>
      </c>
    </row>
    <row r="536" spans="1:7" ht="15">
      <c r="A536" s="101" t="s">
        <v>994</v>
      </c>
      <c r="B536" s="99">
        <v>5</v>
      </c>
      <c r="C536" s="103">
        <v>0.0004897937800493446</v>
      </c>
      <c r="D536" s="99" t="s">
        <v>2435</v>
      </c>
      <c r="E536" s="99" t="b">
        <v>0</v>
      </c>
      <c r="F536" s="99" t="b">
        <v>0</v>
      </c>
      <c r="G536" s="99" t="b">
        <v>0</v>
      </c>
    </row>
    <row r="537" spans="1:7" ht="15">
      <c r="A537" s="101" t="s">
        <v>995</v>
      </c>
      <c r="B537" s="99">
        <v>5</v>
      </c>
      <c r="C537" s="103">
        <v>0.0005269126757931995</v>
      </c>
      <c r="D537" s="99" t="s">
        <v>2435</v>
      </c>
      <c r="E537" s="99" t="b">
        <v>0</v>
      </c>
      <c r="F537" s="99" t="b">
        <v>0</v>
      </c>
      <c r="G537" s="99" t="b">
        <v>0</v>
      </c>
    </row>
    <row r="538" spans="1:7" ht="15">
      <c r="A538" s="101" t="s">
        <v>996</v>
      </c>
      <c r="B538" s="99">
        <v>5</v>
      </c>
      <c r="C538" s="103">
        <v>0.0005269126757931995</v>
      </c>
      <c r="D538" s="99" t="s">
        <v>2435</v>
      </c>
      <c r="E538" s="99" t="b">
        <v>0</v>
      </c>
      <c r="F538" s="99" t="b">
        <v>0</v>
      </c>
      <c r="G538" s="99" t="b">
        <v>0</v>
      </c>
    </row>
    <row r="539" spans="1:7" ht="15">
      <c r="A539" s="101" t="s">
        <v>997</v>
      </c>
      <c r="B539" s="99">
        <v>5</v>
      </c>
      <c r="C539" s="103">
        <v>0.0004897937800493446</v>
      </c>
      <c r="D539" s="99" t="s">
        <v>2435</v>
      </c>
      <c r="E539" s="99" t="b">
        <v>0</v>
      </c>
      <c r="F539" s="99" t="b">
        <v>0</v>
      </c>
      <c r="G539" s="99" t="b">
        <v>0</v>
      </c>
    </row>
    <row r="540" spans="1:7" ht="15">
      <c r="A540" s="101" t="s">
        <v>998</v>
      </c>
      <c r="B540" s="99">
        <v>5</v>
      </c>
      <c r="C540" s="103">
        <v>0.0004897937800493446</v>
      </c>
      <c r="D540" s="99" t="s">
        <v>2435</v>
      </c>
      <c r="E540" s="99" t="b">
        <v>0</v>
      </c>
      <c r="F540" s="99" t="b">
        <v>0</v>
      </c>
      <c r="G540" s="99" t="b">
        <v>0</v>
      </c>
    </row>
    <row r="541" spans="1:7" ht="15">
      <c r="A541" s="101" t="s">
        <v>999</v>
      </c>
      <c r="B541" s="99">
        <v>5</v>
      </c>
      <c r="C541" s="103">
        <v>0.0005269126757931995</v>
      </c>
      <c r="D541" s="99" t="s">
        <v>2435</v>
      </c>
      <c r="E541" s="99" t="b">
        <v>0</v>
      </c>
      <c r="F541" s="99" t="b">
        <v>0</v>
      </c>
      <c r="G541" s="99" t="b">
        <v>0</v>
      </c>
    </row>
    <row r="542" spans="1:7" ht="15">
      <c r="A542" s="101" t="s">
        <v>1000</v>
      </c>
      <c r="B542" s="99">
        <v>5</v>
      </c>
      <c r="C542" s="103">
        <v>0.0006422144973283541</v>
      </c>
      <c r="D542" s="99" t="s">
        <v>2435</v>
      </c>
      <c r="E542" s="99" t="b">
        <v>0</v>
      </c>
      <c r="F542" s="99" t="b">
        <v>0</v>
      </c>
      <c r="G542" s="99" t="b">
        <v>0</v>
      </c>
    </row>
    <row r="543" spans="1:7" ht="15">
      <c r="A543" s="101" t="s">
        <v>1001</v>
      </c>
      <c r="B543" s="99">
        <v>5</v>
      </c>
      <c r="C543" s="103">
        <v>0.0004897937800493446</v>
      </c>
      <c r="D543" s="99" t="s">
        <v>2435</v>
      </c>
      <c r="E543" s="99" t="b">
        <v>0</v>
      </c>
      <c r="F543" s="99" t="b">
        <v>0</v>
      </c>
      <c r="G543" s="99" t="b">
        <v>0</v>
      </c>
    </row>
    <row r="544" spans="1:7" ht="15">
      <c r="A544" s="101" t="s">
        <v>1002</v>
      </c>
      <c r="B544" s="99">
        <v>5</v>
      </c>
      <c r="C544" s="103">
        <v>0.0005747672554654457</v>
      </c>
      <c r="D544" s="99" t="s">
        <v>2435</v>
      </c>
      <c r="E544" s="99" t="b">
        <v>0</v>
      </c>
      <c r="F544" s="99" t="b">
        <v>0</v>
      </c>
      <c r="G544" s="99" t="b">
        <v>0</v>
      </c>
    </row>
    <row r="545" spans="1:7" ht="15">
      <c r="A545" s="101" t="s">
        <v>1003</v>
      </c>
      <c r="B545" s="99">
        <v>5</v>
      </c>
      <c r="C545" s="103">
        <v>0.0005747672554654457</v>
      </c>
      <c r="D545" s="99" t="s">
        <v>2435</v>
      </c>
      <c r="E545" s="99" t="b">
        <v>0</v>
      </c>
      <c r="F545" s="99" t="b">
        <v>0</v>
      </c>
      <c r="G545" s="99" t="b">
        <v>0</v>
      </c>
    </row>
    <row r="546" spans="1:7" ht="15">
      <c r="A546" s="101" t="s">
        <v>1004</v>
      </c>
      <c r="B546" s="99">
        <v>5</v>
      </c>
      <c r="C546" s="103">
        <v>0.0005747672554654457</v>
      </c>
      <c r="D546" s="99" t="s">
        <v>2435</v>
      </c>
      <c r="E546" s="99" t="b">
        <v>0</v>
      </c>
      <c r="F546" s="99" t="b">
        <v>0</v>
      </c>
      <c r="G546" s="99" t="b">
        <v>0</v>
      </c>
    </row>
    <row r="547" spans="1:7" ht="15">
      <c r="A547" s="101" t="s">
        <v>1005</v>
      </c>
      <c r="B547" s="99">
        <v>5</v>
      </c>
      <c r="C547" s="103">
        <v>0.0004897937800493446</v>
      </c>
      <c r="D547" s="99" t="s">
        <v>2435</v>
      </c>
      <c r="E547" s="99" t="b">
        <v>0</v>
      </c>
      <c r="F547" s="99" t="b">
        <v>0</v>
      </c>
      <c r="G547" s="99" t="b">
        <v>0</v>
      </c>
    </row>
    <row r="548" spans="1:7" ht="15">
      <c r="A548" s="101" t="s">
        <v>1006</v>
      </c>
      <c r="B548" s="99">
        <v>5</v>
      </c>
      <c r="C548" s="103">
        <v>0.0005747672554654457</v>
      </c>
      <c r="D548" s="99" t="s">
        <v>2435</v>
      </c>
      <c r="E548" s="99" t="b">
        <v>0</v>
      </c>
      <c r="F548" s="99" t="b">
        <v>0</v>
      </c>
      <c r="G548" s="99" t="b">
        <v>0</v>
      </c>
    </row>
    <row r="549" spans="1:7" ht="15">
      <c r="A549" s="101" t="s">
        <v>1007</v>
      </c>
      <c r="B549" s="99">
        <v>5</v>
      </c>
      <c r="C549" s="103">
        <v>0.0006422144973283541</v>
      </c>
      <c r="D549" s="99" t="s">
        <v>2435</v>
      </c>
      <c r="E549" s="99" t="b">
        <v>0</v>
      </c>
      <c r="F549" s="99" t="b">
        <v>0</v>
      </c>
      <c r="G549" s="99" t="b">
        <v>0</v>
      </c>
    </row>
    <row r="550" spans="1:7" ht="15">
      <c r="A550" s="101" t="s">
        <v>1008</v>
      </c>
      <c r="B550" s="99">
        <v>5</v>
      </c>
      <c r="C550" s="103">
        <v>0.0004897937800493446</v>
      </c>
      <c r="D550" s="99" t="s">
        <v>2435</v>
      </c>
      <c r="E550" s="99" t="b">
        <v>0</v>
      </c>
      <c r="F550" s="99" t="b">
        <v>0</v>
      </c>
      <c r="G550" s="99" t="b">
        <v>0</v>
      </c>
    </row>
    <row r="551" spans="1:7" ht="15">
      <c r="A551" s="101" t="s">
        <v>1009</v>
      </c>
      <c r="B551" s="99">
        <v>5</v>
      </c>
      <c r="C551" s="103">
        <v>0.0004897937800493446</v>
      </c>
      <c r="D551" s="99" t="s">
        <v>2435</v>
      </c>
      <c r="E551" s="99" t="b">
        <v>0</v>
      </c>
      <c r="F551" s="99" t="b">
        <v>0</v>
      </c>
      <c r="G551" s="99" t="b">
        <v>0</v>
      </c>
    </row>
    <row r="552" spans="1:7" ht="15">
      <c r="A552" s="101" t="s">
        <v>1010</v>
      </c>
      <c r="B552" s="99">
        <v>5</v>
      </c>
      <c r="C552" s="103">
        <v>0.0005269126757931995</v>
      </c>
      <c r="D552" s="99" t="s">
        <v>2435</v>
      </c>
      <c r="E552" s="99" t="b">
        <v>0</v>
      </c>
      <c r="F552" s="99" t="b">
        <v>0</v>
      </c>
      <c r="G552" s="99" t="b">
        <v>0</v>
      </c>
    </row>
    <row r="553" spans="1:7" ht="15">
      <c r="A553" s="101" t="s">
        <v>1011</v>
      </c>
      <c r="B553" s="99">
        <v>5</v>
      </c>
      <c r="C553" s="103">
        <v>0.0004897937800493446</v>
      </c>
      <c r="D553" s="99" t="s">
        <v>2435</v>
      </c>
      <c r="E553" s="99" t="b">
        <v>0</v>
      </c>
      <c r="F553" s="99" t="b">
        <v>0</v>
      </c>
      <c r="G553" s="99" t="b">
        <v>0</v>
      </c>
    </row>
    <row r="554" spans="1:7" ht="15">
      <c r="A554" s="101" t="s">
        <v>1012</v>
      </c>
      <c r="B554" s="99">
        <v>5</v>
      </c>
      <c r="C554" s="103">
        <v>0.0005747672554654457</v>
      </c>
      <c r="D554" s="99" t="s">
        <v>2435</v>
      </c>
      <c r="E554" s="99" t="b">
        <v>0</v>
      </c>
      <c r="F554" s="99" t="b">
        <v>0</v>
      </c>
      <c r="G554" s="99" t="b">
        <v>0</v>
      </c>
    </row>
    <row r="555" spans="1:7" ht="15">
      <c r="A555" s="101" t="s">
        <v>1013</v>
      </c>
      <c r="B555" s="99">
        <v>5</v>
      </c>
      <c r="C555" s="103">
        <v>0.0004897937800493446</v>
      </c>
      <c r="D555" s="99" t="s">
        <v>2435</v>
      </c>
      <c r="E555" s="99" t="b">
        <v>0</v>
      </c>
      <c r="F555" s="99" t="b">
        <v>0</v>
      </c>
      <c r="G555" s="99" t="b">
        <v>0</v>
      </c>
    </row>
    <row r="556" spans="1:7" ht="15">
      <c r="A556" s="101" t="s">
        <v>1014</v>
      </c>
      <c r="B556" s="99">
        <v>5</v>
      </c>
      <c r="C556" s="103">
        <v>0.0004897937800493446</v>
      </c>
      <c r="D556" s="99" t="s">
        <v>2435</v>
      </c>
      <c r="E556" s="99" t="b">
        <v>0</v>
      </c>
      <c r="F556" s="99" t="b">
        <v>0</v>
      </c>
      <c r="G556" s="99" t="b">
        <v>0</v>
      </c>
    </row>
    <row r="557" spans="1:7" ht="15">
      <c r="A557" s="101" t="s">
        <v>1015</v>
      </c>
      <c r="B557" s="99">
        <v>5</v>
      </c>
      <c r="C557" s="103">
        <v>0.0005269126757931995</v>
      </c>
      <c r="D557" s="99" t="s">
        <v>2435</v>
      </c>
      <c r="E557" s="99" t="b">
        <v>0</v>
      </c>
      <c r="F557" s="99" t="b">
        <v>0</v>
      </c>
      <c r="G557" s="99" t="b">
        <v>0</v>
      </c>
    </row>
    <row r="558" spans="1:7" ht="15">
      <c r="A558" s="101" t="s">
        <v>1016</v>
      </c>
      <c r="B558" s="99">
        <v>5</v>
      </c>
      <c r="C558" s="103">
        <v>0.0005269126757931995</v>
      </c>
      <c r="D558" s="99" t="s">
        <v>2435</v>
      </c>
      <c r="E558" s="99" t="b">
        <v>0</v>
      </c>
      <c r="F558" s="99" t="b">
        <v>0</v>
      </c>
      <c r="G558" s="99" t="b">
        <v>0</v>
      </c>
    </row>
    <row r="559" spans="1:7" ht="15">
      <c r="A559" s="101" t="s">
        <v>1017</v>
      </c>
      <c r="B559" s="99">
        <v>5</v>
      </c>
      <c r="C559" s="103">
        <v>0.0005747672554654457</v>
      </c>
      <c r="D559" s="99" t="s">
        <v>2435</v>
      </c>
      <c r="E559" s="99" t="b">
        <v>0</v>
      </c>
      <c r="F559" s="99" t="b">
        <v>0</v>
      </c>
      <c r="G559" s="99" t="b">
        <v>0</v>
      </c>
    </row>
    <row r="560" spans="1:7" ht="15">
      <c r="A560" s="101" t="s">
        <v>1018</v>
      </c>
      <c r="B560" s="99">
        <v>5</v>
      </c>
      <c r="C560" s="103">
        <v>0.0005269126757931995</v>
      </c>
      <c r="D560" s="99" t="s">
        <v>2435</v>
      </c>
      <c r="E560" s="99" t="b">
        <v>0</v>
      </c>
      <c r="F560" s="99" t="b">
        <v>0</v>
      </c>
      <c r="G560" s="99" t="b">
        <v>0</v>
      </c>
    </row>
    <row r="561" spans="1:7" ht="15">
      <c r="A561" s="101" t="s">
        <v>1019</v>
      </c>
      <c r="B561" s="99">
        <v>5</v>
      </c>
      <c r="C561" s="103">
        <v>0.0005269126757931995</v>
      </c>
      <c r="D561" s="99" t="s">
        <v>2435</v>
      </c>
      <c r="E561" s="99" t="b">
        <v>0</v>
      </c>
      <c r="F561" s="99" t="b">
        <v>0</v>
      </c>
      <c r="G561" s="99" t="b">
        <v>0</v>
      </c>
    </row>
    <row r="562" spans="1:7" ht="15">
      <c r="A562" s="101" t="s">
        <v>1020</v>
      </c>
      <c r="B562" s="99">
        <v>5</v>
      </c>
      <c r="C562" s="103">
        <v>0.0004897937800493446</v>
      </c>
      <c r="D562" s="99" t="s">
        <v>2435</v>
      </c>
      <c r="E562" s="99" t="b">
        <v>0</v>
      </c>
      <c r="F562" s="99" t="b">
        <v>0</v>
      </c>
      <c r="G562" s="99" t="b">
        <v>0</v>
      </c>
    </row>
    <row r="563" spans="1:7" ht="15">
      <c r="A563" s="101" t="s">
        <v>1021</v>
      </c>
      <c r="B563" s="99">
        <v>5</v>
      </c>
      <c r="C563" s="103">
        <v>0.0004897937800493446</v>
      </c>
      <c r="D563" s="99" t="s">
        <v>2435</v>
      </c>
      <c r="E563" s="99" t="b">
        <v>0</v>
      </c>
      <c r="F563" s="99" t="b">
        <v>0</v>
      </c>
      <c r="G563" s="99" t="b">
        <v>0</v>
      </c>
    </row>
    <row r="564" spans="1:7" ht="15">
      <c r="A564" s="101" t="s">
        <v>1022</v>
      </c>
      <c r="B564" s="99">
        <v>5</v>
      </c>
      <c r="C564" s="103">
        <v>0.0007575163188635085</v>
      </c>
      <c r="D564" s="99" t="s">
        <v>2435</v>
      </c>
      <c r="E564" s="99" t="b">
        <v>0</v>
      </c>
      <c r="F564" s="99" t="b">
        <v>0</v>
      </c>
      <c r="G564" s="99" t="b">
        <v>0</v>
      </c>
    </row>
    <row r="565" spans="1:7" ht="15">
      <c r="A565" s="101" t="s">
        <v>1023</v>
      </c>
      <c r="B565" s="99">
        <v>5</v>
      </c>
      <c r="C565" s="103">
        <v>0.0004897937800493446</v>
      </c>
      <c r="D565" s="99" t="s">
        <v>2435</v>
      </c>
      <c r="E565" s="99" t="b">
        <v>0</v>
      </c>
      <c r="F565" s="99" t="b">
        <v>0</v>
      </c>
      <c r="G565" s="99" t="b">
        <v>0</v>
      </c>
    </row>
    <row r="566" spans="1:7" ht="15">
      <c r="A566" s="101" t="s">
        <v>1024</v>
      </c>
      <c r="B566" s="99">
        <v>5</v>
      </c>
      <c r="C566" s="103">
        <v>0.0005269126757931995</v>
      </c>
      <c r="D566" s="99" t="s">
        <v>2435</v>
      </c>
      <c r="E566" s="99" t="b">
        <v>0</v>
      </c>
      <c r="F566" s="99" t="b">
        <v>0</v>
      </c>
      <c r="G566" s="99" t="b">
        <v>0</v>
      </c>
    </row>
    <row r="567" spans="1:7" ht="15">
      <c r="A567" s="101" t="s">
        <v>1025</v>
      </c>
      <c r="B567" s="99">
        <v>5</v>
      </c>
      <c r="C567" s="103">
        <v>0.0004897937800493446</v>
      </c>
      <c r="D567" s="99" t="s">
        <v>2435</v>
      </c>
      <c r="E567" s="99" t="b">
        <v>0</v>
      </c>
      <c r="F567" s="99" t="b">
        <v>0</v>
      </c>
      <c r="G567" s="99" t="b">
        <v>0</v>
      </c>
    </row>
    <row r="568" spans="1:7" ht="15">
      <c r="A568" s="101" t="s">
        <v>1026</v>
      </c>
      <c r="B568" s="99">
        <v>5</v>
      </c>
      <c r="C568" s="103">
        <v>0.0005269126757931995</v>
      </c>
      <c r="D568" s="99" t="s">
        <v>2435</v>
      </c>
      <c r="E568" s="99" t="b">
        <v>0</v>
      </c>
      <c r="F568" s="99" t="b">
        <v>0</v>
      </c>
      <c r="G568" s="99" t="b">
        <v>0</v>
      </c>
    </row>
    <row r="569" spans="1:7" ht="15">
      <c r="A569" s="101" t="s">
        <v>1027</v>
      </c>
      <c r="B569" s="99">
        <v>5</v>
      </c>
      <c r="C569" s="103">
        <v>0.0005747672554654457</v>
      </c>
      <c r="D569" s="99" t="s">
        <v>2435</v>
      </c>
      <c r="E569" s="99" t="b">
        <v>0</v>
      </c>
      <c r="F569" s="99" t="b">
        <v>0</v>
      </c>
      <c r="G569" s="99" t="b">
        <v>0</v>
      </c>
    </row>
    <row r="570" spans="1:7" ht="15">
      <c r="A570" s="101" t="s">
        <v>1028</v>
      </c>
      <c r="B570" s="99">
        <v>5</v>
      </c>
      <c r="C570" s="103">
        <v>0.0005269126757931995</v>
      </c>
      <c r="D570" s="99" t="s">
        <v>2435</v>
      </c>
      <c r="E570" s="99" t="b">
        <v>0</v>
      </c>
      <c r="F570" s="99" t="b">
        <v>0</v>
      </c>
      <c r="G570" s="99" t="b">
        <v>0</v>
      </c>
    </row>
    <row r="571" spans="1:7" ht="15">
      <c r="A571" s="101" t="s">
        <v>1029</v>
      </c>
      <c r="B571" s="99">
        <v>5</v>
      </c>
      <c r="C571" s="103">
        <v>0.0004897937800493446</v>
      </c>
      <c r="D571" s="99" t="s">
        <v>2435</v>
      </c>
      <c r="E571" s="99" t="b">
        <v>0</v>
      </c>
      <c r="F571" s="99" t="b">
        <v>0</v>
      </c>
      <c r="G571" s="99" t="b">
        <v>0</v>
      </c>
    </row>
    <row r="572" spans="1:7" ht="15">
      <c r="A572" s="101" t="s">
        <v>1030</v>
      </c>
      <c r="B572" s="99">
        <v>5</v>
      </c>
      <c r="C572" s="103">
        <v>0.0004897937800493446</v>
      </c>
      <c r="D572" s="99" t="s">
        <v>2435</v>
      </c>
      <c r="E572" s="99" t="b">
        <v>0</v>
      </c>
      <c r="F572" s="99" t="b">
        <v>0</v>
      </c>
      <c r="G572" s="99" t="b">
        <v>0</v>
      </c>
    </row>
    <row r="573" spans="1:7" ht="15">
      <c r="A573" s="101" t="s">
        <v>1031</v>
      </c>
      <c r="B573" s="99">
        <v>5</v>
      </c>
      <c r="C573" s="103">
        <v>0.0007575163188635085</v>
      </c>
      <c r="D573" s="99" t="s">
        <v>2435</v>
      </c>
      <c r="E573" s="99" t="b">
        <v>0</v>
      </c>
      <c r="F573" s="99" t="b">
        <v>0</v>
      </c>
      <c r="G573" s="99" t="b">
        <v>0</v>
      </c>
    </row>
    <row r="574" spans="1:7" ht="15">
      <c r="A574" s="101" t="s">
        <v>1032</v>
      </c>
      <c r="B574" s="99">
        <v>5</v>
      </c>
      <c r="C574" s="103">
        <v>0.0005269126757931995</v>
      </c>
      <c r="D574" s="99" t="s">
        <v>2435</v>
      </c>
      <c r="E574" s="99" t="b">
        <v>0</v>
      </c>
      <c r="F574" s="99" t="b">
        <v>0</v>
      </c>
      <c r="G574" s="99" t="b">
        <v>0</v>
      </c>
    </row>
    <row r="575" spans="1:7" ht="15">
      <c r="A575" s="101" t="s">
        <v>1033</v>
      </c>
      <c r="B575" s="99">
        <v>5</v>
      </c>
      <c r="C575" s="103">
        <v>0.0004897937800493446</v>
      </c>
      <c r="D575" s="99" t="s">
        <v>2435</v>
      </c>
      <c r="E575" s="99" t="b">
        <v>0</v>
      </c>
      <c r="F575" s="99" t="b">
        <v>0</v>
      </c>
      <c r="G575" s="99" t="b">
        <v>0</v>
      </c>
    </row>
    <row r="576" spans="1:7" ht="15">
      <c r="A576" s="101" t="s">
        <v>1034</v>
      </c>
      <c r="B576" s="99">
        <v>5</v>
      </c>
      <c r="C576" s="103">
        <v>0.0004897937800493446</v>
      </c>
      <c r="D576" s="99" t="s">
        <v>2435</v>
      </c>
      <c r="E576" s="99" t="b">
        <v>0</v>
      </c>
      <c r="F576" s="99" t="b">
        <v>0</v>
      </c>
      <c r="G576" s="99" t="b">
        <v>0</v>
      </c>
    </row>
    <row r="577" spans="1:7" ht="15">
      <c r="A577" s="101" t="s">
        <v>1035</v>
      </c>
      <c r="B577" s="99">
        <v>5</v>
      </c>
      <c r="C577" s="103">
        <v>0.0005747672554654457</v>
      </c>
      <c r="D577" s="99" t="s">
        <v>2435</v>
      </c>
      <c r="E577" s="99" t="b">
        <v>0</v>
      </c>
      <c r="F577" s="99" t="b">
        <v>0</v>
      </c>
      <c r="G577" s="99" t="b">
        <v>0</v>
      </c>
    </row>
    <row r="578" spans="1:7" ht="15">
      <c r="A578" s="101" t="s">
        <v>1036</v>
      </c>
      <c r="B578" s="99">
        <v>5</v>
      </c>
      <c r="C578" s="103">
        <v>0.0005269126757931995</v>
      </c>
      <c r="D578" s="99" t="s">
        <v>2435</v>
      </c>
      <c r="E578" s="99" t="b">
        <v>1</v>
      </c>
      <c r="F578" s="99" t="b">
        <v>0</v>
      </c>
      <c r="G578" s="99" t="b">
        <v>0</v>
      </c>
    </row>
    <row r="579" spans="1:7" ht="15">
      <c r="A579" s="101" t="s">
        <v>1037</v>
      </c>
      <c r="B579" s="99">
        <v>5</v>
      </c>
      <c r="C579" s="103">
        <v>0.0005269126757931995</v>
      </c>
      <c r="D579" s="99" t="s">
        <v>2435</v>
      </c>
      <c r="E579" s="99" t="b">
        <v>0</v>
      </c>
      <c r="F579" s="99" t="b">
        <v>0</v>
      </c>
      <c r="G579" s="99" t="b">
        <v>0</v>
      </c>
    </row>
    <row r="580" spans="1:7" ht="15">
      <c r="A580" s="101" t="s">
        <v>1038</v>
      </c>
      <c r="B580" s="99">
        <v>5</v>
      </c>
      <c r="C580" s="103">
        <v>0.0007575163188635085</v>
      </c>
      <c r="D580" s="99" t="s">
        <v>2435</v>
      </c>
      <c r="E580" s="99" t="b">
        <v>0</v>
      </c>
      <c r="F580" s="99" t="b">
        <v>0</v>
      </c>
      <c r="G580" s="99" t="b">
        <v>0</v>
      </c>
    </row>
    <row r="581" spans="1:7" ht="15">
      <c r="A581" s="101" t="s">
        <v>1039</v>
      </c>
      <c r="B581" s="99">
        <v>5</v>
      </c>
      <c r="C581" s="103">
        <v>0.0004897937800493446</v>
      </c>
      <c r="D581" s="99" t="s">
        <v>2435</v>
      </c>
      <c r="E581" s="99" t="b">
        <v>0</v>
      </c>
      <c r="F581" s="99" t="b">
        <v>0</v>
      </c>
      <c r="G581" s="99" t="b">
        <v>0</v>
      </c>
    </row>
    <row r="582" spans="1:7" ht="15">
      <c r="A582" s="101" t="s">
        <v>1040</v>
      </c>
      <c r="B582" s="99">
        <v>5</v>
      </c>
      <c r="C582" s="103">
        <v>0.0005269126757931995</v>
      </c>
      <c r="D582" s="99" t="s">
        <v>2435</v>
      </c>
      <c r="E582" s="99" t="b">
        <v>0</v>
      </c>
      <c r="F582" s="99" t="b">
        <v>0</v>
      </c>
      <c r="G582" s="99" t="b">
        <v>0</v>
      </c>
    </row>
    <row r="583" spans="1:7" ht="15">
      <c r="A583" s="101" t="s">
        <v>1041</v>
      </c>
      <c r="B583" s="99">
        <v>5</v>
      </c>
      <c r="C583" s="103">
        <v>0.0005747672554654457</v>
      </c>
      <c r="D583" s="99" t="s">
        <v>2435</v>
      </c>
      <c r="E583" s="99" t="b">
        <v>0</v>
      </c>
      <c r="F583" s="99" t="b">
        <v>0</v>
      </c>
      <c r="G583" s="99" t="b">
        <v>0</v>
      </c>
    </row>
    <row r="584" spans="1:7" ht="15">
      <c r="A584" s="101" t="s">
        <v>1042</v>
      </c>
      <c r="B584" s="99">
        <v>5</v>
      </c>
      <c r="C584" s="103">
        <v>0.0005269126757931995</v>
      </c>
      <c r="D584" s="99" t="s">
        <v>2435</v>
      </c>
      <c r="E584" s="99" t="b">
        <v>0</v>
      </c>
      <c r="F584" s="99" t="b">
        <v>0</v>
      </c>
      <c r="G584" s="99" t="b">
        <v>0</v>
      </c>
    </row>
    <row r="585" spans="1:7" ht="15">
      <c r="A585" s="101" t="s">
        <v>1043</v>
      </c>
      <c r="B585" s="99">
        <v>5</v>
      </c>
      <c r="C585" s="103">
        <v>0.0005269126757931995</v>
      </c>
      <c r="D585" s="99" t="s">
        <v>2435</v>
      </c>
      <c r="E585" s="99" t="b">
        <v>0</v>
      </c>
      <c r="F585" s="99" t="b">
        <v>0</v>
      </c>
      <c r="G585" s="99" t="b">
        <v>0</v>
      </c>
    </row>
    <row r="586" spans="1:7" ht="15">
      <c r="A586" s="101" t="s">
        <v>1044</v>
      </c>
      <c r="B586" s="99">
        <v>5</v>
      </c>
      <c r="C586" s="103">
        <v>0.0004897937800493446</v>
      </c>
      <c r="D586" s="99" t="s">
        <v>2435</v>
      </c>
      <c r="E586" s="99" t="b">
        <v>0</v>
      </c>
      <c r="F586" s="99" t="b">
        <v>0</v>
      </c>
      <c r="G586" s="99" t="b">
        <v>0</v>
      </c>
    </row>
    <row r="587" spans="1:7" ht="15">
      <c r="A587" s="101" t="s">
        <v>1045</v>
      </c>
      <c r="B587" s="99">
        <v>5</v>
      </c>
      <c r="C587" s="103">
        <v>0.0004897937800493446</v>
      </c>
      <c r="D587" s="99" t="s">
        <v>2435</v>
      </c>
      <c r="E587" s="99" t="b">
        <v>0</v>
      </c>
      <c r="F587" s="99" t="b">
        <v>0</v>
      </c>
      <c r="G587" s="99" t="b">
        <v>0</v>
      </c>
    </row>
    <row r="588" spans="1:7" ht="15">
      <c r="A588" s="101" t="s">
        <v>1046</v>
      </c>
      <c r="B588" s="99">
        <v>5</v>
      </c>
      <c r="C588" s="103">
        <v>0.0005747672554654457</v>
      </c>
      <c r="D588" s="99" t="s">
        <v>2435</v>
      </c>
      <c r="E588" s="99" t="b">
        <v>0</v>
      </c>
      <c r="F588" s="99" t="b">
        <v>1</v>
      </c>
      <c r="G588" s="99" t="b">
        <v>0</v>
      </c>
    </row>
    <row r="589" spans="1:7" ht="15">
      <c r="A589" s="101" t="s">
        <v>1047</v>
      </c>
      <c r="B589" s="99">
        <v>5</v>
      </c>
      <c r="C589" s="103">
        <v>0.0005269126757931995</v>
      </c>
      <c r="D589" s="99" t="s">
        <v>2435</v>
      </c>
      <c r="E589" s="99" t="b">
        <v>0</v>
      </c>
      <c r="F589" s="99" t="b">
        <v>1</v>
      </c>
      <c r="G589" s="99" t="b">
        <v>0</v>
      </c>
    </row>
    <row r="590" spans="1:7" ht="15">
      <c r="A590" s="101" t="s">
        <v>1048</v>
      </c>
      <c r="B590" s="99">
        <v>5</v>
      </c>
      <c r="C590" s="103">
        <v>0.0004897937800493446</v>
      </c>
      <c r="D590" s="99" t="s">
        <v>2435</v>
      </c>
      <c r="E590" s="99" t="b">
        <v>0</v>
      </c>
      <c r="F590" s="99" t="b">
        <v>0</v>
      </c>
      <c r="G590" s="99" t="b">
        <v>0</v>
      </c>
    </row>
    <row r="591" spans="1:7" ht="15">
      <c r="A591" s="101" t="s">
        <v>1049</v>
      </c>
      <c r="B591" s="99">
        <v>5</v>
      </c>
      <c r="C591" s="103">
        <v>0.0006422144973283541</v>
      </c>
      <c r="D591" s="99" t="s">
        <v>2435</v>
      </c>
      <c r="E591" s="99" t="b">
        <v>0</v>
      </c>
      <c r="F591" s="99" t="b">
        <v>0</v>
      </c>
      <c r="G591" s="99" t="b">
        <v>0</v>
      </c>
    </row>
    <row r="592" spans="1:7" ht="15">
      <c r="A592" s="101" t="s">
        <v>1050</v>
      </c>
      <c r="B592" s="99">
        <v>5</v>
      </c>
      <c r="C592" s="103">
        <v>0.0005269126757931995</v>
      </c>
      <c r="D592" s="99" t="s">
        <v>2435</v>
      </c>
      <c r="E592" s="99" t="b">
        <v>0</v>
      </c>
      <c r="F592" s="99" t="b">
        <v>0</v>
      </c>
      <c r="G592" s="99" t="b">
        <v>0</v>
      </c>
    </row>
    <row r="593" spans="1:7" ht="15">
      <c r="A593" s="101" t="s">
        <v>1051</v>
      </c>
      <c r="B593" s="99">
        <v>5</v>
      </c>
      <c r="C593" s="103">
        <v>0.0005269126757931995</v>
      </c>
      <c r="D593" s="99" t="s">
        <v>2435</v>
      </c>
      <c r="E593" s="99" t="b">
        <v>0</v>
      </c>
      <c r="F593" s="99" t="b">
        <v>0</v>
      </c>
      <c r="G593" s="99" t="b">
        <v>0</v>
      </c>
    </row>
    <row r="594" spans="1:7" ht="15">
      <c r="A594" s="101" t="s">
        <v>1052</v>
      </c>
      <c r="B594" s="99">
        <v>5</v>
      </c>
      <c r="C594" s="103">
        <v>0.0005269126757931995</v>
      </c>
      <c r="D594" s="99" t="s">
        <v>2435</v>
      </c>
      <c r="E594" s="99" t="b">
        <v>0</v>
      </c>
      <c r="F594" s="99" t="b">
        <v>0</v>
      </c>
      <c r="G594" s="99" t="b">
        <v>0</v>
      </c>
    </row>
    <row r="595" spans="1:7" ht="15">
      <c r="A595" s="101" t="s">
        <v>1053</v>
      </c>
      <c r="B595" s="99">
        <v>5</v>
      </c>
      <c r="C595" s="103">
        <v>0.0006422144973283541</v>
      </c>
      <c r="D595" s="99" t="s">
        <v>2435</v>
      </c>
      <c r="E595" s="99" t="b">
        <v>0</v>
      </c>
      <c r="F595" s="99" t="b">
        <v>0</v>
      </c>
      <c r="G595" s="99" t="b">
        <v>0</v>
      </c>
    </row>
    <row r="596" spans="1:7" ht="15">
      <c r="A596" s="101" t="s">
        <v>1054</v>
      </c>
      <c r="B596" s="99">
        <v>5</v>
      </c>
      <c r="C596" s="103">
        <v>0.0006422144973283541</v>
      </c>
      <c r="D596" s="99" t="s">
        <v>2435</v>
      </c>
      <c r="E596" s="99" t="b">
        <v>0</v>
      </c>
      <c r="F596" s="99" t="b">
        <v>0</v>
      </c>
      <c r="G596" s="99" t="b">
        <v>0</v>
      </c>
    </row>
    <row r="597" spans="1:7" ht="15">
      <c r="A597" s="101" t="s">
        <v>1055</v>
      </c>
      <c r="B597" s="99">
        <v>5</v>
      </c>
      <c r="C597" s="103">
        <v>0.0004897937800493446</v>
      </c>
      <c r="D597" s="99" t="s">
        <v>2435</v>
      </c>
      <c r="E597" s="99" t="b">
        <v>0</v>
      </c>
      <c r="F597" s="99" t="b">
        <v>0</v>
      </c>
      <c r="G597" s="99" t="b">
        <v>0</v>
      </c>
    </row>
    <row r="598" spans="1:7" ht="15">
      <c r="A598" s="101" t="s">
        <v>1056</v>
      </c>
      <c r="B598" s="99">
        <v>5</v>
      </c>
      <c r="C598" s="103">
        <v>0.0005747672554654457</v>
      </c>
      <c r="D598" s="99" t="s">
        <v>2435</v>
      </c>
      <c r="E598" s="99" t="b">
        <v>0</v>
      </c>
      <c r="F598" s="99" t="b">
        <v>0</v>
      </c>
      <c r="G598" s="99" t="b">
        <v>0</v>
      </c>
    </row>
    <row r="599" spans="1:7" ht="15">
      <c r="A599" s="101" t="s">
        <v>1057</v>
      </c>
      <c r="B599" s="99">
        <v>5</v>
      </c>
      <c r="C599" s="103">
        <v>0.0004897937800493446</v>
      </c>
      <c r="D599" s="99" t="s">
        <v>2435</v>
      </c>
      <c r="E599" s="99" t="b">
        <v>0</v>
      </c>
      <c r="F599" s="99" t="b">
        <v>0</v>
      </c>
      <c r="G599" s="99" t="b">
        <v>0</v>
      </c>
    </row>
    <row r="600" spans="1:7" ht="15">
      <c r="A600" s="101" t="s">
        <v>1058</v>
      </c>
      <c r="B600" s="99">
        <v>5</v>
      </c>
      <c r="C600" s="103">
        <v>0.0005747672554654457</v>
      </c>
      <c r="D600" s="99" t="s">
        <v>2435</v>
      </c>
      <c r="E600" s="99" t="b">
        <v>0</v>
      </c>
      <c r="F600" s="99" t="b">
        <v>0</v>
      </c>
      <c r="G600" s="99" t="b">
        <v>0</v>
      </c>
    </row>
    <row r="601" spans="1:7" ht="15">
      <c r="A601" s="101" t="s">
        <v>1059</v>
      </c>
      <c r="B601" s="99">
        <v>5</v>
      </c>
      <c r="C601" s="103">
        <v>0.0005747672554654457</v>
      </c>
      <c r="D601" s="99" t="s">
        <v>2435</v>
      </c>
      <c r="E601" s="99" t="b">
        <v>0</v>
      </c>
      <c r="F601" s="99" t="b">
        <v>0</v>
      </c>
      <c r="G601" s="99" t="b">
        <v>0</v>
      </c>
    </row>
    <row r="602" spans="1:7" ht="15">
      <c r="A602" s="101" t="s">
        <v>1060</v>
      </c>
      <c r="B602" s="99">
        <v>5</v>
      </c>
      <c r="C602" s="103">
        <v>0.0005747672554654457</v>
      </c>
      <c r="D602" s="99" t="s">
        <v>2435</v>
      </c>
      <c r="E602" s="99" t="b">
        <v>0</v>
      </c>
      <c r="F602" s="99" t="b">
        <v>0</v>
      </c>
      <c r="G602" s="99" t="b">
        <v>0</v>
      </c>
    </row>
    <row r="603" spans="1:7" ht="15">
      <c r="A603" s="101" t="s">
        <v>1061</v>
      </c>
      <c r="B603" s="99">
        <v>5</v>
      </c>
      <c r="C603" s="103">
        <v>0.0005747672554654457</v>
      </c>
      <c r="D603" s="99" t="s">
        <v>2435</v>
      </c>
      <c r="E603" s="99" t="b">
        <v>0</v>
      </c>
      <c r="F603" s="99" t="b">
        <v>0</v>
      </c>
      <c r="G603" s="99" t="b">
        <v>0</v>
      </c>
    </row>
    <row r="604" spans="1:7" ht="15">
      <c r="A604" s="101" t="s">
        <v>1062</v>
      </c>
      <c r="B604" s="99">
        <v>5</v>
      </c>
      <c r="C604" s="103">
        <v>0.0006422144973283541</v>
      </c>
      <c r="D604" s="99" t="s">
        <v>2435</v>
      </c>
      <c r="E604" s="99" t="b">
        <v>0</v>
      </c>
      <c r="F604" s="99" t="b">
        <v>0</v>
      </c>
      <c r="G604" s="99" t="b">
        <v>0</v>
      </c>
    </row>
    <row r="605" spans="1:7" ht="15">
      <c r="A605" s="101" t="s">
        <v>1063</v>
      </c>
      <c r="B605" s="99">
        <v>5</v>
      </c>
      <c r="C605" s="103">
        <v>0.0007575163188635085</v>
      </c>
      <c r="D605" s="99" t="s">
        <v>2435</v>
      </c>
      <c r="E605" s="99" t="b">
        <v>0</v>
      </c>
      <c r="F605" s="99" t="b">
        <v>0</v>
      </c>
      <c r="G605" s="99" t="b">
        <v>0</v>
      </c>
    </row>
    <row r="606" spans="1:7" ht="15">
      <c r="A606" s="101" t="s">
        <v>1064</v>
      </c>
      <c r="B606" s="99">
        <v>5</v>
      </c>
      <c r="C606" s="103">
        <v>0.0005747672554654457</v>
      </c>
      <c r="D606" s="99" t="s">
        <v>2435</v>
      </c>
      <c r="E606" s="99" t="b">
        <v>0</v>
      </c>
      <c r="F606" s="99" t="b">
        <v>0</v>
      </c>
      <c r="G606" s="99" t="b">
        <v>0</v>
      </c>
    </row>
    <row r="607" spans="1:7" ht="15">
      <c r="A607" s="101" t="s">
        <v>1065</v>
      </c>
      <c r="B607" s="99">
        <v>5</v>
      </c>
      <c r="C607" s="103">
        <v>0.0005269126757931995</v>
      </c>
      <c r="D607" s="99" t="s">
        <v>2435</v>
      </c>
      <c r="E607" s="99" t="b">
        <v>0</v>
      </c>
      <c r="F607" s="99" t="b">
        <v>0</v>
      </c>
      <c r="G607" s="99" t="b">
        <v>0</v>
      </c>
    </row>
    <row r="608" spans="1:7" ht="15">
      <c r="A608" s="101" t="s">
        <v>1066</v>
      </c>
      <c r="B608" s="99">
        <v>5</v>
      </c>
      <c r="C608" s="103">
        <v>0.0004897937800493446</v>
      </c>
      <c r="D608" s="99" t="s">
        <v>2435</v>
      </c>
      <c r="E608" s="99" t="b">
        <v>0</v>
      </c>
      <c r="F608" s="99" t="b">
        <v>0</v>
      </c>
      <c r="G608" s="99" t="b">
        <v>0</v>
      </c>
    </row>
    <row r="609" spans="1:7" ht="15">
      <c r="A609" s="101" t="s">
        <v>1067</v>
      </c>
      <c r="B609" s="99">
        <v>5</v>
      </c>
      <c r="C609" s="103">
        <v>0.0006422144973283541</v>
      </c>
      <c r="D609" s="99" t="s">
        <v>2435</v>
      </c>
      <c r="E609" s="99" t="b">
        <v>0</v>
      </c>
      <c r="F609" s="99" t="b">
        <v>0</v>
      </c>
      <c r="G609" s="99" t="b">
        <v>0</v>
      </c>
    </row>
    <row r="610" spans="1:7" ht="15">
      <c r="A610" s="101" t="s">
        <v>1068</v>
      </c>
      <c r="B610" s="99">
        <v>5</v>
      </c>
      <c r="C610" s="103">
        <v>0.0005747672554654457</v>
      </c>
      <c r="D610" s="99" t="s">
        <v>2435</v>
      </c>
      <c r="E610" s="99" t="b">
        <v>0</v>
      </c>
      <c r="F610" s="99" t="b">
        <v>0</v>
      </c>
      <c r="G610" s="99" t="b">
        <v>0</v>
      </c>
    </row>
    <row r="611" spans="1:7" ht="15">
      <c r="A611" s="101" t="s">
        <v>1069</v>
      </c>
      <c r="B611" s="99">
        <v>5</v>
      </c>
      <c r="C611" s="103">
        <v>0.0005269126757931995</v>
      </c>
      <c r="D611" s="99" t="s">
        <v>2435</v>
      </c>
      <c r="E611" s="99" t="b">
        <v>0</v>
      </c>
      <c r="F611" s="99" t="b">
        <v>0</v>
      </c>
      <c r="G611" s="99" t="b">
        <v>0</v>
      </c>
    </row>
    <row r="612" spans="1:7" ht="15">
      <c r="A612" s="101" t="s">
        <v>1070</v>
      </c>
      <c r="B612" s="99">
        <v>5</v>
      </c>
      <c r="C612" s="103">
        <v>0.0005269126757931995</v>
      </c>
      <c r="D612" s="99" t="s">
        <v>2435</v>
      </c>
      <c r="E612" s="99" t="b">
        <v>0</v>
      </c>
      <c r="F612" s="99" t="b">
        <v>0</v>
      </c>
      <c r="G612" s="99" t="b">
        <v>0</v>
      </c>
    </row>
    <row r="613" spans="1:7" ht="15">
      <c r="A613" s="101" t="s">
        <v>1071</v>
      </c>
      <c r="B613" s="99">
        <v>5</v>
      </c>
      <c r="C613" s="103">
        <v>0.0006422144973283541</v>
      </c>
      <c r="D613" s="99" t="s">
        <v>2435</v>
      </c>
      <c r="E613" s="99" t="b">
        <v>0</v>
      </c>
      <c r="F613" s="99" t="b">
        <v>0</v>
      </c>
      <c r="G613" s="99" t="b">
        <v>0</v>
      </c>
    </row>
    <row r="614" spans="1:7" ht="15">
      <c r="A614" s="101" t="s">
        <v>1072</v>
      </c>
      <c r="B614" s="99">
        <v>5</v>
      </c>
      <c r="C614" s="103">
        <v>0.0005269126757931995</v>
      </c>
      <c r="D614" s="99" t="s">
        <v>2435</v>
      </c>
      <c r="E614" s="99" t="b">
        <v>0</v>
      </c>
      <c r="F614" s="99" t="b">
        <v>0</v>
      </c>
      <c r="G614" s="99" t="b">
        <v>0</v>
      </c>
    </row>
    <row r="615" spans="1:7" ht="15">
      <c r="A615" s="101" t="s">
        <v>1073</v>
      </c>
      <c r="B615" s="99">
        <v>5</v>
      </c>
      <c r="C615" s="103">
        <v>0.0004897937800493446</v>
      </c>
      <c r="D615" s="99" t="s">
        <v>2435</v>
      </c>
      <c r="E615" s="99" t="b">
        <v>0</v>
      </c>
      <c r="F615" s="99" t="b">
        <v>0</v>
      </c>
      <c r="G615" s="99" t="b">
        <v>0</v>
      </c>
    </row>
    <row r="616" spans="1:7" ht="15">
      <c r="A616" s="101" t="s">
        <v>1074</v>
      </c>
      <c r="B616" s="99">
        <v>5</v>
      </c>
      <c r="C616" s="103">
        <v>0.0005269126757931995</v>
      </c>
      <c r="D616" s="99" t="s">
        <v>2435</v>
      </c>
      <c r="E616" s="99" t="b">
        <v>0</v>
      </c>
      <c r="F616" s="99" t="b">
        <v>0</v>
      </c>
      <c r="G616" s="99" t="b">
        <v>0</v>
      </c>
    </row>
    <row r="617" spans="1:7" ht="15">
      <c r="A617" s="101" t="s">
        <v>1075</v>
      </c>
      <c r="B617" s="99">
        <v>5</v>
      </c>
      <c r="C617" s="103">
        <v>0.0004897937800493446</v>
      </c>
      <c r="D617" s="99" t="s">
        <v>2435</v>
      </c>
      <c r="E617" s="99" t="b">
        <v>0</v>
      </c>
      <c r="F617" s="99" t="b">
        <v>0</v>
      </c>
      <c r="G617" s="99" t="b">
        <v>0</v>
      </c>
    </row>
    <row r="618" spans="1:7" ht="15">
      <c r="A618" s="101" t="s">
        <v>1076</v>
      </c>
      <c r="B618" s="99">
        <v>5</v>
      </c>
      <c r="C618" s="103">
        <v>0.0004897937800493446</v>
      </c>
      <c r="D618" s="99" t="s">
        <v>2435</v>
      </c>
      <c r="E618" s="99" t="b">
        <v>0</v>
      </c>
      <c r="F618" s="99" t="b">
        <v>0</v>
      </c>
      <c r="G618" s="99" t="b">
        <v>0</v>
      </c>
    </row>
    <row r="619" spans="1:7" ht="15">
      <c r="A619" s="101" t="s">
        <v>1077</v>
      </c>
      <c r="B619" s="99">
        <v>5</v>
      </c>
      <c r="C619" s="103">
        <v>0.0006422144973283541</v>
      </c>
      <c r="D619" s="99" t="s">
        <v>2435</v>
      </c>
      <c r="E619" s="99" t="b">
        <v>0</v>
      </c>
      <c r="F619" s="99" t="b">
        <v>0</v>
      </c>
      <c r="G619" s="99" t="b">
        <v>0</v>
      </c>
    </row>
    <row r="620" spans="1:7" ht="15">
      <c r="A620" s="101" t="s">
        <v>1078</v>
      </c>
      <c r="B620" s="99">
        <v>5</v>
      </c>
      <c r="C620" s="103">
        <v>0.0005747672554654457</v>
      </c>
      <c r="D620" s="99" t="s">
        <v>2435</v>
      </c>
      <c r="E620" s="99" t="b">
        <v>1</v>
      </c>
      <c r="F620" s="99" t="b">
        <v>0</v>
      </c>
      <c r="G620" s="99" t="b">
        <v>0</v>
      </c>
    </row>
    <row r="621" spans="1:7" ht="15">
      <c r="A621" s="101" t="s">
        <v>1079</v>
      </c>
      <c r="B621" s="99">
        <v>5</v>
      </c>
      <c r="C621" s="103">
        <v>0.0006422144973283541</v>
      </c>
      <c r="D621" s="99" t="s">
        <v>2435</v>
      </c>
      <c r="E621" s="99" t="b">
        <v>0</v>
      </c>
      <c r="F621" s="99" t="b">
        <v>0</v>
      </c>
      <c r="G621" s="99" t="b">
        <v>0</v>
      </c>
    </row>
    <row r="622" spans="1:7" ht="15">
      <c r="A622" s="101" t="s">
        <v>1080</v>
      </c>
      <c r="B622" s="99">
        <v>5</v>
      </c>
      <c r="C622" s="103">
        <v>0.0004897937800493446</v>
      </c>
      <c r="D622" s="99" t="s">
        <v>2435</v>
      </c>
      <c r="E622" s="99" t="b">
        <v>0</v>
      </c>
      <c r="F622" s="99" t="b">
        <v>0</v>
      </c>
      <c r="G622" s="99" t="b">
        <v>0</v>
      </c>
    </row>
    <row r="623" spans="1:7" ht="15">
      <c r="A623" s="101" t="s">
        <v>1081</v>
      </c>
      <c r="B623" s="99">
        <v>5</v>
      </c>
      <c r="C623" s="103">
        <v>0.0004897937800493446</v>
      </c>
      <c r="D623" s="99" t="s">
        <v>2435</v>
      </c>
      <c r="E623" s="99" t="b">
        <v>0</v>
      </c>
      <c r="F623" s="99" t="b">
        <v>0</v>
      </c>
      <c r="G623" s="99" t="b">
        <v>0</v>
      </c>
    </row>
    <row r="624" spans="1:7" ht="15">
      <c r="A624" s="101" t="s">
        <v>1082</v>
      </c>
      <c r="B624" s="99">
        <v>5</v>
      </c>
      <c r="C624" s="103">
        <v>0.0005269126757931995</v>
      </c>
      <c r="D624" s="99" t="s">
        <v>2435</v>
      </c>
      <c r="E624" s="99" t="b">
        <v>0</v>
      </c>
      <c r="F624" s="99" t="b">
        <v>0</v>
      </c>
      <c r="G624" s="99" t="b">
        <v>0</v>
      </c>
    </row>
    <row r="625" spans="1:7" ht="15">
      <c r="A625" s="101" t="s">
        <v>1083</v>
      </c>
      <c r="B625" s="99">
        <v>5</v>
      </c>
      <c r="C625" s="103">
        <v>0.0005269126757931995</v>
      </c>
      <c r="D625" s="99" t="s">
        <v>2435</v>
      </c>
      <c r="E625" s="99" t="b">
        <v>0</v>
      </c>
      <c r="F625" s="99" t="b">
        <v>0</v>
      </c>
      <c r="G625" s="99" t="b">
        <v>0</v>
      </c>
    </row>
    <row r="626" spans="1:7" ht="15">
      <c r="A626" s="101" t="s">
        <v>1084</v>
      </c>
      <c r="B626" s="99">
        <v>5</v>
      </c>
      <c r="C626" s="103">
        <v>0.0005269126757931995</v>
      </c>
      <c r="D626" s="99" t="s">
        <v>2435</v>
      </c>
      <c r="E626" s="99" t="b">
        <v>0</v>
      </c>
      <c r="F626" s="99" t="b">
        <v>0</v>
      </c>
      <c r="G626" s="99" t="b">
        <v>0</v>
      </c>
    </row>
    <row r="627" spans="1:7" ht="15">
      <c r="A627" s="101" t="s">
        <v>1085</v>
      </c>
      <c r="B627" s="99">
        <v>5</v>
      </c>
      <c r="C627" s="103">
        <v>0.0004897937800493446</v>
      </c>
      <c r="D627" s="99" t="s">
        <v>2435</v>
      </c>
      <c r="E627" s="99" t="b">
        <v>0</v>
      </c>
      <c r="F627" s="99" t="b">
        <v>0</v>
      </c>
      <c r="G627" s="99" t="b">
        <v>0</v>
      </c>
    </row>
    <row r="628" spans="1:7" ht="15">
      <c r="A628" s="101" t="s">
        <v>1086</v>
      </c>
      <c r="B628" s="99">
        <v>5</v>
      </c>
      <c r="C628" s="103">
        <v>0.0004897937800493446</v>
      </c>
      <c r="D628" s="99" t="s">
        <v>2435</v>
      </c>
      <c r="E628" s="99" t="b">
        <v>0</v>
      </c>
      <c r="F628" s="99" t="b">
        <v>0</v>
      </c>
      <c r="G628" s="99" t="b">
        <v>0</v>
      </c>
    </row>
    <row r="629" spans="1:7" ht="15">
      <c r="A629" s="101" t="s">
        <v>1087</v>
      </c>
      <c r="B629" s="99">
        <v>5</v>
      </c>
      <c r="C629" s="103">
        <v>0.0004897937800493446</v>
      </c>
      <c r="D629" s="99" t="s">
        <v>2435</v>
      </c>
      <c r="E629" s="99" t="b">
        <v>0</v>
      </c>
      <c r="F629" s="99" t="b">
        <v>0</v>
      </c>
      <c r="G629" s="99" t="b">
        <v>0</v>
      </c>
    </row>
    <row r="630" spans="1:7" ht="15">
      <c r="A630" s="101" t="s">
        <v>1088</v>
      </c>
      <c r="B630" s="99">
        <v>5</v>
      </c>
      <c r="C630" s="103">
        <v>0.0004897937800493446</v>
      </c>
      <c r="D630" s="99" t="s">
        <v>2435</v>
      </c>
      <c r="E630" s="99" t="b">
        <v>0</v>
      </c>
      <c r="F630" s="99" t="b">
        <v>0</v>
      </c>
      <c r="G630" s="99" t="b">
        <v>0</v>
      </c>
    </row>
    <row r="631" spans="1:7" ht="15">
      <c r="A631" s="101" t="s">
        <v>1089</v>
      </c>
      <c r="B631" s="99">
        <v>5</v>
      </c>
      <c r="C631" s="103">
        <v>0.0004897937800493446</v>
      </c>
      <c r="D631" s="99" t="s">
        <v>2435</v>
      </c>
      <c r="E631" s="99" t="b">
        <v>0</v>
      </c>
      <c r="F631" s="99" t="b">
        <v>0</v>
      </c>
      <c r="G631" s="99" t="b">
        <v>0</v>
      </c>
    </row>
    <row r="632" spans="1:7" ht="15">
      <c r="A632" s="101" t="s">
        <v>1090</v>
      </c>
      <c r="B632" s="99">
        <v>5</v>
      </c>
      <c r="C632" s="103">
        <v>0.0005747672554654457</v>
      </c>
      <c r="D632" s="99" t="s">
        <v>2435</v>
      </c>
      <c r="E632" s="99" t="b">
        <v>0</v>
      </c>
      <c r="F632" s="99" t="b">
        <v>0</v>
      </c>
      <c r="G632" s="99" t="b">
        <v>0</v>
      </c>
    </row>
    <row r="633" spans="1:7" ht="15">
      <c r="A633" s="101" t="s">
        <v>1091</v>
      </c>
      <c r="B633" s="99">
        <v>5</v>
      </c>
      <c r="C633" s="103">
        <v>0.0005269126757931995</v>
      </c>
      <c r="D633" s="99" t="s">
        <v>2435</v>
      </c>
      <c r="E633" s="99" t="b">
        <v>0</v>
      </c>
      <c r="F633" s="99" t="b">
        <v>0</v>
      </c>
      <c r="G633" s="99" t="b">
        <v>0</v>
      </c>
    </row>
    <row r="634" spans="1:7" ht="15">
      <c r="A634" s="101" t="s">
        <v>1092</v>
      </c>
      <c r="B634" s="99">
        <v>5</v>
      </c>
      <c r="C634" s="103">
        <v>0.0005269126757931995</v>
      </c>
      <c r="D634" s="99" t="s">
        <v>2435</v>
      </c>
      <c r="E634" s="99" t="b">
        <v>0</v>
      </c>
      <c r="F634" s="99" t="b">
        <v>0</v>
      </c>
      <c r="G634" s="99" t="b">
        <v>0</v>
      </c>
    </row>
    <row r="635" spans="1:7" ht="15">
      <c r="A635" s="101" t="s">
        <v>1093</v>
      </c>
      <c r="B635" s="99">
        <v>5</v>
      </c>
      <c r="C635" s="103">
        <v>0.0005269126757931995</v>
      </c>
      <c r="D635" s="99" t="s">
        <v>2435</v>
      </c>
      <c r="E635" s="99" t="b">
        <v>0</v>
      </c>
      <c r="F635" s="99" t="b">
        <v>0</v>
      </c>
      <c r="G635" s="99" t="b">
        <v>0</v>
      </c>
    </row>
    <row r="636" spans="1:7" ht="15">
      <c r="A636" s="101" t="s">
        <v>1094</v>
      </c>
      <c r="B636" s="99">
        <v>5</v>
      </c>
      <c r="C636" s="103">
        <v>0.0004897937800493446</v>
      </c>
      <c r="D636" s="99" t="s">
        <v>2435</v>
      </c>
      <c r="E636" s="99" t="b">
        <v>0</v>
      </c>
      <c r="F636" s="99" t="b">
        <v>0</v>
      </c>
      <c r="G636" s="99" t="b">
        <v>0</v>
      </c>
    </row>
    <row r="637" spans="1:7" ht="15">
      <c r="A637" s="101" t="s">
        <v>1095</v>
      </c>
      <c r="B637" s="99">
        <v>5</v>
      </c>
      <c r="C637" s="103">
        <v>0.0005269126757931995</v>
      </c>
      <c r="D637" s="99" t="s">
        <v>2435</v>
      </c>
      <c r="E637" s="99" t="b">
        <v>0</v>
      </c>
      <c r="F637" s="99" t="b">
        <v>0</v>
      </c>
      <c r="G637" s="99" t="b">
        <v>0</v>
      </c>
    </row>
    <row r="638" spans="1:7" ht="15">
      <c r="A638" s="101" t="s">
        <v>1096</v>
      </c>
      <c r="B638" s="99">
        <v>5</v>
      </c>
      <c r="C638" s="103">
        <v>0.0005747672554654457</v>
      </c>
      <c r="D638" s="99" t="s">
        <v>2435</v>
      </c>
      <c r="E638" s="99" t="b">
        <v>0</v>
      </c>
      <c r="F638" s="99" t="b">
        <v>0</v>
      </c>
      <c r="G638" s="99" t="b">
        <v>0</v>
      </c>
    </row>
    <row r="639" spans="1:7" ht="15">
      <c r="A639" s="101" t="s">
        <v>1097</v>
      </c>
      <c r="B639" s="99">
        <v>5</v>
      </c>
      <c r="C639" s="103">
        <v>0.0005747672554654457</v>
      </c>
      <c r="D639" s="99" t="s">
        <v>2435</v>
      </c>
      <c r="E639" s="99" t="b">
        <v>0</v>
      </c>
      <c r="F639" s="99" t="b">
        <v>0</v>
      </c>
      <c r="G639" s="99" t="b">
        <v>0</v>
      </c>
    </row>
    <row r="640" spans="1:7" ht="15">
      <c r="A640" s="101" t="s">
        <v>1098</v>
      </c>
      <c r="B640" s="99">
        <v>5</v>
      </c>
      <c r="C640" s="103">
        <v>0.0005269126757931995</v>
      </c>
      <c r="D640" s="99" t="s">
        <v>2435</v>
      </c>
      <c r="E640" s="99" t="b">
        <v>0</v>
      </c>
      <c r="F640" s="99" t="b">
        <v>0</v>
      </c>
      <c r="G640" s="99" t="b">
        <v>0</v>
      </c>
    </row>
    <row r="641" spans="1:7" ht="15">
      <c r="A641" s="101" t="s">
        <v>1099</v>
      </c>
      <c r="B641" s="99">
        <v>5</v>
      </c>
      <c r="C641" s="103">
        <v>0.0004897937800493446</v>
      </c>
      <c r="D641" s="99" t="s">
        <v>2435</v>
      </c>
      <c r="E641" s="99" t="b">
        <v>0</v>
      </c>
      <c r="F641" s="99" t="b">
        <v>0</v>
      </c>
      <c r="G641" s="99" t="b">
        <v>0</v>
      </c>
    </row>
    <row r="642" spans="1:7" ht="15">
      <c r="A642" s="101" t="s">
        <v>1100</v>
      </c>
      <c r="B642" s="99">
        <v>5</v>
      </c>
      <c r="C642" s="103">
        <v>0.0004897937800493446</v>
      </c>
      <c r="D642" s="99" t="s">
        <v>2435</v>
      </c>
      <c r="E642" s="99" t="b">
        <v>0</v>
      </c>
      <c r="F642" s="99" t="b">
        <v>0</v>
      </c>
      <c r="G642" s="99" t="b">
        <v>0</v>
      </c>
    </row>
    <row r="643" spans="1:7" ht="15">
      <c r="A643" s="101" t="s">
        <v>1101</v>
      </c>
      <c r="B643" s="99">
        <v>5</v>
      </c>
      <c r="C643" s="103">
        <v>0.0005747672554654457</v>
      </c>
      <c r="D643" s="99" t="s">
        <v>2435</v>
      </c>
      <c r="E643" s="99" t="b">
        <v>0</v>
      </c>
      <c r="F643" s="99" t="b">
        <v>0</v>
      </c>
      <c r="G643" s="99" t="b">
        <v>0</v>
      </c>
    </row>
    <row r="644" spans="1:7" ht="15">
      <c r="A644" s="101" t="s">
        <v>1102</v>
      </c>
      <c r="B644" s="99">
        <v>5</v>
      </c>
      <c r="C644" s="103">
        <v>0.0005269126757931995</v>
      </c>
      <c r="D644" s="99" t="s">
        <v>2435</v>
      </c>
      <c r="E644" s="99" t="b">
        <v>0</v>
      </c>
      <c r="F644" s="99" t="b">
        <v>0</v>
      </c>
      <c r="G644" s="99" t="b">
        <v>0</v>
      </c>
    </row>
    <row r="645" spans="1:7" ht="15">
      <c r="A645" s="101" t="s">
        <v>1103</v>
      </c>
      <c r="B645" s="99">
        <v>5</v>
      </c>
      <c r="C645" s="103">
        <v>0.0005269126757931995</v>
      </c>
      <c r="D645" s="99" t="s">
        <v>2435</v>
      </c>
      <c r="E645" s="99" t="b">
        <v>0</v>
      </c>
      <c r="F645" s="99" t="b">
        <v>0</v>
      </c>
      <c r="G645" s="99" t="b">
        <v>0</v>
      </c>
    </row>
    <row r="646" spans="1:7" ht="15">
      <c r="A646" s="101" t="s">
        <v>1104</v>
      </c>
      <c r="B646" s="99">
        <v>5</v>
      </c>
      <c r="C646" s="103">
        <v>0.0005747672554654457</v>
      </c>
      <c r="D646" s="99" t="s">
        <v>2435</v>
      </c>
      <c r="E646" s="99" t="b">
        <v>0</v>
      </c>
      <c r="F646" s="99" t="b">
        <v>0</v>
      </c>
      <c r="G646" s="99" t="b">
        <v>0</v>
      </c>
    </row>
    <row r="647" spans="1:7" ht="15">
      <c r="A647" s="101" t="s">
        <v>1105</v>
      </c>
      <c r="B647" s="99">
        <v>5</v>
      </c>
      <c r="C647" s="103">
        <v>0.0006422144973283541</v>
      </c>
      <c r="D647" s="99" t="s">
        <v>2435</v>
      </c>
      <c r="E647" s="99" t="b">
        <v>0</v>
      </c>
      <c r="F647" s="99" t="b">
        <v>0</v>
      </c>
      <c r="G647" s="99" t="b">
        <v>0</v>
      </c>
    </row>
    <row r="648" spans="1:7" ht="15">
      <c r="A648" s="101" t="s">
        <v>1106</v>
      </c>
      <c r="B648" s="99">
        <v>5</v>
      </c>
      <c r="C648" s="103">
        <v>0.0005747672554654457</v>
      </c>
      <c r="D648" s="99" t="s">
        <v>2435</v>
      </c>
      <c r="E648" s="99" t="b">
        <v>0</v>
      </c>
      <c r="F648" s="99" t="b">
        <v>0</v>
      </c>
      <c r="G648" s="99" t="b">
        <v>0</v>
      </c>
    </row>
    <row r="649" spans="1:7" ht="15">
      <c r="A649" s="101" t="s">
        <v>1107</v>
      </c>
      <c r="B649" s="99">
        <v>5</v>
      </c>
      <c r="C649" s="103">
        <v>0.0005269126757931995</v>
      </c>
      <c r="D649" s="99" t="s">
        <v>2435</v>
      </c>
      <c r="E649" s="99" t="b">
        <v>0</v>
      </c>
      <c r="F649" s="99" t="b">
        <v>0</v>
      </c>
      <c r="G649" s="99" t="b">
        <v>0</v>
      </c>
    </row>
    <row r="650" spans="1:7" ht="15">
      <c r="A650" s="101" t="s">
        <v>1108</v>
      </c>
      <c r="B650" s="99">
        <v>5</v>
      </c>
      <c r="C650" s="103">
        <v>0.0004897937800493446</v>
      </c>
      <c r="D650" s="99" t="s">
        <v>2435</v>
      </c>
      <c r="E650" s="99" t="b">
        <v>0</v>
      </c>
      <c r="F650" s="99" t="b">
        <v>0</v>
      </c>
      <c r="G650" s="99" t="b">
        <v>0</v>
      </c>
    </row>
    <row r="651" spans="1:7" ht="15">
      <c r="A651" s="101" t="s">
        <v>1109</v>
      </c>
      <c r="B651" s="99">
        <v>5</v>
      </c>
      <c r="C651" s="103">
        <v>0.0005269126757931995</v>
      </c>
      <c r="D651" s="99" t="s">
        <v>2435</v>
      </c>
      <c r="E651" s="99" t="b">
        <v>0</v>
      </c>
      <c r="F651" s="99" t="b">
        <v>0</v>
      </c>
      <c r="G651" s="99" t="b">
        <v>0</v>
      </c>
    </row>
    <row r="652" spans="1:7" ht="15">
      <c r="A652" s="101" t="s">
        <v>1110</v>
      </c>
      <c r="B652" s="99">
        <v>5</v>
      </c>
      <c r="C652" s="103">
        <v>0.0004897937800493446</v>
      </c>
      <c r="D652" s="99" t="s">
        <v>2435</v>
      </c>
      <c r="E652" s="99" t="b">
        <v>0</v>
      </c>
      <c r="F652" s="99" t="b">
        <v>0</v>
      </c>
      <c r="G652" s="99" t="b">
        <v>0</v>
      </c>
    </row>
    <row r="653" spans="1:7" ht="15">
      <c r="A653" s="101" t="s">
        <v>1111</v>
      </c>
      <c r="B653" s="99">
        <v>5</v>
      </c>
      <c r="C653" s="103">
        <v>0.0005269126757931995</v>
      </c>
      <c r="D653" s="99" t="s">
        <v>2435</v>
      </c>
      <c r="E653" s="99" t="b">
        <v>0</v>
      </c>
      <c r="F653" s="99" t="b">
        <v>0</v>
      </c>
      <c r="G653" s="99" t="b">
        <v>0</v>
      </c>
    </row>
    <row r="654" spans="1:7" ht="15">
      <c r="A654" s="101" t="s">
        <v>1112</v>
      </c>
      <c r="B654" s="99">
        <v>5</v>
      </c>
      <c r="C654" s="103">
        <v>0.0005747672554654457</v>
      </c>
      <c r="D654" s="99" t="s">
        <v>2435</v>
      </c>
      <c r="E654" s="99" t="b">
        <v>0</v>
      </c>
      <c r="F654" s="99" t="b">
        <v>0</v>
      </c>
      <c r="G654" s="99" t="b">
        <v>0</v>
      </c>
    </row>
    <row r="655" spans="1:7" ht="15">
      <c r="A655" s="101" t="s">
        <v>1113</v>
      </c>
      <c r="B655" s="99">
        <v>5</v>
      </c>
      <c r="C655" s="103">
        <v>0.0005747672554654457</v>
      </c>
      <c r="D655" s="99" t="s">
        <v>2435</v>
      </c>
      <c r="E655" s="99" t="b">
        <v>0</v>
      </c>
      <c r="F655" s="99" t="b">
        <v>0</v>
      </c>
      <c r="G655" s="99" t="b">
        <v>0</v>
      </c>
    </row>
    <row r="656" spans="1:7" ht="15">
      <c r="A656" s="101" t="s">
        <v>1114</v>
      </c>
      <c r="B656" s="99">
        <v>5</v>
      </c>
      <c r="C656" s="103">
        <v>0.0006422144973283541</v>
      </c>
      <c r="D656" s="99" t="s">
        <v>2435</v>
      </c>
      <c r="E656" s="99" t="b">
        <v>0</v>
      </c>
      <c r="F656" s="99" t="b">
        <v>0</v>
      </c>
      <c r="G656" s="99" t="b">
        <v>0</v>
      </c>
    </row>
    <row r="657" spans="1:7" ht="15">
      <c r="A657" s="101" t="s">
        <v>1115</v>
      </c>
      <c r="B657" s="99">
        <v>5</v>
      </c>
      <c r="C657" s="103">
        <v>0.0004897937800493446</v>
      </c>
      <c r="D657" s="99" t="s">
        <v>2435</v>
      </c>
      <c r="E657" s="99" t="b">
        <v>0</v>
      </c>
      <c r="F657" s="99" t="b">
        <v>0</v>
      </c>
      <c r="G657" s="99" t="b">
        <v>0</v>
      </c>
    </row>
    <row r="658" spans="1:7" ht="15">
      <c r="A658" s="101" t="s">
        <v>1116</v>
      </c>
      <c r="B658" s="99">
        <v>5</v>
      </c>
      <c r="C658" s="103">
        <v>0.0004897937800493446</v>
      </c>
      <c r="D658" s="99" t="s">
        <v>2435</v>
      </c>
      <c r="E658" s="99" t="b">
        <v>0</v>
      </c>
      <c r="F658" s="99" t="b">
        <v>0</v>
      </c>
      <c r="G658" s="99" t="b">
        <v>0</v>
      </c>
    </row>
    <row r="659" spans="1:7" ht="15">
      <c r="A659" s="101" t="s">
        <v>1117</v>
      </c>
      <c r="B659" s="99">
        <v>5</v>
      </c>
      <c r="C659" s="103">
        <v>0.0004897937800493446</v>
      </c>
      <c r="D659" s="99" t="s">
        <v>2435</v>
      </c>
      <c r="E659" s="99" t="b">
        <v>0</v>
      </c>
      <c r="F659" s="99" t="b">
        <v>0</v>
      </c>
      <c r="G659" s="99" t="b">
        <v>0</v>
      </c>
    </row>
    <row r="660" spans="1:7" ht="15">
      <c r="A660" s="101" t="s">
        <v>1118</v>
      </c>
      <c r="B660" s="99">
        <v>5</v>
      </c>
      <c r="C660" s="103">
        <v>0.0005269126757931995</v>
      </c>
      <c r="D660" s="99" t="s">
        <v>2435</v>
      </c>
      <c r="E660" s="99" t="b">
        <v>0</v>
      </c>
      <c r="F660" s="99" t="b">
        <v>0</v>
      </c>
      <c r="G660" s="99" t="b">
        <v>0</v>
      </c>
    </row>
    <row r="661" spans="1:7" ht="15">
      <c r="A661" s="101" t="s">
        <v>1119</v>
      </c>
      <c r="B661" s="99">
        <v>5</v>
      </c>
      <c r="C661" s="103">
        <v>0.0006422144973283541</v>
      </c>
      <c r="D661" s="99" t="s">
        <v>2435</v>
      </c>
      <c r="E661" s="99" t="b">
        <v>0</v>
      </c>
      <c r="F661" s="99" t="b">
        <v>0</v>
      </c>
      <c r="G661" s="99" t="b">
        <v>0</v>
      </c>
    </row>
    <row r="662" spans="1:7" ht="15">
      <c r="A662" s="101" t="s">
        <v>1120</v>
      </c>
      <c r="B662" s="99">
        <v>5</v>
      </c>
      <c r="C662" s="103">
        <v>0.0004897937800493446</v>
      </c>
      <c r="D662" s="99" t="s">
        <v>2435</v>
      </c>
      <c r="E662" s="99" t="b">
        <v>0</v>
      </c>
      <c r="F662" s="99" t="b">
        <v>0</v>
      </c>
      <c r="G662" s="99" t="b">
        <v>0</v>
      </c>
    </row>
    <row r="663" spans="1:7" ht="15">
      <c r="A663" s="101" t="s">
        <v>1121</v>
      </c>
      <c r="B663" s="99">
        <v>4</v>
      </c>
      <c r="C663" s="103">
        <v>0.0006060130550908068</v>
      </c>
      <c r="D663" s="99" t="s">
        <v>2435</v>
      </c>
      <c r="E663" s="99" t="b">
        <v>0</v>
      </c>
      <c r="F663" s="99" t="b">
        <v>0</v>
      </c>
      <c r="G663" s="99" t="b">
        <v>0</v>
      </c>
    </row>
    <row r="664" spans="1:7" ht="15">
      <c r="A664" s="101" t="s">
        <v>1122</v>
      </c>
      <c r="B664" s="99">
        <v>4</v>
      </c>
      <c r="C664" s="103">
        <v>0.0004215301406345596</v>
      </c>
      <c r="D664" s="99" t="s">
        <v>2435</v>
      </c>
      <c r="E664" s="99" t="b">
        <v>0</v>
      </c>
      <c r="F664" s="99" t="b">
        <v>0</v>
      </c>
      <c r="G664" s="99" t="b">
        <v>0</v>
      </c>
    </row>
    <row r="665" spans="1:7" ht="15">
      <c r="A665" s="101" t="s">
        <v>1123</v>
      </c>
      <c r="B665" s="99">
        <v>4</v>
      </c>
      <c r="C665" s="103">
        <v>0.0004215301406345596</v>
      </c>
      <c r="D665" s="99" t="s">
        <v>2435</v>
      </c>
      <c r="E665" s="99" t="b">
        <v>0</v>
      </c>
      <c r="F665" s="99" t="b">
        <v>0</v>
      </c>
      <c r="G665" s="99" t="b">
        <v>0</v>
      </c>
    </row>
    <row r="666" spans="1:7" ht="15">
      <c r="A666" s="101" t="s">
        <v>1124</v>
      </c>
      <c r="B666" s="99">
        <v>4</v>
      </c>
      <c r="C666" s="103">
        <v>0.0005137715978626832</v>
      </c>
      <c r="D666" s="99" t="s">
        <v>2435</v>
      </c>
      <c r="E666" s="99" t="b">
        <v>0</v>
      </c>
      <c r="F666" s="99" t="b">
        <v>0</v>
      </c>
      <c r="G666" s="99" t="b">
        <v>0</v>
      </c>
    </row>
    <row r="667" spans="1:7" ht="15">
      <c r="A667" s="101" t="s">
        <v>1125</v>
      </c>
      <c r="B667" s="99">
        <v>4</v>
      </c>
      <c r="C667" s="103">
        <v>0.0004598138043723565</v>
      </c>
      <c r="D667" s="99" t="s">
        <v>2435</v>
      </c>
      <c r="E667" s="99" t="b">
        <v>1</v>
      </c>
      <c r="F667" s="99" t="b">
        <v>0</v>
      </c>
      <c r="G667" s="99" t="b">
        <v>0</v>
      </c>
    </row>
    <row r="668" spans="1:7" ht="15">
      <c r="A668" s="101" t="s">
        <v>1126</v>
      </c>
      <c r="B668" s="99">
        <v>4</v>
      </c>
      <c r="C668" s="103">
        <v>0.0005137715978626832</v>
      </c>
      <c r="D668" s="99" t="s">
        <v>2435</v>
      </c>
      <c r="E668" s="99" t="b">
        <v>0</v>
      </c>
      <c r="F668" s="99" t="b">
        <v>0</v>
      </c>
      <c r="G668" s="99" t="b">
        <v>0</v>
      </c>
    </row>
    <row r="669" spans="1:7" ht="15">
      <c r="A669" s="101" t="s">
        <v>1127</v>
      </c>
      <c r="B669" s="99">
        <v>4</v>
      </c>
      <c r="C669" s="103">
        <v>0.0004215301406345596</v>
      </c>
      <c r="D669" s="99" t="s">
        <v>2435</v>
      </c>
      <c r="E669" s="99" t="b">
        <v>0</v>
      </c>
      <c r="F669" s="99" t="b">
        <v>0</v>
      </c>
      <c r="G669" s="99" t="b">
        <v>0</v>
      </c>
    </row>
    <row r="670" spans="1:7" ht="15">
      <c r="A670" s="101" t="s">
        <v>1128</v>
      </c>
      <c r="B670" s="99">
        <v>4</v>
      </c>
      <c r="C670" s="103">
        <v>0.0004215301406345596</v>
      </c>
      <c r="D670" s="99" t="s">
        <v>2435</v>
      </c>
      <c r="E670" s="99" t="b">
        <v>0</v>
      </c>
      <c r="F670" s="99" t="b">
        <v>0</v>
      </c>
      <c r="G670" s="99" t="b">
        <v>0</v>
      </c>
    </row>
    <row r="671" spans="1:7" ht="15">
      <c r="A671" s="101" t="s">
        <v>1129</v>
      </c>
      <c r="B671" s="99">
        <v>4</v>
      </c>
      <c r="C671" s="103">
        <v>0.0004215301406345596</v>
      </c>
      <c r="D671" s="99" t="s">
        <v>2435</v>
      </c>
      <c r="E671" s="99" t="b">
        <v>0</v>
      </c>
      <c r="F671" s="99" t="b">
        <v>0</v>
      </c>
      <c r="G671" s="99" t="b">
        <v>0</v>
      </c>
    </row>
    <row r="672" spans="1:7" ht="15">
      <c r="A672" s="101" t="s">
        <v>1130</v>
      </c>
      <c r="B672" s="99">
        <v>4</v>
      </c>
      <c r="C672" s="103">
        <v>0.0004598138043723565</v>
      </c>
      <c r="D672" s="99" t="s">
        <v>2435</v>
      </c>
      <c r="E672" s="99" t="b">
        <v>0</v>
      </c>
      <c r="F672" s="99" t="b">
        <v>0</v>
      </c>
      <c r="G672" s="99" t="b">
        <v>0</v>
      </c>
    </row>
    <row r="673" spans="1:7" ht="15">
      <c r="A673" s="101" t="s">
        <v>1131</v>
      </c>
      <c r="B673" s="99">
        <v>4</v>
      </c>
      <c r="C673" s="103">
        <v>0.0006060130550908068</v>
      </c>
      <c r="D673" s="99" t="s">
        <v>2435</v>
      </c>
      <c r="E673" s="99" t="b">
        <v>0</v>
      </c>
      <c r="F673" s="99" t="b">
        <v>0</v>
      </c>
      <c r="G673" s="99" t="b">
        <v>0</v>
      </c>
    </row>
    <row r="674" spans="1:7" ht="15">
      <c r="A674" s="101" t="s">
        <v>1132</v>
      </c>
      <c r="B674" s="99">
        <v>4</v>
      </c>
      <c r="C674" s="103">
        <v>0.0004215301406345596</v>
      </c>
      <c r="D674" s="99" t="s">
        <v>2435</v>
      </c>
      <c r="E674" s="99" t="b">
        <v>0</v>
      </c>
      <c r="F674" s="99" t="b">
        <v>0</v>
      </c>
      <c r="G674" s="99" t="b">
        <v>0</v>
      </c>
    </row>
    <row r="675" spans="1:7" ht="15">
      <c r="A675" s="101" t="s">
        <v>1133</v>
      </c>
      <c r="B675" s="99">
        <v>4</v>
      </c>
      <c r="C675" s="103">
        <v>0.0004598138043723565</v>
      </c>
      <c r="D675" s="99" t="s">
        <v>2435</v>
      </c>
      <c r="E675" s="99" t="b">
        <v>0</v>
      </c>
      <c r="F675" s="99" t="b">
        <v>0</v>
      </c>
      <c r="G675" s="99" t="b">
        <v>0</v>
      </c>
    </row>
    <row r="676" spans="1:7" ht="15">
      <c r="A676" s="101" t="s">
        <v>1134</v>
      </c>
      <c r="B676" s="99">
        <v>4</v>
      </c>
      <c r="C676" s="103">
        <v>0.0004215301406345596</v>
      </c>
      <c r="D676" s="99" t="s">
        <v>2435</v>
      </c>
      <c r="E676" s="99" t="b">
        <v>0</v>
      </c>
      <c r="F676" s="99" t="b">
        <v>0</v>
      </c>
      <c r="G676" s="99" t="b">
        <v>0</v>
      </c>
    </row>
    <row r="677" spans="1:7" ht="15">
      <c r="A677" s="101" t="s">
        <v>1135</v>
      </c>
      <c r="B677" s="99">
        <v>4</v>
      </c>
      <c r="C677" s="103">
        <v>0.0004215301406345596</v>
      </c>
      <c r="D677" s="99" t="s">
        <v>2435</v>
      </c>
      <c r="E677" s="99" t="b">
        <v>0</v>
      </c>
      <c r="F677" s="99" t="b">
        <v>0</v>
      </c>
      <c r="G677" s="99" t="b">
        <v>0</v>
      </c>
    </row>
    <row r="678" spans="1:7" ht="15">
      <c r="A678" s="101" t="s">
        <v>1136</v>
      </c>
      <c r="B678" s="99">
        <v>4</v>
      </c>
      <c r="C678" s="103">
        <v>0.0004215301406345596</v>
      </c>
      <c r="D678" s="99" t="s">
        <v>2435</v>
      </c>
      <c r="E678" s="99" t="b">
        <v>0</v>
      </c>
      <c r="F678" s="99" t="b">
        <v>0</v>
      </c>
      <c r="G678" s="99" t="b">
        <v>0</v>
      </c>
    </row>
    <row r="679" spans="1:7" ht="15">
      <c r="A679" s="101" t="s">
        <v>1137</v>
      </c>
      <c r="B679" s="99">
        <v>4</v>
      </c>
      <c r="C679" s="103">
        <v>0.0005137715978626832</v>
      </c>
      <c r="D679" s="99" t="s">
        <v>2435</v>
      </c>
      <c r="E679" s="99" t="b">
        <v>0</v>
      </c>
      <c r="F679" s="99" t="b">
        <v>0</v>
      </c>
      <c r="G679" s="99" t="b">
        <v>0</v>
      </c>
    </row>
    <row r="680" spans="1:7" ht="15">
      <c r="A680" s="101" t="s">
        <v>1138</v>
      </c>
      <c r="B680" s="99">
        <v>4</v>
      </c>
      <c r="C680" s="103">
        <v>0.0004598138043723565</v>
      </c>
      <c r="D680" s="99" t="s">
        <v>2435</v>
      </c>
      <c r="E680" s="99" t="b">
        <v>0</v>
      </c>
      <c r="F680" s="99" t="b">
        <v>0</v>
      </c>
      <c r="G680" s="99" t="b">
        <v>0</v>
      </c>
    </row>
    <row r="681" spans="1:7" ht="15">
      <c r="A681" s="101" t="s">
        <v>1139</v>
      </c>
      <c r="B681" s="99">
        <v>4</v>
      </c>
      <c r="C681" s="103">
        <v>0.0004598138043723565</v>
      </c>
      <c r="D681" s="99" t="s">
        <v>2435</v>
      </c>
      <c r="E681" s="99" t="b">
        <v>0</v>
      </c>
      <c r="F681" s="99" t="b">
        <v>0</v>
      </c>
      <c r="G681" s="99" t="b">
        <v>0</v>
      </c>
    </row>
    <row r="682" spans="1:7" ht="15">
      <c r="A682" s="101" t="s">
        <v>1140</v>
      </c>
      <c r="B682" s="99">
        <v>4</v>
      </c>
      <c r="C682" s="103">
        <v>0.0006060130550908068</v>
      </c>
      <c r="D682" s="99" t="s">
        <v>2435</v>
      </c>
      <c r="E682" s="99" t="b">
        <v>0</v>
      </c>
      <c r="F682" s="99" t="b">
        <v>1</v>
      </c>
      <c r="G682" s="99" t="b">
        <v>0</v>
      </c>
    </row>
    <row r="683" spans="1:7" ht="15">
      <c r="A683" s="101" t="s">
        <v>1141</v>
      </c>
      <c r="B683" s="99">
        <v>4</v>
      </c>
      <c r="C683" s="103">
        <v>0.0004215301406345596</v>
      </c>
      <c r="D683" s="99" t="s">
        <v>2435</v>
      </c>
      <c r="E683" s="99" t="b">
        <v>0</v>
      </c>
      <c r="F683" s="99" t="b">
        <v>0</v>
      </c>
      <c r="G683" s="99" t="b">
        <v>0</v>
      </c>
    </row>
    <row r="684" spans="1:7" ht="15">
      <c r="A684" s="101" t="s">
        <v>1142</v>
      </c>
      <c r="B684" s="99">
        <v>4</v>
      </c>
      <c r="C684" s="103">
        <v>0.0004215301406345596</v>
      </c>
      <c r="D684" s="99" t="s">
        <v>2435</v>
      </c>
      <c r="E684" s="99" t="b">
        <v>0</v>
      </c>
      <c r="F684" s="99" t="b">
        <v>0</v>
      </c>
      <c r="G684" s="99" t="b">
        <v>0</v>
      </c>
    </row>
    <row r="685" spans="1:7" ht="15">
      <c r="A685" s="101" t="s">
        <v>1143</v>
      </c>
      <c r="B685" s="99">
        <v>4</v>
      </c>
      <c r="C685" s="103">
        <v>0.0004215301406345596</v>
      </c>
      <c r="D685" s="99" t="s">
        <v>2435</v>
      </c>
      <c r="E685" s="99" t="b">
        <v>0</v>
      </c>
      <c r="F685" s="99" t="b">
        <v>0</v>
      </c>
      <c r="G685" s="99" t="b">
        <v>0</v>
      </c>
    </row>
    <row r="686" spans="1:7" ht="15">
      <c r="A686" s="101" t="s">
        <v>1144</v>
      </c>
      <c r="B686" s="99">
        <v>4</v>
      </c>
      <c r="C686" s="103">
        <v>0.0004215301406345596</v>
      </c>
      <c r="D686" s="99" t="s">
        <v>2435</v>
      </c>
      <c r="E686" s="99" t="b">
        <v>0</v>
      </c>
      <c r="F686" s="99" t="b">
        <v>0</v>
      </c>
      <c r="G686" s="99" t="b">
        <v>0</v>
      </c>
    </row>
    <row r="687" spans="1:7" ht="15">
      <c r="A687" s="101" t="s">
        <v>1145</v>
      </c>
      <c r="B687" s="99">
        <v>4</v>
      </c>
      <c r="C687" s="103">
        <v>0.0004215301406345596</v>
      </c>
      <c r="D687" s="99" t="s">
        <v>2435</v>
      </c>
      <c r="E687" s="99" t="b">
        <v>0</v>
      </c>
      <c r="F687" s="99" t="b">
        <v>0</v>
      </c>
      <c r="G687" s="99" t="b">
        <v>0</v>
      </c>
    </row>
    <row r="688" spans="1:7" ht="15">
      <c r="A688" s="101" t="s">
        <v>1146</v>
      </c>
      <c r="B688" s="99">
        <v>4</v>
      </c>
      <c r="C688" s="103">
        <v>0.0006060130550908068</v>
      </c>
      <c r="D688" s="99" t="s">
        <v>2435</v>
      </c>
      <c r="E688" s="99" t="b">
        <v>0</v>
      </c>
      <c r="F688" s="99" t="b">
        <v>0</v>
      </c>
      <c r="G688" s="99" t="b">
        <v>0</v>
      </c>
    </row>
    <row r="689" spans="1:7" ht="15">
      <c r="A689" s="101" t="s">
        <v>1147</v>
      </c>
      <c r="B689" s="99">
        <v>4</v>
      </c>
      <c r="C689" s="103">
        <v>0.0004215301406345596</v>
      </c>
      <c r="D689" s="99" t="s">
        <v>2435</v>
      </c>
      <c r="E689" s="99" t="b">
        <v>0</v>
      </c>
      <c r="F689" s="99" t="b">
        <v>0</v>
      </c>
      <c r="G689" s="99" t="b">
        <v>0</v>
      </c>
    </row>
    <row r="690" spans="1:7" ht="15">
      <c r="A690" s="101" t="s">
        <v>1148</v>
      </c>
      <c r="B690" s="99">
        <v>4</v>
      </c>
      <c r="C690" s="103">
        <v>0.0004215301406345596</v>
      </c>
      <c r="D690" s="99" t="s">
        <v>2435</v>
      </c>
      <c r="E690" s="99" t="b">
        <v>0</v>
      </c>
      <c r="F690" s="99" t="b">
        <v>0</v>
      </c>
      <c r="G690" s="99" t="b">
        <v>0</v>
      </c>
    </row>
    <row r="691" spans="1:7" ht="15">
      <c r="A691" s="101" t="s">
        <v>1149</v>
      </c>
      <c r="B691" s="99">
        <v>4</v>
      </c>
      <c r="C691" s="103">
        <v>0.0004215301406345596</v>
      </c>
      <c r="D691" s="99" t="s">
        <v>2435</v>
      </c>
      <c r="E691" s="99" t="b">
        <v>0</v>
      </c>
      <c r="F691" s="99" t="b">
        <v>0</v>
      </c>
      <c r="G691" s="99" t="b">
        <v>0</v>
      </c>
    </row>
    <row r="692" spans="1:7" ht="15">
      <c r="A692" s="101" t="s">
        <v>1150</v>
      </c>
      <c r="B692" s="99">
        <v>4</v>
      </c>
      <c r="C692" s="103">
        <v>0.0004598138043723565</v>
      </c>
      <c r="D692" s="99" t="s">
        <v>2435</v>
      </c>
      <c r="E692" s="99" t="b">
        <v>0</v>
      </c>
      <c r="F692" s="99" t="b">
        <v>0</v>
      </c>
      <c r="G692" s="99" t="b">
        <v>0</v>
      </c>
    </row>
    <row r="693" spans="1:7" ht="15">
      <c r="A693" s="101" t="s">
        <v>1151</v>
      </c>
      <c r="B693" s="99">
        <v>4</v>
      </c>
      <c r="C693" s="103">
        <v>0.0006060130550908068</v>
      </c>
      <c r="D693" s="99" t="s">
        <v>2435</v>
      </c>
      <c r="E693" s="99" t="b">
        <v>0</v>
      </c>
      <c r="F693" s="99" t="b">
        <v>0</v>
      </c>
      <c r="G693" s="99" t="b">
        <v>0</v>
      </c>
    </row>
    <row r="694" spans="1:7" ht="15">
      <c r="A694" s="101" t="s">
        <v>1152</v>
      </c>
      <c r="B694" s="99">
        <v>4</v>
      </c>
      <c r="C694" s="103">
        <v>0.0004215301406345596</v>
      </c>
      <c r="D694" s="99" t="s">
        <v>2435</v>
      </c>
      <c r="E694" s="99" t="b">
        <v>1</v>
      </c>
      <c r="F694" s="99" t="b">
        <v>0</v>
      </c>
      <c r="G694" s="99" t="b">
        <v>0</v>
      </c>
    </row>
    <row r="695" spans="1:7" ht="15">
      <c r="A695" s="101" t="s">
        <v>1153</v>
      </c>
      <c r="B695" s="99">
        <v>4</v>
      </c>
      <c r="C695" s="103">
        <v>0.0004215301406345596</v>
      </c>
      <c r="D695" s="99" t="s">
        <v>2435</v>
      </c>
      <c r="E695" s="99" t="b">
        <v>0</v>
      </c>
      <c r="F695" s="99" t="b">
        <v>0</v>
      </c>
      <c r="G695" s="99" t="b">
        <v>0</v>
      </c>
    </row>
    <row r="696" spans="1:7" ht="15">
      <c r="A696" s="101" t="s">
        <v>1154</v>
      </c>
      <c r="B696" s="99">
        <v>4</v>
      </c>
      <c r="C696" s="103">
        <v>0.0004215301406345596</v>
      </c>
      <c r="D696" s="99" t="s">
        <v>2435</v>
      </c>
      <c r="E696" s="99" t="b">
        <v>0</v>
      </c>
      <c r="F696" s="99" t="b">
        <v>0</v>
      </c>
      <c r="G696" s="99" t="b">
        <v>0</v>
      </c>
    </row>
    <row r="697" spans="1:7" ht="15">
      <c r="A697" s="101" t="s">
        <v>1155</v>
      </c>
      <c r="B697" s="99">
        <v>4</v>
      </c>
      <c r="C697" s="103">
        <v>0.0004215301406345596</v>
      </c>
      <c r="D697" s="99" t="s">
        <v>2435</v>
      </c>
      <c r="E697" s="99" t="b">
        <v>0</v>
      </c>
      <c r="F697" s="99" t="b">
        <v>0</v>
      </c>
      <c r="G697" s="99" t="b">
        <v>0</v>
      </c>
    </row>
    <row r="698" spans="1:7" ht="15">
      <c r="A698" s="101" t="s">
        <v>1156</v>
      </c>
      <c r="B698" s="99">
        <v>4</v>
      </c>
      <c r="C698" s="103">
        <v>0.0004215301406345596</v>
      </c>
      <c r="D698" s="99" t="s">
        <v>2435</v>
      </c>
      <c r="E698" s="99" t="b">
        <v>0</v>
      </c>
      <c r="F698" s="99" t="b">
        <v>0</v>
      </c>
      <c r="G698" s="99" t="b">
        <v>0</v>
      </c>
    </row>
    <row r="699" spans="1:7" ht="15">
      <c r="A699" s="101" t="s">
        <v>1157</v>
      </c>
      <c r="B699" s="99">
        <v>4</v>
      </c>
      <c r="C699" s="103">
        <v>0.0004598138043723565</v>
      </c>
      <c r="D699" s="99" t="s">
        <v>2435</v>
      </c>
      <c r="E699" s="99" t="b">
        <v>0</v>
      </c>
      <c r="F699" s="99" t="b">
        <v>0</v>
      </c>
      <c r="G699" s="99" t="b">
        <v>0</v>
      </c>
    </row>
    <row r="700" spans="1:7" ht="15">
      <c r="A700" s="101" t="s">
        <v>1158</v>
      </c>
      <c r="B700" s="99">
        <v>4</v>
      </c>
      <c r="C700" s="103">
        <v>0.0004215301406345596</v>
      </c>
      <c r="D700" s="99" t="s">
        <v>2435</v>
      </c>
      <c r="E700" s="99" t="b">
        <v>0</v>
      </c>
      <c r="F700" s="99" t="b">
        <v>0</v>
      </c>
      <c r="G700" s="99" t="b">
        <v>0</v>
      </c>
    </row>
    <row r="701" spans="1:7" ht="15">
      <c r="A701" s="101" t="s">
        <v>1159</v>
      </c>
      <c r="B701" s="99">
        <v>4</v>
      </c>
      <c r="C701" s="103">
        <v>0.0004215301406345596</v>
      </c>
      <c r="D701" s="99" t="s">
        <v>2435</v>
      </c>
      <c r="E701" s="99" t="b">
        <v>0</v>
      </c>
      <c r="F701" s="99" t="b">
        <v>0</v>
      </c>
      <c r="G701" s="99" t="b">
        <v>0</v>
      </c>
    </row>
    <row r="702" spans="1:7" ht="15">
      <c r="A702" s="101" t="s">
        <v>1160</v>
      </c>
      <c r="B702" s="99">
        <v>4</v>
      </c>
      <c r="C702" s="103">
        <v>0.0004598138043723565</v>
      </c>
      <c r="D702" s="99" t="s">
        <v>2435</v>
      </c>
      <c r="E702" s="99" t="b">
        <v>0</v>
      </c>
      <c r="F702" s="99" t="b">
        <v>0</v>
      </c>
      <c r="G702" s="99" t="b">
        <v>0</v>
      </c>
    </row>
    <row r="703" spans="1:7" ht="15">
      <c r="A703" s="101" t="s">
        <v>1161</v>
      </c>
      <c r="B703" s="99">
        <v>4</v>
      </c>
      <c r="C703" s="103">
        <v>0.0004215301406345596</v>
      </c>
      <c r="D703" s="99" t="s">
        <v>2435</v>
      </c>
      <c r="E703" s="99" t="b">
        <v>0</v>
      </c>
      <c r="F703" s="99" t="b">
        <v>1</v>
      </c>
      <c r="G703" s="99" t="b">
        <v>0</v>
      </c>
    </row>
    <row r="704" spans="1:7" ht="15">
      <c r="A704" s="101" t="s">
        <v>1162</v>
      </c>
      <c r="B704" s="99">
        <v>4</v>
      </c>
      <c r="C704" s="103">
        <v>0.0006060130550908068</v>
      </c>
      <c r="D704" s="99" t="s">
        <v>2435</v>
      </c>
      <c r="E704" s="99" t="b">
        <v>0</v>
      </c>
      <c r="F704" s="99" t="b">
        <v>0</v>
      </c>
      <c r="G704" s="99" t="b">
        <v>0</v>
      </c>
    </row>
    <row r="705" spans="1:7" ht="15">
      <c r="A705" s="101" t="s">
        <v>1163</v>
      </c>
      <c r="B705" s="99">
        <v>4</v>
      </c>
      <c r="C705" s="103">
        <v>0.0004598138043723565</v>
      </c>
      <c r="D705" s="99" t="s">
        <v>2435</v>
      </c>
      <c r="E705" s="99" t="b">
        <v>0</v>
      </c>
      <c r="F705" s="99" t="b">
        <v>0</v>
      </c>
      <c r="G705" s="99" t="b">
        <v>0</v>
      </c>
    </row>
    <row r="706" spans="1:7" ht="15">
      <c r="A706" s="101" t="s">
        <v>1164</v>
      </c>
      <c r="B706" s="99">
        <v>4</v>
      </c>
      <c r="C706" s="103">
        <v>0.0004215301406345596</v>
      </c>
      <c r="D706" s="99" t="s">
        <v>2435</v>
      </c>
      <c r="E706" s="99" t="b">
        <v>0</v>
      </c>
      <c r="F706" s="99" t="b">
        <v>0</v>
      </c>
      <c r="G706" s="99" t="b">
        <v>0</v>
      </c>
    </row>
    <row r="707" spans="1:7" ht="15">
      <c r="A707" s="101" t="s">
        <v>1165</v>
      </c>
      <c r="B707" s="99">
        <v>4</v>
      </c>
      <c r="C707" s="103">
        <v>0.0004215301406345596</v>
      </c>
      <c r="D707" s="99" t="s">
        <v>2435</v>
      </c>
      <c r="E707" s="99" t="b">
        <v>0</v>
      </c>
      <c r="F707" s="99" t="b">
        <v>0</v>
      </c>
      <c r="G707" s="99" t="b">
        <v>0</v>
      </c>
    </row>
    <row r="708" spans="1:7" ht="15">
      <c r="A708" s="101" t="s">
        <v>1166</v>
      </c>
      <c r="B708" s="99">
        <v>4</v>
      </c>
      <c r="C708" s="103">
        <v>0.0004598138043723565</v>
      </c>
      <c r="D708" s="99" t="s">
        <v>2435</v>
      </c>
      <c r="E708" s="99" t="b">
        <v>0</v>
      </c>
      <c r="F708" s="99" t="b">
        <v>0</v>
      </c>
      <c r="G708" s="99" t="b">
        <v>0</v>
      </c>
    </row>
    <row r="709" spans="1:7" ht="15">
      <c r="A709" s="101" t="s">
        <v>1167</v>
      </c>
      <c r="B709" s="99">
        <v>4</v>
      </c>
      <c r="C709" s="103">
        <v>0.0004598138043723565</v>
      </c>
      <c r="D709" s="99" t="s">
        <v>2435</v>
      </c>
      <c r="E709" s="99" t="b">
        <v>0</v>
      </c>
      <c r="F709" s="99" t="b">
        <v>0</v>
      </c>
      <c r="G709" s="99" t="b">
        <v>0</v>
      </c>
    </row>
    <row r="710" spans="1:7" ht="15">
      <c r="A710" s="101" t="s">
        <v>1168</v>
      </c>
      <c r="B710" s="99">
        <v>4</v>
      </c>
      <c r="C710" s="103">
        <v>0.0004215301406345596</v>
      </c>
      <c r="D710" s="99" t="s">
        <v>2435</v>
      </c>
      <c r="E710" s="99" t="b">
        <v>0</v>
      </c>
      <c r="F710" s="99" t="b">
        <v>0</v>
      </c>
      <c r="G710" s="99" t="b">
        <v>0</v>
      </c>
    </row>
    <row r="711" spans="1:7" ht="15">
      <c r="A711" s="101" t="s">
        <v>1169</v>
      </c>
      <c r="B711" s="99">
        <v>4</v>
      </c>
      <c r="C711" s="103">
        <v>0.0004215301406345596</v>
      </c>
      <c r="D711" s="99" t="s">
        <v>2435</v>
      </c>
      <c r="E711" s="99" t="b">
        <v>0</v>
      </c>
      <c r="F711" s="99" t="b">
        <v>0</v>
      </c>
      <c r="G711" s="99" t="b">
        <v>0</v>
      </c>
    </row>
    <row r="712" spans="1:7" ht="15">
      <c r="A712" s="101" t="s">
        <v>1170</v>
      </c>
      <c r="B712" s="99">
        <v>4</v>
      </c>
      <c r="C712" s="103">
        <v>0.0004215301406345596</v>
      </c>
      <c r="D712" s="99" t="s">
        <v>2435</v>
      </c>
      <c r="E712" s="99" t="b">
        <v>0</v>
      </c>
      <c r="F712" s="99" t="b">
        <v>0</v>
      </c>
      <c r="G712" s="99" t="b">
        <v>0</v>
      </c>
    </row>
    <row r="713" spans="1:7" ht="15">
      <c r="A713" s="101" t="s">
        <v>1171</v>
      </c>
      <c r="B713" s="99">
        <v>4</v>
      </c>
      <c r="C713" s="103">
        <v>0.0004215301406345596</v>
      </c>
      <c r="D713" s="99" t="s">
        <v>2435</v>
      </c>
      <c r="E713" s="99" t="b">
        <v>0</v>
      </c>
      <c r="F713" s="99" t="b">
        <v>0</v>
      </c>
      <c r="G713" s="99" t="b">
        <v>0</v>
      </c>
    </row>
    <row r="714" spans="1:7" ht="15">
      <c r="A714" s="101" t="s">
        <v>1172</v>
      </c>
      <c r="B714" s="99">
        <v>4</v>
      </c>
      <c r="C714" s="103">
        <v>0.0004598138043723565</v>
      </c>
      <c r="D714" s="99" t="s">
        <v>2435</v>
      </c>
      <c r="E714" s="99" t="b">
        <v>0</v>
      </c>
      <c r="F714" s="99" t="b">
        <v>0</v>
      </c>
      <c r="G714" s="99" t="b">
        <v>0</v>
      </c>
    </row>
    <row r="715" spans="1:7" ht="15">
      <c r="A715" s="101" t="s">
        <v>1173</v>
      </c>
      <c r="B715" s="99">
        <v>4</v>
      </c>
      <c r="C715" s="103">
        <v>0.0004598138043723565</v>
      </c>
      <c r="D715" s="99" t="s">
        <v>2435</v>
      </c>
      <c r="E715" s="99" t="b">
        <v>0</v>
      </c>
      <c r="F715" s="99" t="b">
        <v>0</v>
      </c>
      <c r="G715" s="99" t="b">
        <v>0</v>
      </c>
    </row>
    <row r="716" spans="1:7" ht="15">
      <c r="A716" s="101" t="s">
        <v>1174</v>
      </c>
      <c r="B716" s="99">
        <v>4</v>
      </c>
      <c r="C716" s="103">
        <v>0.0004215301406345596</v>
      </c>
      <c r="D716" s="99" t="s">
        <v>2435</v>
      </c>
      <c r="E716" s="99" t="b">
        <v>0</v>
      </c>
      <c r="F716" s="99" t="b">
        <v>0</v>
      </c>
      <c r="G716" s="99" t="b">
        <v>0</v>
      </c>
    </row>
    <row r="717" spans="1:7" ht="15">
      <c r="A717" s="101" t="s">
        <v>1175</v>
      </c>
      <c r="B717" s="99">
        <v>4</v>
      </c>
      <c r="C717" s="103">
        <v>0.0004215301406345596</v>
      </c>
      <c r="D717" s="99" t="s">
        <v>2435</v>
      </c>
      <c r="E717" s="99" t="b">
        <v>0</v>
      </c>
      <c r="F717" s="99" t="b">
        <v>0</v>
      </c>
      <c r="G717" s="99" t="b">
        <v>0</v>
      </c>
    </row>
    <row r="718" spans="1:7" ht="15">
      <c r="A718" s="101" t="s">
        <v>1176</v>
      </c>
      <c r="B718" s="99">
        <v>4</v>
      </c>
      <c r="C718" s="103">
        <v>0.0004215301406345596</v>
      </c>
      <c r="D718" s="99" t="s">
        <v>2435</v>
      </c>
      <c r="E718" s="99" t="b">
        <v>0</v>
      </c>
      <c r="F718" s="99" t="b">
        <v>0</v>
      </c>
      <c r="G718" s="99" t="b">
        <v>0</v>
      </c>
    </row>
    <row r="719" spans="1:7" ht="15">
      <c r="A719" s="101" t="s">
        <v>1177</v>
      </c>
      <c r="B719" s="99">
        <v>4</v>
      </c>
      <c r="C719" s="103">
        <v>0.0004215301406345596</v>
      </c>
      <c r="D719" s="99" t="s">
        <v>2435</v>
      </c>
      <c r="E719" s="99" t="b">
        <v>0</v>
      </c>
      <c r="F719" s="99" t="b">
        <v>0</v>
      </c>
      <c r="G719" s="99" t="b">
        <v>0</v>
      </c>
    </row>
    <row r="720" spans="1:7" ht="15">
      <c r="A720" s="101" t="s">
        <v>1178</v>
      </c>
      <c r="B720" s="99">
        <v>4</v>
      </c>
      <c r="C720" s="103">
        <v>0.0004215301406345596</v>
      </c>
      <c r="D720" s="99" t="s">
        <v>2435</v>
      </c>
      <c r="E720" s="99" t="b">
        <v>0</v>
      </c>
      <c r="F720" s="99" t="b">
        <v>0</v>
      </c>
      <c r="G720" s="99" t="b">
        <v>0</v>
      </c>
    </row>
    <row r="721" spans="1:7" ht="15">
      <c r="A721" s="101" t="s">
        <v>1179</v>
      </c>
      <c r="B721" s="99">
        <v>4</v>
      </c>
      <c r="C721" s="103">
        <v>0.0004215301406345596</v>
      </c>
      <c r="D721" s="99" t="s">
        <v>2435</v>
      </c>
      <c r="E721" s="99" t="b">
        <v>0</v>
      </c>
      <c r="F721" s="99" t="b">
        <v>0</v>
      </c>
      <c r="G721" s="99" t="b">
        <v>0</v>
      </c>
    </row>
    <row r="722" spans="1:7" ht="15">
      <c r="A722" s="101" t="s">
        <v>1180</v>
      </c>
      <c r="B722" s="99">
        <v>4</v>
      </c>
      <c r="C722" s="103">
        <v>0.0004215301406345596</v>
      </c>
      <c r="D722" s="99" t="s">
        <v>2435</v>
      </c>
      <c r="E722" s="99" t="b">
        <v>0</v>
      </c>
      <c r="F722" s="99" t="b">
        <v>0</v>
      </c>
      <c r="G722" s="99" t="b">
        <v>0</v>
      </c>
    </row>
    <row r="723" spans="1:7" ht="15">
      <c r="A723" s="101" t="s">
        <v>1181</v>
      </c>
      <c r="B723" s="99">
        <v>4</v>
      </c>
      <c r="C723" s="103">
        <v>0.0004215301406345596</v>
      </c>
      <c r="D723" s="99" t="s">
        <v>2435</v>
      </c>
      <c r="E723" s="99" t="b">
        <v>0</v>
      </c>
      <c r="F723" s="99" t="b">
        <v>0</v>
      </c>
      <c r="G723" s="99" t="b">
        <v>0</v>
      </c>
    </row>
    <row r="724" spans="1:7" ht="15">
      <c r="A724" s="101" t="s">
        <v>1182</v>
      </c>
      <c r="B724" s="99">
        <v>4</v>
      </c>
      <c r="C724" s="103">
        <v>0.0004215301406345596</v>
      </c>
      <c r="D724" s="99" t="s">
        <v>2435</v>
      </c>
      <c r="E724" s="99" t="b">
        <v>0</v>
      </c>
      <c r="F724" s="99" t="b">
        <v>0</v>
      </c>
      <c r="G724" s="99" t="b">
        <v>0</v>
      </c>
    </row>
    <row r="725" spans="1:7" ht="15">
      <c r="A725" s="101" t="s">
        <v>1183</v>
      </c>
      <c r="B725" s="99">
        <v>4</v>
      </c>
      <c r="C725" s="103">
        <v>0.0004215301406345596</v>
      </c>
      <c r="D725" s="99" t="s">
        <v>2435</v>
      </c>
      <c r="E725" s="99" t="b">
        <v>0</v>
      </c>
      <c r="F725" s="99" t="b">
        <v>0</v>
      </c>
      <c r="G725" s="99" t="b">
        <v>0</v>
      </c>
    </row>
    <row r="726" spans="1:7" ht="15">
      <c r="A726" s="101" t="s">
        <v>1184</v>
      </c>
      <c r="B726" s="99">
        <v>4</v>
      </c>
      <c r="C726" s="103">
        <v>0.0004215301406345596</v>
      </c>
      <c r="D726" s="99" t="s">
        <v>2435</v>
      </c>
      <c r="E726" s="99" t="b">
        <v>0</v>
      </c>
      <c r="F726" s="99" t="b">
        <v>0</v>
      </c>
      <c r="G726" s="99" t="b">
        <v>0</v>
      </c>
    </row>
    <row r="727" spans="1:7" ht="15">
      <c r="A727" s="101" t="s">
        <v>1185</v>
      </c>
      <c r="B727" s="99">
        <v>4</v>
      </c>
      <c r="C727" s="103">
        <v>0.0004215301406345596</v>
      </c>
      <c r="D727" s="99" t="s">
        <v>2435</v>
      </c>
      <c r="E727" s="99" t="b">
        <v>0</v>
      </c>
      <c r="F727" s="99" t="b">
        <v>0</v>
      </c>
      <c r="G727" s="99" t="b">
        <v>0</v>
      </c>
    </row>
    <row r="728" spans="1:7" ht="15">
      <c r="A728" s="101" t="s">
        <v>1186</v>
      </c>
      <c r="B728" s="99">
        <v>4</v>
      </c>
      <c r="C728" s="103">
        <v>0.0004215301406345596</v>
      </c>
      <c r="D728" s="99" t="s">
        <v>2435</v>
      </c>
      <c r="E728" s="99" t="b">
        <v>0</v>
      </c>
      <c r="F728" s="99" t="b">
        <v>0</v>
      </c>
      <c r="G728" s="99" t="b">
        <v>0</v>
      </c>
    </row>
    <row r="729" spans="1:7" ht="15">
      <c r="A729" s="101" t="s">
        <v>1187</v>
      </c>
      <c r="B729" s="99">
        <v>4</v>
      </c>
      <c r="C729" s="103">
        <v>0.0004215301406345596</v>
      </c>
      <c r="D729" s="99" t="s">
        <v>2435</v>
      </c>
      <c r="E729" s="99" t="b">
        <v>0</v>
      </c>
      <c r="F729" s="99" t="b">
        <v>0</v>
      </c>
      <c r="G729" s="99" t="b">
        <v>0</v>
      </c>
    </row>
    <row r="730" spans="1:7" ht="15">
      <c r="A730" s="101" t="s">
        <v>1188</v>
      </c>
      <c r="B730" s="99">
        <v>4</v>
      </c>
      <c r="C730" s="103">
        <v>0.0005137715978626832</v>
      </c>
      <c r="D730" s="99" t="s">
        <v>2435</v>
      </c>
      <c r="E730" s="99" t="b">
        <v>0</v>
      </c>
      <c r="F730" s="99" t="b">
        <v>0</v>
      </c>
      <c r="G730" s="99" t="b">
        <v>0</v>
      </c>
    </row>
    <row r="731" spans="1:7" ht="15">
      <c r="A731" s="101" t="s">
        <v>1189</v>
      </c>
      <c r="B731" s="99">
        <v>4</v>
      </c>
      <c r="C731" s="103">
        <v>0.0004598138043723565</v>
      </c>
      <c r="D731" s="99" t="s">
        <v>2435</v>
      </c>
      <c r="E731" s="99" t="b">
        <v>1</v>
      </c>
      <c r="F731" s="99" t="b">
        <v>0</v>
      </c>
      <c r="G731" s="99" t="b">
        <v>0</v>
      </c>
    </row>
    <row r="732" spans="1:7" ht="15">
      <c r="A732" s="101" t="s">
        <v>1190</v>
      </c>
      <c r="B732" s="99">
        <v>4</v>
      </c>
      <c r="C732" s="103">
        <v>0.0004598138043723565</v>
      </c>
      <c r="D732" s="99" t="s">
        <v>2435</v>
      </c>
      <c r="E732" s="99" t="b">
        <v>0</v>
      </c>
      <c r="F732" s="99" t="b">
        <v>0</v>
      </c>
      <c r="G732" s="99" t="b">
        <v>0</v>
      </c>
    </row>
    <row r="733" spans="1:7" ht="15">
      <c r="A733" s="101" t="s">
        <v>1191</v>
      </c>
      <c r="B733" s="99">
        <v>4</v>
      </c>
      <c r="C733" s="103">
        <v>0.0004215301406345596</v>
      </c>
      <c r="D733" s="99" t="s">
        <v>2435</v>
      </c>
      <c r="E733" s="99" t="b">
        <v>0</v>
      </c>
      <c r="F733" s="99" t="b">
        <v>0</v>
      </c>
      <c r="G733" s="99" t="b">
        <v>0</v>
      </c>
    </row>
    <row r="734" spans="1:7" ht="15">
      <c r="A734" s="101" t="s">
        <v>1192</v>
      </c>
      <c r="B734" s="99">
        <v>4</v>
      </c>
      <c r="C734" s="103">
        <v>0.0004215301406345596</v>
      </c>
      <c r="D734" s="99" t="s">
        <v>2435</v>
      </c>
      <c r="E734" s="99" t="b">
        <v>1</v>
      </c>
      <c r="F734" s="99" t="b">
        <v>0</v>
      </c>
      <c r="G734" s="99" t="b">
        <v>0</v>
      </c>
    </row>
    <row r="735" spans="1:7" ht="15">
      <c r="A735" s="101" t="s">
        <v>1193</v>
      </c>
      <c r="B735" s="99">
        <v>4</v>
      </c>
      <c r="C735" s="103">
        <v>0.0004215301406345596</v>
      </c>
      <c r="D735" s="99" t="s">
        <v>2435</v>
      </c>
      <c r="E735" s="99" t="b">
        <v>0</v>
      </c>
      <c r="F735" s="99" t="b">
        <v>0</v>
      </c>
      <c r="G735" s="99" t="b">
        <v>0</v>
      </c>
    </row>
    <row r="736" spans="1:7" ht="15">
      <c r="A736" s="101" t="s">
        <v>1194</v>
      </c>
      <c r="B736" s="99">
        <v>4</v>
      </c>
      <c r="C736" s="103">
        <v>0.0005137715978626832</v>
      </c>
      <c r="D736" s="99" t="s">
        <v>2435</v>
      </c>
      <c r="E736" s="99" t="b">
        <v>0</v>
      </c>
      <c r="F736" s="99" t="b">
        <v>0</v>
      </c>
      <c r="G736" s="99" t="b">
        <v>0</v>
      </c>
    </row>
    <row r="737" spans="1:7" ht="15">
      <c r="A737" s="101" t="s">
        <v>1195</v>
      </c>
      <c r="B737" s="99">
        <v>4</v>
      </c>
      <c r="C737" s="103">
        <v>0.0005137715978626832</v>
      </c>
      <c r="D737" s="99" t="s">
        <v>2435</v>
      </c>
      <c r="E737" s="99" t="b">
        <v>0</v>
      </c>
      <c r="F737" s="99" t="b">
        <v>0</v>
      </c>
      <c r="G737" s="99" t="b">
        <v>0</v>
      </c>
    </row>
    <row r="738" spans="1:7" ht="15">
      <c r="A738" s="101" t="s">
        <v>1196</v>
      </c>
      <c r="B738" s="99">
        <v>4</v>
      </c>
      <c r="C738" s="103">
        <v>0.0005137715978626832</v>
      </c>
      <c r="D738" s="99" t="s">
        <v>2435</v>
      </c>
      <c r="E738" s="99" t="b">
        <v>0</v>
      </c>
      <c r="F738" s="99" t="b">
        <v>0</v>
      </c>
      <c r="G738" s="99" t="b">
        <v>0</v>
      </c>
    </row>
    <row r="739" spans="1:7" ht="15">
      <c r="A739" s="101" t="s">
        <v>1197</v>
      </c>
      <c r="B739" s="99">
        <v>4</v>
      </c>
      <c r="C739" s="103">
        <v>0.0005137715978626832</v>
      </c>
      <c r="D739" s="99" t="s">
        <v>2435</v>
      </c>
      <c r="E739" s="99" t="b">
        <v>0</v>
      </c>
      <c r="F739" s="99" t="b">
        <v>0</v>
      </c>
      <c r="G739" s="99" t="b">
        <v>0</v>
      </c>
    </row>
    <row r="740" spans="1:7" ht="15">
      <c r="A740" s="101" t="s">
        <v>1198</v>
      </c>
      <c r="B740" s="99">
        <v>4</v>
      </c>
      <c r="C740" s="103">
        <v>0.0004215301406345596</v>
      </c>
      <c r="D740" s="99" t="s">
        <v>2435</v>
      </c>
      <c r="E740" s="99" t="b">
        <v>0</v>
      </c>
      <c r="F740" s="99" t="b">
        <v>0</v>
      </c>
      <c r="G740" s="99" t="b">
        <v>0</v>
      </c>
    </row>
    <row r="741" spans="1:7" ht="15">
      <c r="A741" s="101" t="s">
        <v>1199</v>
      </c>
      <c r="B741" s="99">
        <v>4</v>
      </c>
      <c r="C741" s="103">
        <v>0.0004598138043723565</v>
      </c>
      <c r="D741" s="99" t="s">
        <v>2435</v>
      </c>
      <c r="E741" s="99" t="b">
        <v>0</v>
      </c>
      <c r="F741" s="99" t="b">
        <v>0</v>
      </c>
      <c r="G741" s="99" t="b">
        <v>0</v>
      </c>
    </row>
    <row r="742" spans="1:7" ht="15">
      <c r="A742" s="101" t="s">
        <v>1200</v>
      </c>
      <c r="B742" s="99">
        <v>4</v>
      </c>
      <c r="C742" s="103">
        <v>0.0004215301406345596</v>
      </c>
      <c r="D742" s="99" t="s">
        <v>2435</v>
      </c>
      <c r="E742" s="99" t="b">
        <v>0</v>
      </c>
      <c r="F742" s="99" t="b">
        <v>0</v>
      </c>
      <c r="G742" s="99" t="b">
        <v>0</v>
      </c>
    </row>
    <row r="743" spans="1:7" ht="15">
      <c r="A743" s="101" t="s">
        <v>1201</v>
      </c>
      <c r="B743" s="99">
        <v>4</v>
      </c>
      <c r="C743" s="103">
        <v>0.0004215301406345596</v>
      </c>
      <c r="D743" s="99" t="s">
        <v>2435</v>
      </c>
      <c r="E743" s="99" t="b">
        <v>0</v>
      </c>
      <c r="F743" s="99" t="b">
        <v>0</v>
      </c>
      <c r="G743" s="99" t="b">
        <v>0</v>
      </c>
    </row>
    <row r="744" spans="1:7" ht="15">
      <c r="A744" s="101" t="s">
        <v>1202</v>
      </c>
      <c r="B744" s="99">
        <v>4</v>
      </c>
      <c r="C744" s="103">
        <v>0.0004215301406345596</v>
      </c>
      <c r="D744" s="99" t="s">
        <v>2435</v>
      </c>
      <c r="E744" s="99" t="b">
        <v>0</v>
      </c>
      <c r="F744" s="99" t="b">
        <v>0</v>
      </c>
      <c r="G744" s="99" t="b">
        <v>0</v>
      </c>
    </row>
    <row r="745" spans="1:7" ht="15">
      <c r="A745" s="101" t="s">
        <v>1203</v>
      </c>
      <c r="B745" s="99">
        <v>4</v>
      </c>
      <c r="C745" s="103">
        <v>0.0004215301406345596</v>
      </c>
      <c r="D745" s="99" t="s">
        <v>2435</v>
      </c>
      <c r="E745" s="99" t="b">
        <v>0</v>
      </c>
      <c r="F745" s="99" t="b">
        <v>0</v>
      </c>
      <c r="G745" s="99" t="b">
        <v>0</v>
      </c>
    </row>
    <row r="746" spans="1:7" ht="15">
      <c r="A746" s="101" t="s">
        <v>1204</v>
      </c>
      <c r="B746" s="99">
        <v>4</v>
      </c>
      <c r="C746" s="103">
        <v>0.0005137715978626832</v>
      </c>
      <c r="D746" s="99" t="s">
        <v>2435</v>
      </c>
      <c r="E746" s="99" t="b">
        <v>0</v>
      </c>
      <c r="F746" s="99" t="b">
        <v>0</v>
      </c>
      <c r="G746" s="99" t="b">
        <v>0</v>
      </c>
    </row>
    <row r="747" spans="1:7" ht="15">
      <c r="A747" s="101" t="s">
        <v>1205</v>
      </c>
      <c r="B747" s="99">
        <v>4</v>
      </c>
      <c r="C747" s="103">
        <v>0.0004215301406345596</v>
      </c>
      <c r="D747" s="99" t="s">
        <v>2435</v>
      </c>
      <c r="E747" s="99" t="b">
        <v>0</v>
      </c>
      <c r="F747" s="99" t="b">
        <v>0</v>
      </c>
      <c r="G747" s="99" t="b">
        <v>0</v>
      </c>
    </row>
    <row r="748" spans="1:7" ht="15">
      <c r="A748" s="101" t="s">
        <v>1206</v>
      </c>
      <c r="B748" s="99">
        <v>4</v>
      </c>
      <c r="C748" s="103">
        <v>0.0004598138043723565</v>
      </c>
      <c r="D748" s="99" t="s">
        <v>2435</v>
      </c>
      <c r="E748" s="99" t="b">
        <v>0</v>
      </c>
      <c r="F748" s="99" t="b">
        <v>0</v>
      </c>
      <c r="G748" s="99" t="b">
        <v>0</v>
      </c>
    </row>
    <row r="749" spans="1:7" ht="15">
      <c r="A749" s="101" t="s">
        <v>1207</v>
      </c>
      <c r="B749" s="99">
        <v>4</v>
      </c>
      <c r="C749" s="103">
        <v>0.0004598138043723565</v>
      </c>
      <c r="D749" s="99" t="s">
        <v>2435</v>
      </c>
      <c r="E749" s="99" t="b">
        <v>0</v>
      </c>
      <c r="F749" s="99" t="b">
        <v>0</v>
      </c>
      <c r="G749" s="99" t="b">
        <v>0</v>
      </c>
    </row>
    <row r="750" spans="1:7" ht="15">
      <c r="A750" s="101" t="s">
        <v>1208</v>
      </c>
      <c r="B750" s="99">
        <v>4</v>
      </c>
      <c r="C750" s="103">
        <v>0.0004215301406345596</v>
      </c>
      <c r="D750" s="99" t="s">
        <v>2435</v>
      </c>
      <c r="E750" s="99" t="b">
        <v>0</v>
      </c>
      <c r="F750" s="99" t="b">
        <v>0</v>
      </c>
      <c r="G750" s="99" t="b">
        <v>0</v>
      </c>
    </row>
    <row r="751" spans="1:7" ht="15">
      <c r="A751" s="101" t="s">
        <v>1209</v>
      </c>
      <c r="B751" s="99">
        <v>4</v>
      </c>
      <c r="C751" s="103">
        <v>0.0004598138043723565</v>
      </c>
      <c r="D751" s="99" t="s">
        <v>2435</v>
      </c>
      <c r="E751" s="99" t="b">
        <v>0</v>
      </c>
      <c r="F751" s="99" t="b">
        <v>0</v>
      </c>
      <c r="G751" s="99" t="b">
        <v>0</v>
      </c>
    </row>
    <row r="752" spans="1:7" ht="15">
      <c r="A752" s="101" t="s">
        <v>1210</v>
      </c>
      <c r="B752" s="99">
        <v>4</v>
      </c>
      <c r="C752" s="103">
        <v>0.0004215301406345596</v>
      </c>
      <c r="D752" s="99" t="s">
        <v>2435</v>
      </c>
      <c r="E752" s="99" t="b">
        <v>0</v>
      </c>
      <c r="F752" s="99" t="b">
        <v>0</v>
      </c>
      <c r="G752" s="99" t="b">
        <v>0</v>
      </c>
    </row>
    <row r="753" spans="1:7" ht="15">
      <c r="A753" s="101" t="s">
        <v>1211</v>
      </c>
      <c r="B753" s="99">
        <v>4</v>
      </c>
      <c r="C753" s="103">
        <v>0.0004215301406345596</v>
      </c>
      <c r="D753" s="99" t="s">
        <v>2435</v>
      </c>
      <c r="E753" s="99" t="b">
        <v>0</v>
      </c>
      <c r="F753" s="99" t="b">
        <v>0</v>
      </c>
      <c r="G753" s="99" t="b">
        <v>0</v>
      </c>
    </row>
    <row r="754" spans="1:7" ht="15">
      <c r="A754" s="101" t="s">
        <v>1212</v>
      </c>
      <c r="B754" s="99">
        <v>4</v>
      </c>
      <c r="C754" s="103">
        <v>0.0004215301406345596</v>
      </c>
      <c r="D754" s="99" t="s">
        <v>2435</v>
      </c>
      <c r="E754" s="99" t="b">
        <v>0</v>
      </c>
      <c r="F754" s="99" t="b">
        <v>0</v>
      </c>
      <c r="G754" s="99" t="b">
        <v>0</v>
      </c>
    </row>
    <row r="755" spans="1:7" ht="15">
      <c r="A755" s="101" t="s">
        <v>1213</v>
      </c>
      <c r="B755" s="99">
        <v>4</v>
      </c>
      <c r="C755" s="103">
        <v>0.0004215301406345596</v>
      </c>
      <c r="D755" s="99" t="s">
        <v>2435</v>
      </c>
      <c r="E755" s="99" t="b">
        <v>1</v>
      </c>
      <c r="F755" s="99" t="b">
        <v>0</v>
      </c>
      <c r="G755" s="99" t="b">
        <v>0</v>
      </c>
    </row>
    <row r="756" spans="1:7" ht="15">
      <c r="A756" s="101" t="s">
        <v>1214</v>
      </c>
      <c r="B756" s="99">
        <v>4</v>
      </c>
      <c r="C756" s="103">
        <v>0.0004215301406345596</v>
      </c>
      <c r="D756" s="99" t="s">
        <v>2435</v>
      </c>
      <c r="E756" s="99" t="b">
        <v>0</v>
      </c>
      <c r="F756" s="99" t="b">
        <v>0</v>
      </c>
      <c r="G756" s="99" t="b">
        <v>0</v>
      </c>
    </row>
    <row r="757" spans="1:7" ht="15">
      <c r="A757" s="101" t="s">
        <v>1215</v>
      </c>
      <c r="B757" s="99">
        <v>4</v>
      </c>
      <c r="C757" s="103">
        <v>0.0004215301406345596</v>
      </c>
      <c r="D757" s="99" t="s">
        <v>2435</v>
      </c>
      <c r="E757" s="99" t="b">
        <v>0</v>
      </c>
      <c r="F757" s="99" t="b">
        <v>0</v>
      </c>
      <c r="G757" s="99" t="b">
        <v>0</v>
      </c>
    </row>
    <row r="758" spans="1:7" ht="15">
      <c r="A758" s="101" t="s">
        <v>1216</v>
      </c>
      <c r="B758" s="99">
        <v>4</v>
      </c>
      <c r="C758" s="103">
        <v>0.0004215301406345596</v>
      </c>
      <c r="D758" s="99" t="s">
        <v>2435</v>
      </c>
      <c r="E758" s="99" t="b">
        <v>0</v>
      </c>
      <c r="F758" s="99" t="b">
        <v>0</v>
      </c>
      <c r="G758" s="99" t="b">
        <v>0</v>
      </c>
    </row>
    <row r="759" spans="1:7" ht="15">
      <c r="A759" s="101" t="s">
        <v>1217</v>
      </c>
      <c r="B759" s="99">
        <v>4</v>
      </c>
      <c r="C759" s="103">
        <v>0.0004598138043723565</v>
      </c>
      <c r="D759" s="99" t="s">
        <v>2435</v>
      </c>
      <c r="E759" s="99" t="b">
        <v>0</v>
      </c>
      <c r="F759" s="99" t="b">
        <v>0</v>
      </c>
      <c r="G759" s="99" t="b">
        <v>0</v>
      </c>
    </row>
    <row r="760" spans="1:7" ht="15">
      <c r="A760" s="101" t="s">
        <v>1218</v>
      </c>
      <c r="B760" s="99">
        <v>4</v>
      </c>
      <c r="C760" s="103">
        <v>0.0004215301406345596</v>
      </c>
      <c r="D760" s="99" t="s">
        <v>2435</v>
      </c>
      <c r="E760" s="99" t="b">
        <v>0</v>
      </c>
      <c r="F760" s="99" t="b">
        <v>0</v>
      </c>
      <c r="G760" s="99" t="b">
        <v>0</v>
      </c>
    </row>
    <row r="761" spans="1:7" ht="15">
      <c r="A761" s="101" t="s">
        <v>1219</v>
      </c>
      <c r="B761" s="99">
        <v>4</v>
      </c>
      <c r="C761" s="103">
        <v>0.0004215301406345596</v>
      </c>
      <c r="D761" s="99" t="s">
        <v>2435</v>
      </c>
      <c r="E761" s="99" t="b">
        <v>0</v>
      </c>
      <c r="F761" s="99" t="b">
        <v>0</v>
      </c>
      <c r="G761" s="99" t="b">
        <v>0</v>
      </c>
    </row>
    <row r="762" spans="1:7" ht="15">
      <c r="A762" s="101" t="s">
        <v>1220</v>
      </c>
      <c r="B762" s="99">
        <v>4</v>
      </c>
      <c r="C762" s="103">
        <v>0.0004215301406345596</v>
      </c>
      <c r="D762" s="99" t="s">
        <v>2435</v>
      </c>
      <c r="E762" s="99" t="b">
        <v>0</v>
      </c>
      <c r="F762" s="99" t="b">
        <v>0</v>
      </c>
      <c r="G762" s="99" t="b">
        <v>0</v>
      </c>
    </row>
    <row r="763" spans="1:7" ht="15">
      <c r="A763" s="101" t="s">
        <v>1221</v>
      </c>
      <c r="B763" s="99">
        <v>4</v>
      </c>
      <c r="C763" s="103">
        <v>0.0004598138043723565</v>
      </c>
      <c r="D763" s="99" t="s">
        <v>2435</v>
      </c>
      <c r="E763" s="99" t="b">
        <v>0</v>
      </c>
      <c r="F763" s="99" t="b">
        <v>0</v>
      </c>
      <c r="G763" s="99" t="b">
        <v>0</v>
      </c>
    </row>
    <row r="764" spans="1:7" ht="15">
      <c r="A764" s="101" t="s">
        <v>1222</v>
      </c>
      <c r="B764" s="99">
        <v>4</v>
      </c>
      <c r="C764" s="103">
        <v>0.0004215301406345596</v>
      </c>
      <c r="D764" s="99" t="s">
        <v>2435</v>
      </c>
      <c r="E764" s="99" t="b">
        <v>0</v>
      </c>
      <c r="F764" s="99" t="b">
        <v>0</v>
      </c>
      <c r="G764" s="99" t="b">
        <v>0</v>
      </c>
    </row>
    <row r="765" spans="1:7" ht="15">
      <c r="A765" s="101" t="s">
        <v>1223</v>
      </c>
      <c r="B765" s="99">
        <v>4</v>
      </c>
      <c r="C765" s="103">
        <v>0.0005137715978626832</v>
      </c>
      <c r="D765" s="99" t="s">
        <v>2435</v>
      </c>
      <c r="E765" s="99" t="b">
        <v>0</v>
      </c>
      <c r="F765" s="99" t="b">
        <v>0</v>
      </c>
      <c r="G765" s="99" t="b">
        <v>0</v>
      </c>
    </row>
    <row r="766" spans="1:7" ht="15">
      <c r="A766" s="101" t="s">
        <v>1224</v>
      </c>
      <c r="B766" s="99">
        <v>4</v>
      </c>
      <c r="C766" s="103">
        <v>0.0006060130550908068</v>
      </c>
      <c r="D766" s="99" t="s">
        <v>2435</v>
      </c>
      <c r="E766" s="99" t="b">
        <v>0</v>
      </c>
      <c r="F766" s="99" t="b">
        <v>0</v>
      </c>
      <c r="G766" s="99" t="b">
        <v>0</v>
      </c>
    </row>
    <row r="767" spans="1:7" ht="15">
      <c r="A767" s="101" t="s">
        <v>1225</v>
      </c>
      <c r="B767" s="99">
        <v>4</v>
      </c>
      <c r="C767" s="103">
        <v>0.0004598138043723565</v>
      </c>
      <c r="D767" s="99" t="s">
        <v>2435</v>
      </c>
      <c r="E767" s="99" t="b">
        <v>0</v>
      </c>
      <c r="F767" s="99" t="b">
        <v>0</v>
      </c>
      <c r="G767" s="99" t="b">
        <v>0</v>
      </c>
    </row>
    <row r="768" spans="1:7" ht="15">
      <c r="A768" s="101" t="s">
        <v>1226</v>
      </c>
      <c r="B768" s="99">
        <v>4</v>
      </c>
      <c r="C768" s="103">
        <v>0.0004215301406345596</v>
      </c>
      <c r="D768" s="99" t="s">
        <v>2435</v>
      </c>
      <c r="E768" s="99" t="b">
        <v>0</v>
      </c>
      <c r="F768" s="99" t="b">
        <v>0</v>
      </c>
      <c r="G768" s="99" t="b">
        <v>0</v>
      </c>
    </row>
    <row r="769" spans="1:7" ht="15">
      <c r="A769" s="101" t="s">
        <v>1227</v>
      </c>
      <c r="B769" s="99">
        <v>4</v>
      </c>
      <c r="C769" s="103">
        <v>0.0004215301406345596</v>
      </c>
      <c r="D769" s="99" t="s">
        <v>2435</v>
      </c>
      <c r="E769" s="99" t="b">
        <v>0</v>
      </c>
      <c r="F769" s="99" t="b">
        <v>0</v>
      </c>
      <c r="G769" s="99" t="b">
        <v>0</v>
      </c>
    </row>
    <row r="770" spans="1:7" ht="15">
      <c r="A770" s="101" t="s">
        <v>1228</v>
      </c>
      <c r="B770" s="99">
        <v>4</v>
      </c>
      <c r="C770" s="103">
        <v>0.0004598138043723565</v>
      </c>
      <c r="D770" s="99" t="s">
        <v>2435</v>
      </c>
      <c r="E770" s="99" t="b">
        <v>0</v>
      </c>
      <c r="F770" s="99" t="b">
        <v>0</v>
      </c>
      <c r="G770" s="99" t="b">
        <v>0</v>
      </c>
    </row>
    <row r="771" spans="1:7" ht="15">
      <c r="A771" s="101" t="s">
        <v>1229</v>
      </c>
      <c r="B771" s="99">
        <v>4</v>
      </c>
      <c r="C771" s="103">
        <v>0.0004215301406345596</v>
      </c>
      <c r="D771" s="99" t="s">
        <v>2435</v>
      </c>
      <c r="E771" s="99" t="b">
        <v>0</v>
      </c>
      <c r="F771" s="99" t="b">
        <v>0</v>
      </c>
      <c r="G771" s="99" t="b">
        <v>0</v>
      </c>
    </row>
    <row r="772" spans="1:7" ht="15">
      <c r="A772" s="101" t="s">
        <v>1230</v>
      </c>
      <c r="B772" s="99">
        <v>4</v>
      </c>
      <c r="C772" s="103">
        <v>0.0004215301406345596</v>
      </c>
      <c r="D772" s="99" t="s">
        <v>2435</v>
      </c>
      <c r="E772" s="99" t="b">
        <v>0</v>
      </c>
      <c r="F772" s="99" t="b">
        <v>0</v>
      </c>
      <c r="G772" s="99" t="b">
        <v>0</v>
      </c>
    </row>
    <row r="773" spans="1:7" ht="15">
      <c r="A773" s="101" t="s">
        <v>1231</v>
      </c>
      <c r="B773" s="99">
        <v>4</v>
      </c>
      <c r="C773" s="103">
        <v>0.0004215301406345596</v>
      </c>
      <c r="D773" s="99" t="s">
        <v>2435</v>
      </c>
      <c r="E773" s="99" t="b">
        <v>0</v>
      </c>
      <c r="F773" s="99" t="b">
        <v>0</v>
      </c>
      <c r="G773" s="99" t="b">
        <v>0</v>
      </c>
    </row>
    <row r="774" spans="1:7" ht="15">
      <c r="A774" s="101" t="s">
        <v>1232</v>
      </c>
      <c r="B774" s="99">
        <v>4</v>
      </c>
      <c r="C774" s="103">
        <v>0.0004215301406345596</v>
      </c>
      <c r="D774" s="99" t="s">
        <v>2435</v>
      </c>
      <c r="E774" s="99" t="b">
        <v>0</v>
      </c>
      <c r="F774" s="99" t="b">
        <v>0</v>
      </c>
      <c r="G774" s="99" t="b">
        <v>0</v>
      </c>
    </row>
    <row r="775" spans="1:7" ht="15">
      <c r="A775" s="101" t="s">
        <v>1233</v>
      </c>
      <c r="B775" s="99">
        <v>4</v>
      </c>
      <c r="C775" s="103">
        <v>0.0004215301406345596</v>
      </c>
      <c r="D775" s="99" t="s">
        <v>2435</v>
      </c>
      <c r="E775" s="99" t="b">
        <v>0</v>
      </c>
      <c r="F775" s="99" t="b">
        <v>0</v>
      </c>
      <c r="G775" s="99" t="b">
        <v>0</v>
      </c>
    </row>
    <row r="776" spans="1:7" ht="15">
      <c r="A776" s="101" t="s">
        <v>1234</v>
      </c>
      <c r="B776" s="99">
        <v>4</v>
      </c>
      <c r="C776" s="103">
        <v>0.0004598138043723565</v>
      </c>
      <c r="D776" s="99" t="s">
        <v>2435</v>
      </c>
      <c r="E776" s="99" t="b">
        <v>0</v>
      </c>
      <c r="F776" s="99" t="b">
        <v>0</v>
      </c>
      <c r="G776" s="99" t="b">
        <v>0</v>
      </c>
    </row>
    <row r="777" spans="1:7" ht="15">
      <c r="A777" s="101" t="s">
        <v>1235</v>
      </c>
      <c r="B777" s="99">
        <v>4</v>
      </c>
      <c r="C777" s="103">
        <v>0.0006060130550908068</v>
      </c>
      <c r="D777" s="99" t="s">
        <v>2435</v>
      </c>
      <c r="E777" s="99" t="b">
        <v>0</v>
      </c>
      <c r="F777" s="99" t="b">
        <v>0</v>
      </c>
      <c r="G777" s="99" t="b">
        <v>0</v>
      </c>
    </row>
    <row r="778" spans="1:7" ht="15">
      <c r="A778" s="101" t="s">
        <v>1236</v>
      </c>
      <c r="B778" s="99">
        <v>4</v>
      </c>
      <c r="C778" s="103">
        <v>0.0005137715978626832</v>
      </c>
      <c r="D778" s="99" t="s">
        <v>2435</v>
      </c>
      <c r="E778" s="99" t="b">
        <v>0</v>
      </c>
      <c r="F778" s="99" t="b">
        <v>0</v>
      </c>
      <c r="G778" s="99" t="b">
        <v>0</v>
      </c>
    </row>
    <row r="779" spans="1:7" ht="15">
      <c r="A779" s="101" t="s">
        <v>1237</v>
      </c>
      <c r="B779" s="99">
        <v>4</v>
      </c>
      <c r="C779" s="103">
        <v>0.0004215301406345596</v>
      </c>
      <c r="D779" s="99" t="s">
        <v>2435</v>
      </c>
      <c r="E779" s="99" t="b">
        <v>0</v>
      </c>
      <c r="F779" s="99" t="b">
        <v>0</v>
      </c>
      <c r="G779" s="99" t="b">
        <v>0</v>
      </c>
    </row>
    <row r="780" spans="1:7" ht="15">
      <c r="A780" s="101" t="s">
        <v>1238</v>
      </c>
      <c r="B780" s="99">
        <v>4</v>
      </c>
      <c r="C780" s="103">
        <v>0.0004598138043723565</v>
      </c>
      <c r="D780" s="99" t="s">
        <v>2435</v>
      </c>
      <c r="E780" s="99" t="b">
        <v>0</v>
      </c>
      <c r="F780" s="99" t="b">
        <v>0</v>
      </c>
      <c r="G780" s="99" t="b">
        <v>0</v>
      </c>
    </row>
    <row r="781" spans="1:7" ht="15">
      <c r="A781" s="101" t="s">
        <v>1239</v>
      </c>
      <c r="B781" s="99">
        <v>4</v>
      </c>
      <c r="C781" s="103">
        <v>0.0004215301406345596</v>
      </c>
      <c r="D781" s="99" t="s">
        <v>2435</v>
      </c>
      <c r="E781" s="99" t="b">
        <v>0</v>
      </c>
      <c r="F781" s="99" t="b">
        <v>0</v>
      </c>
      <c r="G781" s="99" t="b">
        <v>0</v>
      </c>
    </row>
    <row r="782" spans="1:7" ht="15">
      <c r="A782" s="101" t="s">
        <v>1240</v>
      </c>
      <c r="B782" s="99">
        <v>4</v>
      </c>
      <c r="C782" s="103">
        <v>0.0004215301406345596</v>
      </c>
      <c r="D782" s="99" t="s">
        <v>2435</v>
      </c>
      <c r="E782" s="99" t="b">
        <v>0</v>
      </c>
      <c r="F782" s="99" t="b">
        <v>0</v>
      </c>
      <c r="G782" s="99" t="b">
        <v>0</v>
      </c>
    </row>
    <row r="783" spans="1:7" ht="15">
      <c r="A783" s="101" t="s">
        <v>1241</v>
      </c>
      <c r="B783" s="99">
        <v>4</v>
      </c>
      <c r="C783" s="103">
        <v>0.0004215301406345596</v>
      </c>
      <c r="D783" s="99" t="s">
        <v>2435</v>
      </c>
      <c r="E783" s="99" t="b">
        <v>0</v>
      </c>
      <c r="F783" s="99" t="b">
        <v>0</v>
      </c>
      <c r="G783" s="99" t="b">
        <v>0</v>
      </c>
    </row>
    <row r="784" spans="1:7" ht="15">
      <c r="A784" s="101" t="s">
        <v>1242</v>
      </c>
      <c r="B784" s="99">
        <v>4</v>
      </c>
      <c r="C784" s="103">
        <v>0.0004598138043723565</v>
      </c>
      <c r="D784" s="99" t="s">
        <v>2435</v>
      </c>
      <c r="E784" s="99" t="b">
        <v>0</v>
      </c>
      <c r="F784" s="99" t="b">
        <v>1</v>
      </c>
      <c r="G784" s="99" t="b">
        <v>0</v>
      </c>
    </row>
    <row r="785" spans="1:7" ht="15">
      <c r="A785" s="101" t="s">
        <v>1243</v>
      </c>
      <c r="B785" s="99">
        <v>4</v>
      </c>
      <c r="C785" s="103">
        <v>0.0004598138043723565</v>
      </c>
      <c r="D785" s="99" t="s">
        <v>2435</v>
      </c>
      <c r="E785" s="99" t="b">
        <v>0</v>
      </c>
      <c r="F785" s="99" t="b">
        <v>0</v>
      </c>
      <c r="G785" s="99" t="b">
        <v>0</v>
      </c>
    </row>
    <row r="786" spans="1:7" ht="15">
      <c r="A786" s="101" t="s">
        <v>273</v>
      </c>
      <c r="B786" s="99">
        <v>4</v>
      </c>
      <c r="C786" s="103">
        <v>0.0005137715978626832</v>
      </c>
      <c r="D786" s="99" t="s">
        <v>2435</v>
      </c>
      <c r="E786" s="99" t="b">
        <v>0</v>
      </c>
      <c r="F786" s="99" t="b">
        <v>0</v>
      </c>
      <c r="G786" s="99" t="b">
        <v>0</v>
      </c>
    </row>
    <row r="787" spans="1:7" ht="15">
      <c r="A787" s="101" t="s">
        <v>1244</v>
      </c>
      <c r="B787" s="99">
        <v>4</v>
      </c>
      <c r="C787" s="103">
        <v>0.0005137715978626832</v>
      </c>
      <c r="D787" s="99" t="s">
        <v>2435</v>
      </c>
      <c r="E787" s="99" t="b">
        <v>0</v>
      </c>
      <c r="F787" s="99" t="b">
        <v>0</v>
      </c>
      <c r="G787" s="99" t="b">
        <v>0</v>
      </c>
    </row>
    <row r="788" spans="1:7" ht="15">
      <c r="A788" s="101" t="s">
        <v>1245</v>
      </c>
      <c r="B788" s="99">
        <v>4</v>
      </c>
      <c r="C788" s="103">
        <v>0.0006060130550908068</v>
      </c>
      <c r="D788" s="99" t="s">
        <v>2435</v>
      </c>
      <c r="E788" s="99" t="b">
        <v>0</v>
      </c>
      <c r="F788" s="99" t="b">
        <v>0</v>
      </c>
      <c r="G788" s="99" t="b">
        <v>0</v>
      </c>
    </row>
    <row r="789" spans="1:7" ht="15">
      <c r="A789" s="101" t="s">
        <v>1246</v>
      </c>
      <c r="B789" s="99">
        <v>4</v>
      </c>
      <c r="C789" s="103">
        <v>0.0004215301406345596</v>
      </c>
      <c r="D789" s="99" t="s">
        <v>2435</v>
      </c>
      <c r="E789" s="99" t="b">
        <v>0</v>
      </c>
      <c r="F789" s="99" t="b">
        <v>0</v>
      </c>
      <c r="G789" s="99" t="b">
        <v>0</v>
      </c>
    </row>
    <row r="790" spans="1:7" ht="15">
      <c r="A790" s="101" t="s">
        <v>1247</v>
      </c>
      <c r="B790" s="99">
        <v>4</v>
      </c>
      <c r="C790" s="103">
        <v>0.0005137715978626832</v>
      </c>
      <c r="D790" s="99" t="s">
        <v>2435</v>
      </c>
      <c r="E790" s="99" t="b">
        <v>0</v>
      </c>
      <c r="F790" s="99" t="b">
        <v>0</v>
      </c>
      <c r="G790" s="99" t="b">
        <v>0</v>
      </c>
    </row>
    <row r="791" spans="1:7" ht="15">
      <c r="A791" s="101" t="s">
        <v>1248</v>
      </c>
      <c r="B791" s="99">
        <v>4</v>
      </c>
      <c r="C791" s="103">
        <v>0.0005137715978626832</v>
      </c>
      <c r="D791" s="99" t="s">
        <v>2435</v>
      </c>
      <c r="E791" s="99" t="b">
        <v>0</v>
      </c>
      <c r="F791" s="99" t="b">
        <v>0</v>
      </c>
      <c r="G791" s="99" t="b">
        <v>0</v>
      </c>
    </row>
    <row r="792" spans="1:7" ht="15">
      <c r="A792" s="101" t="s">
        <v>1249</v>
      </c>
      <c r="B792" s="99">
        <v>4</v>
      </c>
      <c r="C792" s="103">
        <v>0.0004598138043723565</v>
      </c>
      <c r="D792" s="99" t="s">
        <v>2435</v>
      </c>
      <c r="E792" s="99" t="b">
        <v>0</v>
      </c>
      <c r="F792" s="99" t="b">
        <v>0</v>
      </c>
      <c r="G792" s="99" t="b">
        <v>0</v>
      </c>
    </row>
    <row r="793" spans="1:7" ht="15">
      <c r="A793" s="101" t="s">
        <v>1250</v>
      </c>
      <c r="B793" s="99">
        <v>4</v>
      </c>
      <c r="C793" s="103">
        <v>0.0004598138043723565</v>
      </c>
      <c r="D793" s="99" t="s">
        <v>2435</v>
      </c>
      <c r="E793" s="99" t="b">
        <v>0</v>
      </c>
      <c r="F793" s="99" t="b">
        <v>0</v>
      </c>
      <c r="G793" s="99" t="b">
        <v>0</v>
      </c>
    </row>
    <row r="794" spans="1:7" ht="15">
      <c r="A794" s="101" t="s">
        <v>1251</v>
      </c>
      <c r="B794" s="99">
        <v>4</v>
      </c>
      <c r="C794" s="103">
        <v>0.0004215301406345596</v>
      </c>
      <c r="D794" s="99" t="s">
        <v>2435</v>
      </c>
      <c r="E794" s="99" t="b">
        <v>0</v>
      </c>
      <c r="F794" s="99" t="b">
        <v>0</v>
      </c>
      <c r="G794" s="99" t="b">
        <v>0</v>
      </c>
    </row>
    <row r="795" spans="1:7" ht="15">
      <c r="A795" s="101" t="s">
        <v>1252</v>
      </c>
      <c r="B795" s="99">
        <v>4</v>
      </c>
      <c r="C795" s="103">
        <v>0.0004215301406345596</v>
      </c>
      <c r="D795" s="99" t="s">
        <v>2435</v>
      </c>
      <c r="E795" s="99" t="b">
        <v>0</v>
      </c>
      <c r="F795" s="99" t="b">
        <v>0</v>
      </c>
      <c r="G795" s="99" t="b">
        <v>0</v>
      </c>
    </row>
    <row r="796" spans="1:7" ht="15">
      <c r="A796" s="101" t="s">
        <v>1253</v>
      </c>
      <c r="B796" s="99">
        <v>4</v>
      </c>
      <c r="C796" s="103">
        <v>0.0004215301406345596</v>
      </c>
      <c r="D796" s="99" t="s">
        <v>2435</v>
      </c>
      <c r="E796" s="99" t="b">
        <v>0</v>
      </c>
      <c r="F796" s="99" t="b">
        <v>0</v>
      </c>
      <c r="G796" s="99" t="b">
        <v>0</v>
      </c>
    </row>
    <row r="797" spans="1:7" ht="15">
      <c r="A797" s="101" t="s">
        <v>1254</v>
      </c>
      <c r="B797" s="99">
        <v>4</v>
      </c>
      <c r="C797" s="103">
        <v>0.0004598138043723565</v>
      </c>
      <c r="D797" s="99" t="s">
        <v>2435</v>
      </c>
      <c r="E797" s="99" t="b">
        <v>1</v>
      </c>
      <c r="F797" s="99" t="b">
        <v>0</v>
      </c>
      <c r="G797" s="99" t="b">
        <v>0</v>
      </c>
    </row>
    <row r="798" spans="1:7" ht="15">
      <c r="A798" s="101" t="s">
        <v>1255</v>
      </c>
      <c r="B798" s="99">
        <v>4</v>
      </c>
      <c r="C798" s="103">
        <v>0.0004598138043723565</v>
      </c>
      <c r="D798" s="99" t="s">
        <v>2435</v>
      </c>
      <c r="E798" s="99" t="b">
        <v>0</v>
      </c>
      <c r="F798" s="99" t="b">
        <v>0</v>
      </c>
      <c r="G798" s="99" t="b">
        <v>0</v>
      </c>
    </row>
    <row r="799" spans="1:7" ht="15">
      <c r="A799" s="101" t="s">
        <v>1256</v>
      </c>
      <c r="B799" s="99">
        <v>4</v>
      </c>
      <c r="C799" s="103">
        <v>0.0005137715978626832</v>
      </c>
      <c r="D799" s="99" t="s">
        <v>2435</v>
      </c>
      <c r="E799" s="99" t="b">
        <v>0</v>
      </c>
      <c r="F799" s="99" t="b">
        <v>0</v>
      </c>
      <c r="G799" s="99" t="b">
        <v>0</v>
      </c>
    </row>
    <row r="800" spans="1:7" ht="15">
      <c r="A800" s="101" t="s">
        <v>1257</v>
      </c>
      <c r="B800" s="99">
        <v>4</v>
      </c>
      <c r="C800" s="103">
        <v>0.0004215301406345596</v>
      </c>
      <c r="D800" s="99" t="s">
        <v>2435</v>
      </c>
      <c r="E800" s="99" t="b">
        <v>0</v>
      </c>
      <c r="F800" s="99" t="b">
        <v>0</v>
      </c>
      <c r="G800" s="99" t="b">
        <v>0</v>
      </c>
    </row>
    <row r="801" spans="1:7" ht="15">
      <c r="A801" s="101" t="s">
        <v>1258</v>
      </c>
      <c r="B801" s="99">
        <v>4</v>
      </c>
      <c r="C801" s="103">
        <v>0.0004598138043723565</v>
      </c>
      <c r="D801" s="99" t="s">
        <v>2435</v>
      </c>
      <c r="E801" s="99" t="b">
        <v>0</v>
      </c>
      <c r="F801" s="99" t="b">
        <v>1</v>
      </c>
      <c r="G801" s="99" t="b">
        <v>0</v>
      </c>
    </row>
    <row r="802" spans="1:7" ht="15">
      <c r="A802" s="101" t="s">
        <v>1259</v>
      </c>
      <c r="B802" s="99">
        <v>4</v>
      </c>
      <c r="C802" s="103">
        <v>0.0004598138043723565</v>
      </c>
      <c r="D802" s="99" t="s">
        <v>2435</v>
      </c>
      <c r="E802" s="99" t="b">
        <v>0</v>
      </c>
      <c r="F802" s="99" t="b">
        <v>0</v>
      </c>
      <c r="G802" s="99" t="b">
        <v>0</v>
      </c>
    </row>
    <row r="803" spans="1:7" ht="15">
      <c r="A803" s="101" t="s">
        <v>1260</v>
      </c>
      <c r="B803" s="99">
        <v>4</v>
      </c>
      <c r="C803" s="103">
        <v>0.0004215301406345596</v>
      </c>
      <c r="D803" s="99" t="s">
        <v>2435</v>
      </c>
      <c r="E803" s="99" t="b">
        <v>0</v>
      </c>
      <c r="F803" s="99" t="b">
        <v>0</v>
      </c>
      <c r="G803" s="99" t="b">
        <v>0</v>
      </c>
    </row>
    <row r="804" spans="1:7" ht="15">
      <c r="A804" s="101" t="s">
        <v>1261</v>
      </c>
      <c r="B804" s="99">
        <v>4</v>
      </c>
      <c r="C804" s="103">
        <v>0.0004215301406345596</v>
      </c>
      <c r="D804" s="99" t="s">
        <v>2435</v>
      </c>
      <c r="E804" s="99" t="b">
        <v>0</v>
      </c>
      <c r="F804" s="99" t="b">
        <v>0</v>
      </c>
      <c r="G804" s="99" t="b">
        <v>0</v>
      </c>
    </row>
    <row r="805" spans="1:7" ht="15">
      <c r="A805" s="101" t="s">
        <v>1262</v>
      </c>
      <c r="B805" s="99">
        <v>4</v>
      </c>
      <c r="C805" s="103">
        <v>0.0004598138043723565</v>
      </c>
      <c r="D805" s="99" t="s">
        <v>2435</v>
      </c>
      <c r="E805" s="99" t="b">
        <v>0</v>
      </c>
      <c r="F805" s="99" t="b">
        <v>0</v>
      </c>
      <c r="G805" s="99" t="b">
        <v>0</v>
      </c>
    </row>
    <row r="806" spans="1:7" ht="15">
      <c r="A806" s="101" t="s">
        <v>1263</v>
      </c>
      <c r="B806" s="99">
        <v>4</v>
      </c>
      <c r="C806" s="103">
        <v>0.0004215301406345596</v>
      </c>
      <c r="D806" s="99" t="s">
        <v>2435</v>
      </c>
      <c r="E806" s="99" t="b">
        <v>0</v>
      </c>
      <c r="F806" s="99" t="b">
        <v>0</v>
      </c>
      <c r="G806" s="99" t="b">
        <v>0</v>
      </c>
    </row>
    <row r="807" spans="1:7" ht="15">
      <c r="A807" s="101" t="s">
        <v>1264</v>
      </c>
      <c r="B807" s="99">
        <v>4</v>
      </c>
      <c r="C807" s="103">
        <v>0.0004215301406345596</v>
      </c>
      <c r="D807" s="99" t="s">
        <v>2435</v>
      </c>
      <c r="E807" s="99" t="b">
        <v>1</v>
      </c>
      <c r="F807" s="99" t="b">
        <v>0</v>
      </c>
      <c r="G807" s="99" t="b">
        <v>0</v>
      </c>
    </row>
    <row r="808" spans="1:7" ht="15">
      <c r="A808" s="101" t="s">
        <v>1265</v>
      </c>
      <c r="B808" s="99">
        <v>4</v>
      </c>
      <c r="C808" s="103">
        <v>0.0004215301406345596</v>
      </c>
      <c r="D808" s="99" t="s">
        <v>2435</v>
      </c>
      <c r="E808" s="99" t="b">
        <v>0</v>
      </c>
      <c r="F808" s="99" t="b">
        <v>0</v>
      </c>
      <c r="G808" s="99" t="b">
        <v>0</v>
      </c>
    </row>
    <row r="809" spans="1:7" ht="15">
      <c r="A809" s="101" t="s">
        <v>1266</v>
      </c>
      <c r="B809" s="99">
        <v>4</v>
      </c>
      <c r="C809" s="103">
        <v>0.0006060130550908068</v>
      </c>
      <c r="D809" s="99" t="s">
        <v>2435</v>
      </c>
      <c r="E809" s="99" t="b">
        <v>0</v>
      </c>
      <c r="F809" s="99" t="b">
        <v>0</v>
      </c>
      <c r="G809" s="99" t="b">
        <v>0</v>
      </c>
    </row>
    <row r="810" spans="1:7" ht="15">
      <c r="A810" s="101" t="s">
        <v>1267</v>
      </c>
      <c r="B810" s="99">
        <v>4</v>
      </c>
      <c r="C810" s="103">
        <v>0.0005137715978626832</v>
      </c>
      <c r="D810" s="99" t="s">
        <v>2435</v>
      </c>
      <c r="E810" s="99" t="b">
        <v>0</v>
      </c>
      <c r="F810" s="99" t="b">
        <v>0</v>
      </c>
      <c r="G810" s="99" t="b">
        <v>0</v>
      </c>
    </row>
    <row r="811" spans="1:7" ht="15">
      <c r="A811" s="101" t="s">
        <v>1268</v>
      </c>
      <c r="B811" s="99">
        <v>4</v>
      </c>
      <c r="C811" s="103">
        <v>0.0006060130550908068</v>
      </c>
      <c r="D811" s="99" t="s">
        <v>2435</v>
      </c>
      <c r="E811" s="99" t="b">
        <v>0</v>
      </c>
      <c r="F811" s="99" t="b">
        <v>0</v>
      </c>
      <c r="G811" s="99" t="b">
        <v>0</v>
      </c>
    </row>
    <row r="812" spans="1:7" ht="15">
      <c r="A812" s="101" t="s">
        <v>1269</v>
      </c>
      <c r="B812" s="99">
        <v>4</v>
      </c>
      <c r="C812" s="103">
        <v>0.0004598138043723565</v>
      </c>
      <c r="D812" s="99" t="s">
        <v>2435</v>
      </c>
      <c r="E812" s="99" t="b">
        <v>0</v>
      </c>
      <c r="F812" s="99" t="b">
        <v>0</v>
      </c>
      <c r="G812" s="99" t="b">
        <v>0</v>
      </c>
    </row>
    <row r="813" spans="1:7" ht="15">
      <c r="A813" s="101" t="s">
        <v>1270</v>
      </c>
      <c r="B813" s="99">
        <v>4</v>
      </c>
      <c r="C813" s="103">
        <v>0.0005137715978626832</v>
      </c>
      <c r="D813" s="99" t="s">
        <v>2435</v>
      </c>
      <c r="E813" s="99" t="b">
        <v>0</v>
      </c>
      <c r="F813" s="99" t="b">
        <v>0</v>
      </c>
      <c r="G813" s="99" t="b">
        <v>0</v>
      </c>
    </row>
    <row r="814" spans="1:7" ht="15">
      <c r="A814" s="101" t="s">
        <v>1271</v>
      </c>
      <c r="B814" s="99">
        <v>4</v>
      </c>
      <c r="C814" s="103">
        <v>0.0005137715978626832</v>
      </c>
      <c r="D814" s="99" t="s">
        <v>2435</v>
      </c>
      <c r="E814" s="99" t="b">
        <v>0</v>
      </c>
      <c r="F814" s="99" t="b">
        <v>0</v>
      </c>
      <c r="G814" s="99" t="b">
        <v>0</v>
      </c>
    </row>
    <row r="815" spans="1:7" ht="15">
      <c r="A815" s="101" t="s">
        <v>1272</v>
      </c>
      <c r="B815" s="99">
        <v>4</v>
      </c>
      <c r="C815" s="103">
        <v>0.0004598138043723565</v>
      </c>
      <c r="D815" s="99" t="s">
        <v>2435</v>
      </c>
      <c r="E815" s="99" t="b">
        <v>1</v>
      </c>
      <c r="F815" s="99" t="b">
        <v>0</v>
      </c>
      <c r="G815" s="99" t="b">
        <v>0</v>
      </c>
    </row>
    <row r="816" spans="1:7" ht="15">
      <c r="A816" s="101" t="s">
        <v>1273</v>
      </c>
      <c r="B816" s="99">
        <v>4</v>
      </c>
      <c r="C816" s="103">
        <v>0.0004598138043723565</v>
      </c>
      <c r="D816" s="99" t="s">
        <v>2435</v>
      </c>
      <c r="E816" s="99" t="b">
        <v>0</v>
      </c>
      <c r="F816" s="99" t="b">
        <v>0</v>
      </c>
      <c r="G816" s="99" t="b">
        <v>0</v>
      </c>
    </row>
    <row r="817" spans="1:7" ht="15">
      <c r="A817" s="101" t="s">
        <v>1274</v>
      </c>
      <c r="B817" s="99">
        <v>4</v>
      </c>
      <c r="C817" s="103">
        <v>0.0006060130550908068</v>
      </c>
      <c r="D817" s="99" t="s">
        <v>2435</v>
      </c>
      <c r="E817" s="99" t="b">
        <v>0</v>
      </c>
      <c r="F817" s="99" t="b">
        <v>0</v>
      </c>
      <c r="G817" s="99" t="b">
        <v>0</v>
      </c>
    </row>
    <row r="818" spans="1:7" ht="15">
      <c r="A818" s="101" t="s">
        <v>1275</v>
      </c>
      <c r="B818" s="99">
        <v>4</v>
      </c>
      <c r="C818" s="103">
        <v>0.0004215301406345596</v>
      </c>
      <c r="D818" s="99" t="s">
        <v>2435</v>
      </c>
      <c r="E818" s="99" t="b">
        <v>0</v>
      </c>
      <c r="F818" s="99" t="b">
        <v>0</v>
      </c>
      <c r="G818" s="99" t="b">
        <v>0</v>
      </c>
    </row>
    <row r="819" spans="1:7" ht="15">
      <c r="A819" s="101" t="s">
        <v>1276</v>
      </c>
      <c r="B819" s="99">
        <v>4</v>
      </c>
      <c r="C819" s="103">
        <v>0.0004598138043723565</v>
      </c>
      <c r="D819" s="99" t="s">
        <v>2435</v>
      </c>
      <c r="E819" s="99" t="b">
        <v>0</v>
      </c>
      <c r="F819" s="99" t="b">
        <v>0</v>
      </c>
      <c r="G819" s="99" t="b">
        <v>0</v>
      </c>
    </row>
    <row r="820" spans="1:7" ht="15">
      <c r="A820" s="101" t="s">
        <v>1277</v>
      </c>
      <c r="B820" s="99">
        <v>4</v>
      </c>
      <c r="C820" s="103">
        <v>0.0004215301406345596</v>
      </c>
      <c r="D820" s="99" t="s">
        <v>2435</v>
      </c>
      <c r="E820" s="99" t="b">
        <v>0</v>
      </c>
      <c r="F820" s="99" t="b">
        <v>0</v>
      </c>
      <c r="G820" s="99" t="b">
        <v>0</v>
      </c>
    </row>
    <row r="821" spans="1:7" ht="15">
      <c r="A821" s="101" t="s">
        <v>1278</v>
      </c>
      <c r="B821" s="99">
        <v>4</v>
      </c>
      <c r="C821" s="103">
        <v>0.0006060130550908068</v>
      </c>
      <c r="D821" s="99" t="s">
        <v>2435</v>
      </c>
      <c r="E821" s="99" t="b">
        <v>0</v>
      </c>
      <c r="F821" s="99" t="b">
        <v>0</v>
      </c>
      <c r="G821" s="99" t="b">
        <v>0</v>
      </c>
    </row>
    <row r="822" spans="1:7" ht="15">
      <c r="A822" s="101" t="s">
        <v>1279</v>
      </c>
      <c r="B822" s="99">
        <v>4</v>
      </c>
      <c r="C822" s="103">
        <v>0.0004215301406345596</v>
      </c>
      <c r="D822" s="99" t="s">
        <v>2435</v>
      </c>
      <c r="E822" s="99" t="b">
        <v>0</v>
      </c>
      <c r="F822" s="99" t="b">
        <v>0</v>
      </c>
      <c r="G822" s="99" t="b">
        <v>0</v>
      </c>
    </row>
    <row r="823" spans="1:7" ht="15">
      <c r="A823" s="101" t="s">
        <v>1280</v>
      </c>
      <c r="B823" s="99">
        <v>4</v>
      </c>
      <c r="C823" s="103">
        <v>0.0004215301406345596</v>
      </c>
      <c r="D823" s="99" t="s">
        <v>2435</v>
      </c>
      <c r="E823" s="99" t="b">
        <v>0</v>
      </c>
      <c r="F823" s="99" t="b">
        <v>0</v>
      </c>
      <c r="G823" s="99" t="b">
        <v>0</v>
      </c>
    </row>
    <row r="824" spans="1:7" ht="15">
      <c r="A824" s="101" t="s">
        <v>1281</v>
      </c>
      <c r="B824" s="99">
        <v>4</v>
      </c>
      <c r="C824" s="103">
        <v>0.0005137715978626832</v>
      </c>
      <c r="D824" s="99" t="s">
        <v>2435</v>
      </c>
      <c r="E824" s="99" t="b">
        <v>0</v>
      </c>
      <c r="F824" s="99" t="b">
        <v>0</v>
      </c>
      <c r="G824" s="99" t="b">
        <v>0</v>
      </c>
    </row>
    <row r="825" spans="1:7" ht="15">
      <c r="A825" s="101" t="s">
        <v>1282</v>
      </c>
      <c r="B825" s="99">
        <v>4</v>
      </c>
      <c r="C825" s="103">
        <v>0.0004215301406345596</v>
      </c>
      <c r="D825" s="99" t="s">
        <v>2435</v>
      </c>
      <c r="E825" s="99" t="b">
        <v>0</v>
      </c>
      <c r="F825" s="99" t="b">
        <v>0</v>
      </c>
      <c r="G825" s="99" t="b">
        <v>0</v>
      </c>
    </row>
    <row r="826" spans="1:7" ht="15">
      <c r="A826" s="101" t="s">
        <v>1283</v>
      </c>
      <c r="B826" s="99">
        <v>4</v>
      </c>
      <c r="C826" s="103">
        <v>0.0005137715978626832</v>
      </c>
      <c r="D826" s="99" t="s">
        <v>2435</v>
      </c>
      <c r="E826" s="99" t="b">
        <v>0</v>
      </c>
      <c r="F826" s="99" t="b">
        <v>0</v>
      </c>
      <c r="G826" s="99" t="b">
        <v>0</v>
      </c>
    </row>
    <row r="827" spans="1:7" ht="15">
      <c r="A827" s="101" t="s">
        <v>1284</v>
      </c>
      <c r="B827" s="99">
        <v>4</v>
      </c>
      <c r="C827" s="103">
        <v>0.0004215301406345596</v>
      </c>
      <c r="D827" s="99" t="s">
        <v>2435</v>
      </c>
      <c r="E827" s="99" t="b">
        <v>0</v>
      </c>
      <c r="F827" s="99" t="b">
        <v>0</v>
      </c>
      <c r="G827" s="99" t="b">
        <v>0</v>
      </c>
    </row>
    <row r="828" spans="1:7" ht="15">
      <c r="A828" s="101" t="s">
        <v>1285</v>
      </c>
      <c r="B828" s="99">
        <v>4</v>
      </c>
      <c r="C828" s="103">
        <v>0.0004215301406345596</v>
      </c>
      <c r="D828" s="99" t="s">
        <v>2435</v>
      </c>
      <c r="E828" s="99" t="b">
        <v>0</v>
      </c>
      <c r="F828" s="99" t="b">
        <v>0</v>
      </c>
      <c r="G828" s="99" t="b">
        <v>0</v>
      </c>
    </row>
    <row r="829" spans="1:7" ht="15">
      <c r="A829" s="101" t="s">
        <v>1286</v>
      </c>
      <c r="B829" s="99">
        <v>4</v>
      </c>
      <c r="C829" s="103">
        <v>0.0004215301406345596</v>
      </c>
      <c r="D829" s="99" t="s">
        <v>2435</v>
      </c>
      <c r="E829" s="99" t="b">
        <v>0</v>
      </c>
      <c r="F829" s="99" t="b">
        <v>0</v>
      </c>
      <c r="G829" s="99" t="b">
        <v>0</v>
      </c>
    </row>
    <row r="830" spans="1:7" ht="15">
      <c r="A830" s="101" t="s">
        <v>1287</v>
      </c>
      <c r="B830" s="99">
        <v>4</v>
      </c>
      <c r="C830" s="103">
        <v>0.0004598138043723565</v>
      </c>
      <c r="D830" s="99" t="s">
        <v>2435</v>
      </c>
      <c r="E830" s="99" t="b">
        <v>0</v>
      </c>
      <c r="F830" s="99" t="b">
        <v>0</v>
      </c>
      <c r="G830" s="99" t="b">
        <v>0</v>
      </c>
    </row>
    <row r="831" spans="1:7" ht="15">
      <c r="A831" s="101" t="s">
        <v>1288</v>
      </c>
      <c r="B831" s="99">
        <v>4</v>
      </c>
      <c r="C831" s="103">
        <v>0.0004215301406345596</v>
      </c>
      <c r="D831" s="99" t="s">
        <v>2435</v>
      </c>
      <c r="E831" s="99" t="b">
        <v>0</v>
      </c>
      <c r="F831" s="99" t="b">
        <v>0</v>
      </c>
      <c r="G831" s="99" t="b">
        <v>0</v>
      </c>
    </row>
    <row r="832" spans="1:7" ht="15">
      <c r="A832" s="101" t="s">
        <v>1289</v>
      </c>
      <c r="B832" s="99">
        <v>4</v>
      </c>
      <c r="C832" s="103">
        <v>0.0004215301406345596</v>
      </c>
      <c r="D832" s="99" t="s">
        <v>2435</v>
      </c>
      <c r="E832" s="99" t="b">
        <v>0</v>
      </c>
      <c r="F832" s="99" t="b">
        <v>0</v>
      </c>
      <c r="G832" s="99" t="b">
        <v>0</v>
      </c>
    </row>
    <row r="833" spans="1:7" ht="15">
      <c r="A833" s="101" t="s">
        <v>1290</v>
      </c>
      <c r="B833" s="99">
        <v>4</v>
      </c>
      <c r="C833" s="103">
        <v>0.0004598138043723565</v>
      </c>
      <c r="D833" s="99" t="s">
        <v>2435</v>
      </c>
      <c r="E833" s="99" t="b">
        <v>0</v>
      </c>
      <c r="F833" s="99" t="b">
        <v>0</v>
      </c>
      <c r="G833" s="99" t="b">
        <v>0</v>
      </c>
    </row>
    <row r="834" spans="1:7" ht="15">
      <c r="A834" s="101" t="s">
        <v>1291</v>
      </c>
      <c r="B834" s="99">
        <v>4</v>
      </c>
      <c r="C834" s="103">
        <v>0.0004598138043723565</v>
      </c>
      <c r="D834" s="99" t="s">
        <v>2435</v>
      </c>
      <c r="E834" s="99" t="b">
        <v>0</v>
      </c>
      <c r="F834" s="99" t="b">
        <v>0</v>
      </c>
      <c r="G834" s="99" t="b">
        <v>0</v>
      </c>
    </row>
    <row r="835" spans="1:7" ht="15">
      <c r="A835" s="101" t="s">
        <v>1292</v>
      </c>
      <c r="B835" s="99">
        <v>4</v>
      </c>
      <c r="C835" s="103">
        <v>0.0004215301406345596</v>
      </c>
      <c r="D835" s="99" t="s">
        <v>2435</v>
      </c>
      <c r="E835" s="99" t="b">
        <v>0</v>
      </c>
      <c r="F835" s="99" t="b">
        <v>0</v>
      </c>
      <c r="G835" s="99" t="b">
        <v>0</v>
      </c>
    </row>
    <row r="836" spans="1:7" ht="15">
      <c r="A836" s="101" t="s">
        <v>1293</v>
      </c>
      <c r="B836" s="99">
        <v>4</v>
      </c>
      <c r="C836" s="103">
        <v>0.0004215301406345596</v>
      </c>
      <c r="D836" s="99" t="s">
        <v>2435</v>
      </c>
      <c r="E836" s="99" t="b">
        <v>0</v>
      </c>
      <c r="F836" s="99" t="b">
        <v>0</v>
      </c>
      <c r="G836" s="99" t="b">
        <v>0</v>
      </c>
    </row>
    <row r="837" spans="1:7" ht="15">
      <c r="A837" s="101" t="s">
        <v>1294</v>
      </c>
      <c r="B837" s="99">
        <v>4</v>
      </c>
      <c r="C837" s="103">
        <v>0.0004598138043723565</v>
      </c>
      <c r="D837" s="99" t="s">
        <v>2435</v>
      </c>
      <c r="E837" s="99" t="b">
        <v>0</v>
      </c>
      <c r="F837" s="99" t="b">
        <v>0</v>
      </c>
      <c r="G837" s="99" t="b">
        <v>0</v>
      </c>
    </row>
    <row r="838" spans="1:7" ht="15">
      <c r="A838" s="101" t="s">
        <v>1295</v>
      </c>
      <c r="B838" s="99">
        <v>4</v>
      </c>
      <c r="C838" s="103">
        <v>0.0005137715978626832</v>
      </c>
      <c r="D838" s="99" t="s">
        <v>2435</v>
      </c>
      <c r="E838" s="99" t="b">
        <v>0</v>
      </c>
      <c r="F838" s="99" t="b">
        <v>0</v>
      </c>
      <c r="G838" s="99" t="b">
        <v>0</v>
      </c>
    </row>
    <row r="839" spans="1:7" ht="15">
      <c r="A839" s="101" t="s">
        <v>1296</v>
      </c>
      <c r="B839" s="99">
        <v>4</v>
      </c>
      <c r="C839" s="103">
        <v>0.0004215301406345596</v>
      </c>
      <c r="D839" s="99" t="s">
        <v>2435</v>
      </c>
      <c r="E839" s="99" t="b">
        <v>0</v>
      </c>
      <c r="F839" s="99" t="b">
        <v>0</v>
      </c>
      <c r="G839" s="99" t="b">
        <v>0</v>
      </c>
    </row>
    <row r="840" spans="1:7" ht="15">
      <c r="A840" s="101" t="s">
        <v>1297</v>
      </c>
      <c r="B840" s="99">
        <v>4</v>
      </c>
      <c r="C840" s="103">
        <v>0.0004215301406345596</v>
      </c>
      <c r="D840" s="99" t="s">
        <v>2435</v>
      </c>
      <c r="E840" s="99" t="b">
        <v>0</v>
      </c>
      <c r="F840" s="99" t="b">
        <v>0</v>
      </c>
      <c r="G840" s="99" t="b">
        <v>0</v>
      </c>
    </row>
    <row r="841" spans="1:7" ht="15">
      <c r="A841" s="101" t="s">
        <v>1298</v>
      </c>
      <c r="B841" s="99">
        <v>4</v>
      </c>
      <c r="C841" s="103">
        <v>0.0004215301406345596</v>
      </c>
      <c r="D841" s="99" t="s">
        <v>2435</v>
      </c>
      <c r="E841" s="99" t="b">
        <v>0</v>
      </c>
      <c r="F841" s="99" t="b">
        <v>0</v>
      </c>
      <c r="G841" s="99" t="b">
        <v>0</v>
      </c>
    </row>
    <row r="842" spans="1:7" ht="15">
      <c r="A842" s="101" t="s">
        <v>1299</v>
      </c>
      <c r="B842" s="99">
        <v>4</v>
      </c>
      <c r="C842" s="103">
        <v>0.0004215301406345596</v>
      </c>
      <c r="D842" s="99" t="s">
        <v>2435</v>
      </c>
      <c r="E842" s="99" t="b">
        <v>0</v>
      </c>
      <c r="F842" s="99" t="b">
        <v>0</v>
      </c>
      <c r="G842" s="99" t="b">
        <v>0</v>
      </c>
    </row>
    <row r="843" spans="1:7" ht="15">
      <c r="A843" s="101" t="s">
        <v>1300</v>
      </c>
      <c r="B843" s="99">
        <v>4</v>
      </c>
      <c r="C843" s="103">
        <v>0.0004215301406345596</v>
      </c>
      <c r="D843" s="99" t="s">
        <v>2435</v>
      </c>
      <c r="E843" s="99" t="b">
        <v>0</v>
      </c>
      <c r="F843" s="99" t="b">
        <v>0</v>
      </c>
      <c r="G843" s="99" t="b">
        <v>0</v>
      </c>
    </row>
    <row r="844" spans="1:7" ht="15">
      <c r="A844" s="101" t="s">
        <v>1301</v>
      </c>
      <c r="B844" s="99">
        <v>4</v>
      </c>
      <c r="C844" s="103">
        <v>0.0005137715978626832</v>
      </c>
      <c r="D844" s="99" t="s">
        <v>2435</v>
      </c>
      <c r="E844" s="99" t="b">
        <v>0</v>
      </c>
      <c r="F844" s="99" t="b">
        <v>0</v>
      </c>
      <c r="G844" s="99" t="b">
        <v>0</v>
      </c>
    </row>
    <row r="845" spans="1:7" ht="15">
      <c r="A845" s="101" t="s">
        <v>1302</v>
      </c>
      <c r="B845" s="99">
        <v>4</v>
      </c>
      <c r="C845" s="103">
        <v>0.0006060130550908068</v>
      </c>
      <c r="D845" s="99" t="s">
        <v>2435</v>
      </c>
      <c r="E845" s="99" t="b">
        <v>0</v>
      </c>
      <c r="F845" s="99" t="b">
        <v>1</v>
      </c>
      <c r="G845" s="99" t="b">
        <v>0</v>
      </c>
    </row>
    <row r="846" spans="1:7" ht="15">
      <c r="A846" s="101" t="s">
        <v>1303</v>
      </c>
      <c r="B846" s="99">
        <v>4</v>
      </c>
      <c r="C846" s="103">
        <v>0.0004215301406345596</v>
      </c>
      <c r="D846" s="99" t="s">
        <v>2435</v>
      </c>
      <c r="E846" s="99" t="b">
        <v>0</v>
      </c>
      <c r="F846" s="99" t="b">
        <v>0</v>
      </c>
      <c r="G846" s="99" t="b">
        <v>0</v>
      </c>
    </row>
    <row r="847" spans="1:7" ht="15">
      <c r="A847" s="101" t="s">
        <v>1304</v>
      </c>
      <c r="B847" s="99">
        <v>4</v>
      </c>
      <c r="C847" s="103">
        <v>0.0005137715978626832</v>
      </c>
      <c r="D847" s="99" t="s">
        <v>2435</v>
      </c>
      <c r="E847" s="99" t="b">
        <v>0</v>
      </c>
      <c r="F847" s="99" t="b">
        <v>0</v>
      </c>
      <c r="G847" s="99" t="b">
        <v>0</v>
      </c>
    </row>
    <row r="848" spans="1:7" ht="15">
      <c r="A848" s="101" t="s">
        <v>1305</v>
      </c>
      <c r="B848" s="99">
        <v>4</v>
      </c>
      <c r="C848" s="103">
        <v>0.0005137715978626832</v>
      </c>
      <c r="D848" s="99" t="s">
        <v>2435</v>
      </c>
      <c r="E848" s="99" t="b">
        <v>0</v>
      </c>
      <c r="F848" s="99" t="b">
        <v>0</v>
      </c>
      <c r="G848" s="99" t="b">
        <v>0</v>
      </c>
    </row>
    <row r="849" spans="1:7" ht="15">
      <c r="A849" s="101" t="s">
        <v>1306</v>
      </c>
      <c r="B849" s="99">
        <v>4</v>
      </c>
      <c r="C849" s="103">
        <v>0.0004215301406345596</v>
      </c>
      <c r="D849" s="99" t="s">
        <v>2435</v>
      </c>
      <c r="E849" s="99" t="b">
        <v>0</v>
      </c>
      <c r="F849" s="99" t="b">
        <v>0</v>
      </c>
      <c r="G849" s="99" t="b">
        <v>0</v>
      </c>
    </row>
    <row r="850" spans="1:7" ht="15">
      <c r="A850" s="101" t="s">
        <v>1307</v>
      </c>
      <c r="B850" s="99">
        <v>4</v>
      </c>
      <c r="C850" s="103">
        <v>0.0004598138043723565</v>
      </c>
      <c r="D850" s="99" t="s">
        <v>2435</v>
      </c>
      <c r="E850" s="99" t="b">
        <v>0</v>
      </c>
      <c r="F850" s="99" t="b">
        <v>0</v>
      </c>
      <c r="G850" s="99" t="b">
        <v>0</v>
      </c>
    </row>
    <row r="851" spans="1:7" ht="15">
      <c r="A851" s="101" t="s">
        <v>1308</v>
      </c>
      <c r="B851" s="99">
        <v>4</v>
      </c>
      <c r="C851" s="103">
        <v>0.0006060130550908068</v>
      </c>
      <c r="D851" s="99" t="s">
        <v>2435</v>
      </c>
      <c r="E851" s="99" t="b">
        <v>0</v>
      </c>
      <c r="F851" s="99" t="b">
        <v>0</v>
      </c>
      <c r="G851" s="99" t="b">
        <v>0</v>
      </c>
    </row>
    <row r="852" spans="1:7" ht="15">
      <c r="A852" s="101" t="s">
        <v>1309</v>
      </c>
      <c r="B852" s="99">
        <v>4</v>
      </c>
      <c r="C852" s="103">
        <v>0.0004598138043723565</v>
      </c>
      <c r="D852" s="99" t="s">
        <v>2435</v>
      </c>
      <c r="E852" s="99" t="b">
        <v>0</v>
      </c>
      <c r="F852" s="99" t="b">
        <v>0</v>
      </c>
      <c r="G852" s="99" t="b">
        <v>0</v>
      </c>
    </row>
    <row r="853" spans="1:7" ht="15">
      <c r="A853" s="101" t="s">
        <v>1310</v>
      </c>
      <c r="B853" s="99">
        <v>4</v>
      </c>
      <c r="C853" s="103">
        <v>0.0004215301406345596</v>
      </c>
      <c r="D853" s="99" t="s">
        <v>2435</v>
      </c>
      <c r="E853" s="99" t="b">
        <v>0</v>
      </c>
      <c r="F853" s="99" t="b">
        <v>0</v>
      </c>
      <c r="G853" s="99" t="b">
        <v>0</v>
      </c>
    </row>
    <row r="854" spans="1:7" ht="15">
      <c r="A854" s="101" t="s">
        <v>1311</v>
      </c>
      <c r="B854" s="99">
        <v>4</v>
      </c>
      <c r="C854" s="103">
        <v>0.0004215301406345596</v>
      </c>
      <c r="D854" s="99" t="s">
        <v>2435</v>
      </c>
      <c r="E854" s="99" t="b">
        <v>0</v>
      </c>
      <c r="F854" s="99" t="b">
        <v>0</v>
      </c>
      <c r="G854" s="99" t="b">
        <v>0</v>
      </c>
    </row>
    <row r="855" spans="1:7" ht="15">
      <c r="A855" s="101" t="s">
        <v>1312</v>
      </c>
      <c r="B855" s="99">
        <v>4</v>
      </c>
      <c r="C855" s="103">
        <v>0.0004598138043723565</v>
      </c>
      <c r="D855" s="99" t="s">
        <v>2435</v>
      </c>
      <c r="E855" s="99" t="b">
        <v>0</v>
      </c>
      <c r="F855" s="99" t="b">
        <v>0</v>
      </c>
      <c r="G855" s="99" t="b">
        <v>0</v>
      </c>
    </row>
    <row r="856" spans="1:7" ht="15">
      <c r="A856" s="101" t="s">
        <v>1313</v>
      </c>
      <c r="B856" s="99">
        <v>4</v>
      </c>
      <c r="C856" s="103">
        <v>0.0004598138043723565</v>
      </c>
      <c r="D856" s="99" t="s">
        <v>2435</v>
      </c>
      <c r="E856" s="99" t="b">
        <v>0</v>
      </c>
      <c r="F856" s="99" t="b">
        <v>0</v>
      </c>
      <c r="G856" s="99" t="b">
        <v>0</v>
      </c>
    </row>
    <row r="857" spans="1:7" ht="15">
      <c r="A857" s="101" t="s">
        <v>1314</v>
      </c>
      <c r="B857" s="99">
        <v>4</v>
      </c>
      <c r="C857" s="103">
        <v>0.0004215301406345596</v>
      </c>
      <c r="D857" s="99" t="s">
        <v>2435</v>
      </c>
      <c r="E857" s="99" t="b">
        <v>0</v>
      </c>
      <c r="F857" s="99" t="b">
        <v>0</v>
      </c>
      <c r="G857" s="99" t="b">
        <v>0</v>
      </c>
    </row>
    <row r="858" spans="1:7" ht="15">
      <c r="A858" s="101" t="s">
        <v>1315</v>
      </c>
      <c r="B858" s="99">
        <v>4</v>
      </c>
      <c r="C858" s="103">
        <v>0.0006060130550908068</v>
      </c>
      <c r="D858" s="99" t="s">
        <v>2435</v>
      </c>
      <c r="E858" s="99" t="b">
        <v>0</v>
      </c>
      <c r="F858" s="99" t="b">
        <v>0</v>
      </c>
      <c r="G858" s="99" t="b">
        <v>0</v>
      </c>
    </row>
    <row r="859" spans="1:7" ht="15">
      <c r="A859" s="101" t="s">
        <v>1316</v>
      </c>
      <c r="B859" s="99">
        <v>4</v>
      </c>
      <c r="C859" s="103">
        <v>0.0004598138043723565</v>
      </c>
      <c r="D859" s="99" t="s">
        <v>2435</v>
      </c>
      <c r="E859" s="99" t="b">
        <v>0</v>
      </c>
      <c r="F859" s="99" t="b">
        <v>0</v>
      </c>
      <c r="G859" s="99" t="b">
        <v>0</v>
      </c>
    </row>
    <row r="860" spans="1:7" ht="15">
      <c r="A860" s="101" t="s">
        <v>1317</v>
      </c>
      <c r="B860" s="99">
        <v>4</v>
      </c>
      <c r="C860" s="103">
        <v>0.0004598138043723565</v>
      </c>
      <c r="D860" s="99" t="s">
        <v>2435</v>
      </c>
      <c r="E860" s="99" t="b">
        <v>0</v>
      </c>
      <c r="F860" s="99" t="b">
        <v>0</v>
      </c>
      <c r="G860" s="99" t="b">
        <v>0</v>
      </c>
    </row>
    <row r="861" spans="1:7" ht="15">
      <c r="A861" s="101" t="s">
        <v>1318</v>
      </c>
      <c r="B861" s="99">
        <v>4</v>
      </c>
      <c r="C861" s="103">
        <v>0.0004215301406345596</v>
      </c>
      <c r="D861" s="99" t="s">
        <v>2435</v>
      </c>
      <c r="E861" s="99" t="b">
        <v>0</v>
      </c>
      <c r="F861" s="99" t="b">
        <v>0</v>
      </c>
      <c r="G861" s="99" t="b">
        <v>0</v>
      </c>
    </row>
    <row r="862" spans="1:7" ht="15">
      <c r="A862" s="101" t="s">
        <v>1319</v>
      </c>
      <c r="B862" s="99">
        <v>4</v>
      </c>
      <c r="C862" s="103">
        <v>0.0004598138043723565</v>
      </c>
      <c r="D862" s="99" t="s">
        <v>2435</v>
      </c>
      <c r="E862" s="99" t="b">
        <v>0</v>
      </c>
      <c r="F862" s="99" t="b">
        <v>0</v>
      </c>
      <c r="G862" s="99" t="b">
        <v>0</v>
      </c>
    </row>
    <row r="863" spans="1:7" ht="15">
      <c r="A863" s="101" t="s">
        <v>1320</v>
      </c>
      <c r="B863" s="99">
        <v>4</v>
      </c>
      <c r="C863" s="103">
        <v>0.0005137715978626832</v>
      </c>
      <c r="D863" s="99" t="s">
        <v>2435</v>
      </c>
      <c r="E863" s="99" t="b">
        <v>0</v>
      </c>
      <c r="F863" s="99" t="b">
        <v>0</v>
      </c>
      <c r="G863" s="99" t="b">
        <v>0</v>
      </c>
    </row>
    <row r="864" spans="1:7" ht="15">
      <c r="A864" s="101" t="s">
        <v>1321</v>
      </c>
      <c r="B864" s="99">
        <v>4</v>
      </c>
      <c r="C864" s="103">
        <v>0.0004598138043723565</v>
      </c>
      <c r="D864" s="99" t="s">
        <v>2435</v>
      </c>
      <c r="E864" s="99" t="b">
        <v>0</v>
      </c>
      <c r="F864" s="99" t="b">
        <v>0</v>
      </c>
      <c r="G864" s="99" t="b">
        <v>0</v>
      </c>
    </row>
    <row r="865" spans="1:7" ht="15">
      <c r="A865" s="101" t="s">
        <v>1322</v>
      </c>
      <c r="B865" s="99">
        <v>4</v>
      </c>
      <c r="C865" s="103">
        <v>0.0005137715978626832</v>
      </c>
      <c r="D865" s="99" t="s">
        <v>2435</v>
      </c>
      <c r="E865" s="99" t="b">
        <v>0</v>
      </c>
      <c r="F865" s="99" t="b">
        <v>0</v>
      </c>
      <c r="G865" s="99" t="b">
        <v>0</v>
      </c>
    </row>
    <row r="866" spans="1:7" ht="15">
      <c r="A866" s="101" t="s">
        <v>1323</v>
      </c>
      <c r="B866" s="99">
        <v>4</v>
      </c>
      <c r="C866" s="103">
        <v>0.0004215301406345596</v>
      </c>
      <c r="D866" s="99" t="s">
        <v>2435</v>
      </c>
      <c r="E866" s="99" t="b">
        <v>0</v>
      </c>
      <c r="F866" s="99" t="b">
        <v>0</v>
      </c>
      <c r="G866" s="99" t="b">
        <v>0</v>
      </c>
    </row>
    <row r="867" spans="1:7" ht="15">
      <c r="A867" s="101" t="s">
        <v>1324</v>
      </c>
      <c r="B867" s="99">
        <v>4</v>
      </c>
      <c r="C867" s="103">
        <v>0.0004598138043723565</v>
      </c>
      <c r="D867" s="99" t="s">
        <v>2435</v>
      </c>
      <c r="E867" s="99" t="b">
        <v>0</v>
      </c>
      <c r="F867" s="99" t="b">
        <v>0</v>
      </c>
      <c r="G867" s="99" t="b">
        <v>0</v>
      </c>
    </row>
    <row r="868" spans="1:7" ht="15">
      <c r="A868" s="101" t="s">
        <v>1325</v>
      </c>
      <c r="B868" s="99">
        <v>4</v>
      </c>
      <c r="C868" s="103">
        <v>0.0004215301406345596</v>
      </c>
      <c r="D868" s="99" t="s">
        <v>2435</v>
      </c>
      <c r="E868" s="99" t="b">
        <v>0</v>
      </c>
      <c r="F868" s="99" t="b">
        <v>0</v>
      </c>
      <c r="G868" s="99" t="b">
        <v>0</v>
      </c>
    </row>
    <row r="869" spans="1:7" ht="15">
      <c r="A869" s="101" t="s">
        <v>1326</v>
      </c>
      <c r="B869" s="99">
        <v>4</v>
      </c>
      <c r="C869" s="103">
        <v>0.0004598138043723565</v>
      </c>
      <c r="D869" s="99" t="s">
        <v>2435</v>
      </c>
      <c r="E869" s="99" t="b">
        <v>0</v>
      </c>
      <c r="F869" s="99" t="b">
        <v>0</v>
      </c>
      <c r="G869" s="99" t="b">
        <v>0</v>
      </c>
    </row>
    <row r="870" spans="1:7" ht="15">
      <c r="A870" s="101" t="s">
        <v>1327</v>
      </c>
      <c r="B870" s="99">
        <v>4</v>
      </c>
      <c r="C870" s="103">
        <v>0.0005137715978626832</v>
      </c>
      <c r="D870" s="99" t="s">
        <v>2435</v>
      </c>
      <c r="E870" s="99" t="b">
        <v>0</v>
      </c>
      <c r="F870" s="99" t="b">
        <v>0</v>
      </c>
      <c r="G870" s="99" t="b">
        <v>0</v>
      </c>
    </row>
    <row r="871" spans="1:7" ht="15">
      <c r="A871" s="101" t="s">
        <v>1328</v>
      </c>
      <c r="B871" s="99">
        <v>4</v>
      </c>
      <c r="C871" s="103">
        <v>0.0006060130550908068</v>
      </c>
      <c r="D871" s="99" t="s">
        <v>2435</v>
      </c>
      <c r="E871" s="99" t="b">
        <v>0</v>
      </c>
      <c r="F871" s="99" t="b">
        <v>0</v>
      </c>
      <c r="G871" s="99" t="b">
        <v>0</v>
      </c>
    </row>
    <row r="872" spans="1:7" ht="15">
      <c r="A872" s="101" t="s">
        <v>1329</v>
      </c>
      <c r="B872" s="99">
        <v>4</v>
      </c>
      <c r="C872" s="103">
        <v>0.0004215301406345596</v>
      </c>
      <c r="D872" s="99" t="s">
        <v>2435</v>
      </c>
      <c r="E872" s="99" t="b">
        <v>1</v>
      </c>
      <c r="F872" s="99" t="b">
        <v>0</v>
      </c>
      <c r="G872" s="99" t="b">
        <v>0</v>
      </c>
    </row>
    <row r="873" spans="1:7" ht="15">
      <c r="A873" s="101" t="s">
        <v>1330</v>
      </c>
      <c r="B873" s="99">
        <v>4</v>
      </c>
      <c r="C873" s="103">
        <v>0.0004215301406345596</v>
      </c>
      <c r="D873" s="99" t="s">
        <v>2435</v>
      </c>
      <c r="E873" s="99" t="b">
        <v>0</v>
      </c>
      <c r="F873" s="99" t="b">
        <v>1</v>
      </c>
      <c r="G873" s="99" t="b">
        <v>0</v>
      </c>
    </row>
    <row r="874" spans="1:7" ht="15">
      <c r="A874" s="101" t="s">
        <v>1331</v>
      </c>
      <c r="B874" s="99">
        <v>4</v>
      </c>
      <c r="C874" s="103">
        <v>0.0004215301406345596</v>
      </c>
      <c r="D874" s="99" t="s">
        <v>2435</v>
      </c>
      <c r="E874" s="99" t="b">
        <v>0</v>
      </c>
      <c r="F874" s="99" t="b">
        <v>0</v>
      </c>
      <c r="G874" s="99" t="b">
        <v>0</v>
      </c>
    </row>
    <row r="875" spans="1:7" ht="15">
      <c r="A875" s="101" t="s">
        <v>1332</v>
      </c>
      <c r="B875" s="99">
        <v>4</v>
      </c>
      <c r="C875" s="103">
        <v>0.0004598138043723565</v>
      </c>
      <c r="D875" s="99" t="s">
        <v>2435</v>
      </c>
      <c r="E875" s="99" t="b">
        <v>0</v>
      </c>
      <c r="F875" s="99" t="b">
        <v>0</v>
      </c>
      <c r="G875" s="99" t="b">
        <v>0</v>
      </c>
    </row>
    <row r="876" spans="1:7" ht="15">
      <c r="A876" s="101" t="s">
        <v>1333</v>
      </c>
      <c r="B876" s="99">
        <v>4</v>
      </c>
      <c r="C876" s="103">
        <v>0.0004215301406345596</v>
      </c>
      <c r="D876" s="99" t="s">
        <v>2435</v>
      </c>
      <c r="E876" s="99" t="b">
        <v>0</v>
      </c>
      <c r="F876" s="99" t="b">
        <v>0</v>
      </c>
      <c r="G876" s="99" t="b">
        <v>0</v>
      </c>
    </row>
    <row r="877" spans="1:7" ht="15">
      <c r="A877" s="101" t="s">
        <v>1334</v>
      </c>
      <c r="B877" s="99">
        <v>4</v>
      </c>
      <c r="C877" s="103">
        <v>0.0005137715978626832</v>
      </c>
      <c r="D877" s="99" t="s">
        <v>2435</v>
      </c>
      <c r="E877" s="99" t="b">
        <v>0</v>
      </c>
      <c r="F877" s="99" t="b">
        <v>0</v>
      </c>
      <c r="G877" s="99" t="b">
        <v>0</v>
      </c>
    </row>
    <row r="878" spans="1:7" ht="15">
      <c r="A878" s="101" t="s">
        <v>1335</v>
      </c>
      <c r="B878" s="99">
        <v>4</v>
      </c>
      <c r="C878" s="103">
        <v>0.0004598138043723565</v>
      </c>
      <c r="D878" s="99" t="s">
        <v>2435</v>
      </c>
      <c r="E878" s="99" t="b">
        <v>0</v>
      </c>
      <c r="F878" s="99" t="b">
        <v>0</v>
      </c>
      <c r="G878" s="99" t="b">
        <v>0</v>
      </c>
    </row>
    <row r="879" spans="1:7" ht="15">
      <c r="A879" s="101" t="s">
        <v>1336</v>
      </c>
      <c r="B879" s="99">
        <v>4</v>
      </c>
      <c r="C879" s="103">
        <v>0.0004215301406345596</v>
      </c>
      <c r="D879" s="99" t="s">
        <v>2435</v>
      </c>
      <c r="E879" s="99" t="b">
        <v>0</v>
      </c>
      <c r="F879" s="99" t="b">
        <v>0</v>
      </c>
      <c r="G879" s="99" t="b">
        <v>0</v>
      </c>
    </row>
    <row r="880" spans="1:7" ht="15">
      <c r="A880" s="101" t="s">
        <v>1337</v>
      </c>
      <c r="B880" s="99">
        <v>4</v>
      </c>
      <c r="C880" s="103">
        <v>0.0006060130550908068</v>
      </c>
      <c r="D880" s="99" t="s">
        <v>2435</v>
      </c>
      <c r="E880" s="99" t="b">
        <v>0</v>
      </c>
      <c r="F880" s="99" t="b">
        <v>0</v>
      </c>
      <c r="G880" s="99" t="b">
        <v>0</v>
      </c>
    </row>
    <row r="881" spans="1:7" ht="15">
      <c r="A881" s="101" t="s">
        <v>1338</v>
      </c>
      <c r="B881" s="99">
        <v>4</v>
      </c>
      <c r="C881" s="103">
        <v>0.0004215301406345596</v>
      </c>
      <c r="D881" s="99" t="s">
        <v>2435</v>
      </c>
      <c r="E881" s="99" t="b">
        <v>0</v>
      </c>
      <c r="F881" s="99" t="b">
        <v>0</v>
      </c>
      <c r="G881" s="99" t="b">
        <v>0</v>
      </c>
    </row>
    <row r="882" spans="1:7" ht="15">
      <c r="A882" s="101" t="s">
        <v>1339</v>
      </c>
      <c r="B882" s="99">
        <v>3</v>
      </c>
      <c r="C882" s="103">
        <v>0.0003448603532792674</v>
      </c>
      <c r="D882" s="99" t="s">
        <v>2435</v>
      </c>
      <c r="E882" s="99" t="b">
        <v>0</v>
      </c>
      <c r="F882" s="99" t="b">
        <v>0</v>
      </c>
      <c r="G882" s="99" t="b">
        <v>0</v>
      </c>
    </row>
    <row r="883" spans="1:7" ht="15">
      <c r="A883" s="101" t="s">
        <v>1340</v>
      </c>
      <c r="B883" s="99">
        <v>3</v>
      </c>
      <c r="C883" s="103">
        <v>0.0003448603532792674</v>
      </c>
      <c r="D883" s="99" t="s">
        <v>2435</v>
      </c>
      <c r="E883" s="99" t="b">
        <v>0</v>
      </c>
      <c r="F883" s="99" t="b">
        <v>0</v>
      </c>
      <c r="G883" s="99" t="b">
        <v>0</v>
      </c>
    </row>
    <row r="884" spans="1:7" ht="15">
      <c r="A884" s="101" t="s">
        <v>1341</v>
      </c>
      <c r="B884" s="99">
        <v>3</v>
      </c>
      <c r="C884" s="103">
        <v>0.00038532869839701236</v>
      </c>
      <c r="D884" s="99" t="s">
        <v>2435</v>
      </c>
      <c r="E884" s="99" t="b">
        <v>0</v>
      </c>
      <c r="F884" s="99" t="b">
        <v>0</v>
      </c>
      <c r="G884" s="99" t="b">
        <v>0</v>
      </c>
    </row>
    <row r="885" spans="1:7" ht="15">
      <c r="A885" s="101" t="s">
        <v>1342</v>
      </c>
      <c r="B885" s="99">
        <v>3</v>
      </c>
      <c r="C885" s="103">
        <v>0.0003448603532792674</v>
      </c>
      <c r="D885" s="99" t="s">
        <v>2435</v>
      </c>
      <c r="E885" s="99" t="b">
        <v>0</v>
      </c>
      <c r="F885" s="99" t="b">
        <v>0</v>
      </c>
      <c r="G885" s="99" t="b">
        <v>0</v>
      </c>
    </row>
    <row r="886" spans="1:7" ht="15">
      <c r="A886" s="101" t="s">
        <v>1343</v>
      </c>
      <c r="B886" s="99">
        <v>3</v>
      </c>
      <c r="C886" s="103">
        <v>0.0003448603532792674</v>
      </c>
      <c r="D886" s="99" t="s">
        <v>2435</v>
      </c>
      <c r="E886" s="99" t="b">
        <v>0</v>
      </c>
      <c r="F886" s="99" t="b">
        <v>0</v>
      </c>
      <c r="G886" s="99" t="b">
        <v>0</v>
      </c>
    </row>
    <row r="887" spans="1:7" ht="15">
      <c r="A887" s="101" t="s">
        <v>1344</v>
      </c>
      <c r="B887" s="99">
        <v>3</v>
      </c>
      <c r="C887" s="103">
        <v>0.0003448603532792674</v>
      </c>
      <c r="D887" s="99" t="s">
        <v>2435</v>
      </c>
      <c r="E887" s="99" t="b">
        <v>0</v>
      </c>
      <c r="F887" s="99" t="b">
        <v>0</v>
      </c>
      <c r="G887" s="99" t="b">
        <v>0</v>
      </c>
    </row>
    <row r="888" spans="1:7" ht="15">
      <c r="A888" s="101" t="s">
        <v>1345</v>
      </c>
      <c r="B888" s="99">
        <v>3</v>
      </c>
      <c r="C888" s="103">
        <v>0.0003448603532792674</v>
      </c>
      <c r="D888" s="99" t="s">
        <v>2435</v>
      </c>
      <c r="E888" s="99" t="b">
        <v>0</v>
      </c>
      <c r="F888" s="99" t="b">
        <v>0</v>
      </c>
      <c r="G888" s="99" t="b">
        <v>0</v>
      </c>
    </row>
    <row r="889" spans="1:7" ht="15">
      <c r="A889" s="101" t="s">
        <v>1346</v>
      </c>
      <c r="B889" s="99">
        <v>3</v>
      </c>
      <c r="C889" s="103">
        <v>0.00038532869839701236</v>
      </c>
      <c r="D889" s="99" t="s">
        <v>2435</v>
      </c>
      <c r="E889" s="99" t="b">
        <v>0</v>
      </c>
      <c r="F889" s="99" t="b">
        <v>0</v>
      </c>
      <c r="G889" s="99" t="b">
        <v>0</v>
      </c>
    </row>
    <row r="890" spans="1:7" ht="15">
      <c r="A890" s="101" t="s">
        <v>1347</v>
      </c>
      <c r="B890" s="99">
        <v>3</v>
      </c>
      <c r="C890" s="103">
        <v>0.0003448603532792674</v>
      </c>
      <c r="D890" s="99" t="s">
        <v>2435</v>
      </c>
      <c r="E890" s="99" t="b">
        <v>0</v>
      </c>
      <c r="F890" s="99" t="b">
        <v>0</v>
      </c>
      <c r="G890" s="99" t="b">
        <v>0</v>
      </c>
    </row>
    <row r="891" spans="1:7" ht="15">
      <c r="A891" s="101" t="s">
        <v>1348</v>
      </c>
      <c r="B891" s="99">
        <v>3</v>
      </c>
      <c r="C891" s="103">
        <v>0.00038532869839701236</v>
      </c>
      <c r="D891" s="99" t="s">
        <v>2435</v>
      </c>
      <c r="E891" s="99" t="b">
        <v>0</v>
      </c>
      <c r="F891" s="99" t="b">
        <v>0</v>
      </c>
      <c r="G891" s="99" t="b">
        <v>0</v>
      </c>
    </row>
    <row r="892" spans="1:7" ht="15">
      <c r="A892" s="101" t="s">
        <v>1349</v>
      </c>
      <c r="B892" s="99">
        <v>3</v>
      </c>
      <c r="C892" s="103">
        <v>0.00045450979131810503</v>
      </c>
      <c r="D892" s="99" t="s">
        <v>2435</v>
      </c>
      <c r="E892" s="99" t="b">
        <v>0</v>
      </c>
      <c r="F892" s="99" t="b">
        <v>0</v>
      </c>
      <c r="G892" s="99" t="b">
        <v>0</v>
      </c>
    </row>
    <row r="893" spans="1:7" ht="15">
      <c r="A893" s="101" t="s">
        <v>1350</v>
      </c>
      <c r="B893" s="99">
        <v>3</v>
      </c>
      <c r="C893" s="103">
        <v>0.00038532869839701236</v>
      </c>
      <c r="D893" s="99" t="s">
        <v>2435</v>
      </c>
      <c r="E893" s="99" t="b">
        <v>0</v>
      </c>
      <c r="F893" s="99" t="b">
        <v>0</v>
      </c>
      <c r="G893" s="99" t="b">
        <v>0</v>
      </c>
    </row>
    <row r="894" spans="1:7" ht="15">
      <c r="A894" s="101" t="s">
        <v>1351</v>
      </c>
      <c r="B894" s="99">
        <v>3</v>
      </c>
      <c r="C894" s="103">
        <v>0.00045450979131810503</v>
      </c>
      <c r="D894" s="99" t="s">
        <v>2435</v>
      </c>
      <c r="E894" s="99" t="b">
        <v>0</v>
      </c>
      <c r="F894" s="99" t="b">
        <v>0</v>
      </c>
      <c r="G894" s="99" t="b">
        <v>0</v>
      </c>
    </row>
    <row r="895" spans="1:7" ht="15">
      <c r="A895" s="101" t="s">
        <v>1352</v>
      </c>
      <c r="B895" s="99">
        <v>3</v>
      </c>
      <c r="C895" s="103">
        <v>0.00038532869839701236</v>
      </c>
      <c r="D895" s="99" t="s">
        <v>2435</v>
      </c>
      <c r="E895" s="99" t="b">
        <v>0</v>
      </c>
      <c r="F895" s="99" t="b">
        <v>0</v>
      </c>
      <c r="G895" s="99" t="b">
        <v>0</v>
      </c>
    </row>
    <row r="896" spans="1:7" ht="15">
      <c r="A896" s="101" t="s">
        <v>1353</v>
      </c>
      <c r="B896" s="99">
        <v>3</v>
      </c>
      <c r="C896" s="103">
        <v>0.0003448603532792674</v>
      </c>
      <c r="D896" s="99" t="s">
        <v>2435</v>
      </c>
      <c r="E896" s="99" t="b">
        <v>0</v>
      </c>
      <c r="F896" s="99" t="b">
        <v>0</v>
      </c>
      <c r="G896" s="99" t="b">
        <v>0</v>
      </c>
    </row>
    <row r="897" spans="1:7" ht="15">
      <c r="A897" s="101" t="s">
        <v>1354</v>
      </c>
      <c r="B897" s="99">
        <v>3</v>
      </c>
      <c r="C897" s="103">
        <v>0.00045450979131810503</v>
      </c>
      <c r="D897" s="99" t="s">
        <v>2435</v>
      </c>
      <c r="E897" s="99" t="b">
        <v>0</v>
      </c>
      <c r="F897" s="99" t="b">
        <v>0</v>
      </c>
      <c r="G897" s="99" t="b">
        <v>0</v>
      </c>
    </row>
    <row r="898" spans="1:7" ht="15">
      <c r="A898" s="101" t="s">
        <v>251</v>
      </c>
      <c r="B898" s="99">
        <v>3</v>
      </c>
      <c r="C898" s="103">
        <v>0.00038532869839701236</v>
      </c>
      <c r="D898" s="99" t="s">
        <v>2435</v>
      </c>
      <c r="E898" s="99" t="b">
        <v>0</v>
      </c>
      <c r="F898" s="99" t="b">
        <v>0</v>
      </c>
      <c r="G898" s="99" t="b">
        <v>0</v>
      </c>
    </row>
    <row r="899" spans="1:7" ht="15">
      <c r="A899" s="101" t="s">
        <v>1355</v>
      </c>
      <c r="B899" s="99">
        <v>3</v>
      </c>
      <c r="C899" s="103">
        <v>0.0003448603532792674</v>
      </c>
      <c r="D899" s="99" t="s">
        <v>2435</v>
      </c>
      <c r="E899" s="99" t="b">
        <v>0</v>
      </c>
      <c r="F899" s="99" t="b">
        <v>0</v>
      </c>
      <c r="G899" s="99" t="b">
        <v>0</v>
      </c>
    </row>
    <row r="900" spans="1:7" ht="15">
      <c r="A900" s="101" t="s">
        <v>1356</v>
      </c>
      <c r="B900" s="99">
        <v>3</v>
      </c>
      <c r="C900" s="103">
        <v>0.00045450979131810503</v>
      </c>
      <c r="D900" s="99" t="s">
        <v>2435</v>
      </c>
      <c r="E900" s="99" t="b">
        <v>0</v>
      </c>
      <c r="F900" s="99" t="b">
        <v>0</v>
      </c>
      <c r="G900" s="99" t="b">
        <v>0</v>
      </c>
    </row>
    <row r="901" spans="1:7" ht="15">
      <c r="A901" s="101" t="s">
        <v>1357</v>
      </c>
      <c r="B901" s="99">
        <v>3</v>
      </c>
      <c r="C901" s="103">
        <v>0.00038532869839701236</v>
      </c>
      <c r="D901" s="99" t="s">
        <v>2435</v>
      </c>
      <c r="E901" s="99" t="b">
        <v>0</v>
      </c>
      <c r="F901" s="99" t="b">
        <v>0</v>
      </c>
      <c r="G901" s="99" t="b">
        <v>0</v>
      </c>
    </row>
    <row r="902" spans="1:7" ht="15">
      <c r="A902" s="101" t="s">
        <v>1358</v>
      </c>
      <c r="B902" s="99">
        <v>3</v>
      </c>
      <c r="C902" s="103">
        <v>0.0003448603532792674</v>
      </c>
      <c r="D902" s="99" t="s">
        <v>2435</v>
      </c>
      <c r="E902" s="99" t="b">
        <v>0</v>
      </c>
      <c r="F902" s="99" t="b">
        <v>0</v>
      </c>
      <c r="G902" s="99" t="b">
        <v>0</v>
      </c>
    </row>
    <row r="903" spans="1:7" ht="15">
      <c r="A903" s="101" t="s">
        <v>1359</v>
      </c>
      <c r="B903" s="99">
        <v>3</v>
      </c>
      <c r="C903" s="103">
        <v>0.0003448603532792674</v>
      </c>
      <c r="D903" s="99" t="s">
        <v>2435</v>
      </c>
      <c r="E903" s="99" t="b">
        <v>0</v>
      </c>
      <c r="F903" s="99" t="b">
        <v>0</v>
      </c>
      <c r="G903" s="99" t="b">
        <v>0</v>
      </c>
    </row>
    <row r="904" spans="1:7" ht="15">
      <c r="A904" s="101" t="s">
        <v>1360</v>
      </c>
      <c r="B904" s="99">
        <v>3</v>
      </c>
      <c r="C904" s="103">
        <v>0.00045450979131810503</v>
      </c>
      <c r="D904" s="99" t="s">
        <v>2435</v>
      </c>
      <c r="E904" s="99" t="b">
        <v>0</v>
      </c>
      <c r="F904" s="99" t="b">
        <v>0</v>
      </c>
      <c r="G904" s="99" t="b">
        <v>0</v>
      </c>
    </row>
    <row r="905" spans="1:7" ht="15">
      <c r="A905" s="101" t="s">
        <v>1361</v>
      </c>
      <c r="B905" s="99">
        <v>3</v>
      </c>
      <c r="C905" s="103">
        <v>0.00045450979131810503</v>
      </c>
      <c r="D905" s="99" t="s">
        <v>2435</v>
      </c>
      <c r="E905" s="99" t="b">
        <v>0</v>
      </c>
      <c r="F905" s="99" t="b">
        <v>0</v>
      </c>
      <c r="G905" s="99" t="b">
        <v>0</v>
      </c>
    </row>
    <row r="906" spans="1:7" ht="15">
      <c r="A906" s="101" t="s">
        <v>1362</v>
      </c>
      <c r="B906" s="99">
        <v>3</v>
      </c>
      <c r="C906" s="103">
        <v>0.0003448603532792674</v>
      </c>
      <c r="D906" s="99" t="s">
        <v>2435</v>
      </c>
      <c r="E906" s="99" t="b">
        <v>0</v>
      </c>
      <c r="F906" s="99" t="b">
        <v>0</v>
      </c>
      <c r="G906" s="99" t="b">
        <v>0</v>
      </c>
    </row>
    <row r="907" spans="1:7" ht="15">
      <c r="A907" s="101" t="s">
        <v>1363</v>
      </c>
      <c r="B907" s="99">
        <v>3</v>
      </c>
      <c r="C907" s="103">
        <v>0.00038532869839701236</v>
      </c>
      <c r="D907" s="99" t="s">
        <v>2435</v>
      </c>
      <c r="E907" s="99" t="b">
        <v>0</v>
      </c>
      <c r="F907" s="99" t="b">
        <v>0</v>
      </c>
      <c r="G907" s="99" t="b">
        <v>0</v>
      </c>
    </row>
    <row r="908" spans="1:7" ht="15">
      <c r="A908" s="101" t="s">
        <v>1364</v>
      </c>
      <c r="B908" s="99">
        <v>3</v>
      </c>
      <c r="C908" s="103">
        <v>0.0003448603532792674</v>
      </c>
      <c r="D908" s="99" t="s">
        <v>2435</v>
      </c>
      <c r="E908" s="99" t="b">
        <v>0</v>
      </c>
      <c r="F908" s="99" t="b">
        <v>0</v>
      </c>
      <c r="G908" s="99" t="b">
        <v>0</v>
      </c>
    </row>
    <row r="909" spans="1:7" ht="15">
      <c r="A909" s="101" t="s">
        <v>1365</v>
      </c>
      <c r="B909" s="99">
        <v>3</v>
      </c>
      <c r="C909" s="103">
        <v>0.00038532869839701236</v>
      </c>
      <c r="D909" s="99" t="s">
        <v>2435</v>
      </c>
      <c r="E909" s="99" t="b">
        <v>0</v>
      </c>
      <c r="F909" s="99" t="b">
        <v>0</v>
      </c>
      <c r="G909" s="99" t="b">
        <v>0</v>
      </c>
    </row>
    <row r="910" spans="1:7" ht="15">
      <c r="A910" s="101" t="s">
        <v>1366</v>
      </c>
      <c r="B910" s="99">
        <v>3</v>
      </c>
      <c r="C910" s="103">
        <v>0.0003448603532792674</v>
      </c>
      <c r="D910" s="99" t="s">
        <v>2435</v>
      </c>
      <c r="E910" s="99" t="b">
        <v>0</v>
      </c>
      <c r="F910" s="99" t="b">
        <v>0</v>
      </c>
      <c r="G910" s="99" t="b">
        <v>0</v>
      </c>
    </row>
    <row r="911" spans="1:7" ht="15">
      <c r="A911" s="101" t="s">
        <v>1367</v>
      </c>
      <c r="B911" s="99">
        <v>3</v>
      </c>
      <c r="C911" s="103">
        <v>0.0003448603532792674</v>
      </c>
      <c r="D911" s="99" t="s">
        <v>2435</v>
      </c>
      <c r="E911" s="99" t="b">
        <v>0</v>
      </c>
      <c r="F911" s="99" t="b">
        <v>0</v>
      </c>
      <c r="G911" s="99" t="b">
        <v>0</v>
      </c>
    </row>
    <row r="912" spans="1:7" ht="15">
      <c r="A912" s="101" t="s">
        <v>1368</v>
      </c>
      <c r="B912" s="99">
        <v>3</v>
      </c>
      <c r="C912" s="103">
        <v>0.0003448603532792674</v>
      </c>
      <c r="D912" s="99" t="s">
        <v>2435</v>
      </c>
      <c r="E912" s="99" t="b">
        <v>1</v>
      </c>
      <c r="F912" s="99" t="b">
        <v>0</v>
      </c>
      <c r="G912" s="99" t="b">
        <v>0</v>
      </c>
    </row>
    <row r="913" spans="1:7" ht="15">
      <c r="A913" s="101" t="s">
        <v>1369</v>
      </c>
      <c r="B913" s="99">
        <v>3</v>
      </c>
      <c r="C913" s="103">
        <v>0.00038532869839701236</v>
      </c>
      <c r="D913" s="99" t="s">
        <v>2435</v>
      </c>
      <c r="E913" s="99" t="b">
        <v>0</v>
      </c>
      <c r="F913" s="99" t="b">
        <v>0</v>
      </c>
      <c r="G913" s="99" t="b">
        <v>0</v>
      </c>
    </row>
    <row r="914" spans="1:7" ht="15">
      <c r="A914" s="101" t="s">
        <v>1370</v>
      </c>
      <c r="B914" s="99">
        <v>3</v>
      </c>
      <c r="C914" s="103">
        <v>0.00045450979131810503</v>
      </c>
      <c r="D914" s="99" t="s">
        <v>2435</v>
      </c>
      <c r="E914" s="99" t="b">
        <v>1</v>
      </c>
      <c r="F914" s="99" t="b">
        <v>0</v>
      </c>
      <c r="G914" s="99" t="b">
        <v>0</v>
      </c>
    </row>
    <row r="915" spans="1:7" ht="15">
      <c r="A915" s="101" t="s">
        <v>1371</v>
      </c>
      <c r="B915" s="99">
        <v>3</v>
      </c>
      <c r="C915" s="103">
        <v>0.0003448603532792674</v>
      </c>
      <c r="D915" s="99" t="s">
        <v>2435</v>
      </c>
      <c r="E915" s="99" t="b">
        <v>0</v>
      </c>
      <c r="F915" s="99" t="b">
        <v>0</v>
      </c>
      <c r="G915" s="99" t="b">
        <v>0</v>
      </c>
    </row>
    <row r="916" spans="1:7" ht="15">
      <c r="A916" s="101" t="s">
        <v>1372</v>
      </c>
      <c r="B916" s="99">
        <v>3</v>
      </c>
      <c r="C916" s="103">
        <v>0.0003448603532792674</v>
      </c>
      <c r="D916" s="99" t="s">
        <v>2435</v>
      </c>
      <c r="E916" s="99" t="b">
        <v>0</v>
      </c>
      <c r="F916" s="99" t="b">
        <v>0</v>
      </c>
      <c r="G916" s="99" t="b">
        <v>0</v>
      </c>
    </row>
    <row r="917" spans="1:7" ht="15">
      <c r="A917" s="101" t="s">
        <v>1373</v>
      </c>
      <c r="B917" s="99">
        <v>3</v>
      </c>
      <c r="C917" s="103">
        <v>0.0003448603532792674</v>
      </c>
      <c r="D917" s="99" t="s">
        <v>2435</v>
      </c>
      <c r="E917" s="99" t="b">
        <v>0</v>
      </c>
      <c r="F917" s="99" t="b">
        <v>0</v>
      </c>
      <c r="G917" s="99" t="b">
        <v>0</v>
      </c>
    </row>
    <row r="918" spans="1:7" ht="15">
      <c r="A918" s="101" t="s">
        <v>1374</v>
      </c>
      <c r="B918" s="99">
        <v>3</v>
      </c>
      <c r="C918" s="103">
        <v>0.0003448603532792674</v>
      </c>
      <c r="D918" s="99" t="s">
        <v>2435</v>
      </c>
      <c r="E918" s="99" t="b">
        <v>0</v>
      </c>
      <c r="F918" s="99" t="b">
        <v>0</v>
      </c>
      <c r="G918" s="99" t="b">
        <v>0</v>
      </c>
    </row>
    <row r="919" spans="1:7" ht="15">
      <c r="A919" s="101" t="s">
        <v>1375</v>
      </c>
      <c r="B919" s="99">
        <v>3</v>
      </c>
      <c r="C919" s="103">
        <v>0.0003448603532792674</v>
      </c>
      <c r="D919" s="99" t="s">
        <v>2435</v>
      </c>
      <c r="E919" s="99" t="b">
        <v>0</v>
      </c>
      <c r="F919" s="99" t="b">
        <v>0</v>
      </c>
      <c r="G919" s="99" t="b">
        <v>0</v>
      </c>
    </row>
    <row r="920" spans="1:7" ht="15">
      <c r="A920" s="101" t="s">
        <v>1376</v>
      </c>
      <c r="B920" s="99">
        <v>3</v>
      </c>
      <c r="C920" s="103">
        <v>0.0003448603532792674</v>
      </c>
      <c r="D920" s="99" t="s">
        <v>2435</v>
      </c>
      <c r="E920" s="99" t="b">
        <v>0</v>
      </c>
      <c r="F920" s="99" t="b">
        <v>0</v>
      </c>
      <c r="G920" s="99" t="b">
        <v>0</v>
      </c>
    </row>
    <row r="921" spans="1:7" ht="15">
      <c r="A921" s="101" t="s">
        <v>1377</v>
      </c>
      <c r="B921" s="99">
        <v>3</v>
      </c>
      <c r="C921" s="103">
        <v>0.00038532869839701236</v>
      </c>
      <c r="D921" s="99" t="s">
        <v>2435</v>
      </c>
      <c r="E921" s="99" t="b">
        <v>0</v>
      </c>
      <c r="F921" s="99" t="b">
        <v>0</v>
      </c>
      <c r="G921" s="99" t="b">
        <v>0</v>
      </c>
    </row>
    <row r="922" spans="1:7" ht="15">
      <c r="A922" s="101" t="s">
        <v>1378</v>
      </c>
      <c r="B922" s="99">
        <v>3</v>
      </c>
      <c r="C922" s="103">
        <v>0.0003448603532792674</v>
      </c>
      <c r="D922" s="99" t="s">
        <v>2435</v>
      </c>
      <c r="E922" s="99" t="b">
        <v>0</v>
      </c>
      <c r="F922" s="99" t="b">
        <v>0</v>
      </c>
      <c r="G922" s="99" t="b">
        <v>0</v>
      </c>
    </row>
    <row r="923" spans="1:7" ht="15">
      <c r="A923" s="101" t="s">
        <v>1379</v>
      </c>
      <c r="B923" s="99">
        <v>3</v>
      </c>
      <c r="C923" s="103">
        <v>0.00038532869839701236</v>
      </c>
      <c r="D923" s="99" t="s">
        <v>2435</v>
      </c>
      <c r="E923" s="99" t="b">
        <v>1</v>
      </c>
      <c r="F923" s="99" t="b">
        <v>0</v>
      </c>
      <c r="G923" s="99" t="b">
        <v>0</v>
      </c>
    </row>
    <row r="924" spans="1:7" ht="15">
      <c r="A924" s="101" t="s">
        <v>1380</v>
      </c>
      <c r="B924" s="99">
        <v>3</v>
      </c>
      <c r="C924" s="103">
        <v>0.0003448603532792674</v>
      </c>
      <c r="D924" s="99" t="s">
        <v>2435</v>
      </c>
      <c r="E924" s="99" t="b">
        <v>0</v>
      </c>
      <c r="F924" s="99" t="b">
        <v>0</v>
      </c>
      <c r="G924" s="99" t="b">
        <v>0</v>
      </c>
    </row>
    <row r="925" spans="1:7" ht="15">
      <c r="A925" s="101" t="s">
        <v>1381</v>
      </c>
      <c r="B925" s="99">
        <v>3</v>
      </c>
      <c r="C925" s="103">
        <v>0.0003448603532792674</v>
      </c>
      <c r="D925" s="99" t="s">
        <v>2435</v>
      </c>
      <c r="E925" s="99" t="b">
        <v>0</v>
      </c>
      <c r="F925" s="99" t="b">
        <v>0</v>
      </c>
      <c r="G925" s="99" t="b">
        <v>0</v>
      </c>
    </row>
    <row r="926" spans="1:7" ht="15">
      <c r="A926" s="101" t="s">
        <v>1382</v>
      </c>
      <c r="B926" s="99">
        <v>3</v>
      </c>
      <c r="C926" s="103">
        <v>0.0003448603532792674</v>
      </c>
      <c r="D926" s="99" t="s">
        <v>2435</v>
      </c>
      <c r="E926" s="99" t="b">
        <v>0</v>
      </c>
      <c r="F926" s="99" t="b">
        <v>0</v>
      </c>
      <c r="G926" s="99" t="b">
        <v>0</v>
      </c>
    </row>
    <row r="927" spans="1:7" ht="15">
      <c r="A927" s="101" t="s">
        <v>1383</v>
      </c>
      <c r="B927" s="99">
        <v>3</v>
      </c>
      <c r="C927" s="103">
        <v>0.00038532869839701236</v>
      </c>
      <c r="D927" s="99" t="s">
        <v>2435</v>
      </c>
      <c r="E927" s="99" t="b">
        <v>0</v>
      </c>
      <c r="F927" s="99" t="b">
        <v>0</v>
      </c>
      <c r="G927" s="99" t="b">
        <v>0</v>
      </c>
    </row>
    <row r="928" spans="1:7" ht="15">
      <c r="A928" s="101" t="s">
        <v>1384</v>
      </c>
      <c r="B928" s="99">
        <v>3</v>
      </c>
      <c r="C928" s="103">
        <v>0.0003448603532792674</v>
      </c>
      <c r="D928" s="99" t="s">
        <v>2435</v>
      </c>
      <c r="E928" s="99" t="b">
        <v>0</v>
      </c>
      <c r="F928" s="99" t="b">
        <v>0</v>
      </c>
      <c r="G928" s="99" t="b">
        <v>0</v>
      </c>
    </row>
    <row r="929" spans="1:7" ht="15">
      <c r="A929" s="101" t="s">
        <v>1385</v>
      </c>
      <c r="B929" s="99">
        <v>3</v>
      </c>
      <c r="C929" s="103">
        <v>0.00038532869839701236</v>
      </c>
      <c r="D929" s="99" t="s">
        <v>2435</v>
      </c>
      <c r="E929" s="99" t="b">
        <v>0</v>
      </c>
      <c r="F929" s="99" t="b">
        <v>0</v>
      </c>
      <c r="G929" s="99" t="b">
        <v>0</v>
      </c>
    </row>
    <row r="930" spans="1:7" ht="15">
      <c r="A930" s="101" t="s">
        <v>1386</v>
      </c>
      <c r="B930" s="99">
        <v>3</v>
      </c>
      <c r="C930" s="103">
        <v>0.00045450979131810503</v>
      </c>
      <c r="D930" s="99" t="s">
        <v>2435</v>
      </c>
      <c r="E930" s="99" t="b">
        <v>0</v>
      </c>
      <c r="F930" s="99" t="b">
        <v>0</v>
      </c>
      <c r="G930" s="99" t="b">
        <v>0</v>
      </c>
    </row>
    <row r="931" spans="1:7" ht="15">
      <c r="A931" s="101" t="s">
        <v>1387</v>
      </c>
      <c r="B931" s="99">
        <v>3</v>
      </c>
      <c r="C931" s="103">
        <v>0.0003448603532792674</v>
      </c>
      <c r="D931" s="99" t="s">
        <v>2435</v>
      </c>
      <c r="E931" s="99" t="b">
        <v>0</v>
      </c>
      <c r="F931" s="99" t="b">
        <v>0</v>
      </c>
      <c r="G931" s="99" t="b">
        <v>0</v>
      </c>
    </row>
    <row r="932" spans="1:7" ht="15">
      <c r="A932" s="101" t="s">
        <v>1388</v>
      </c>
      <c r="B932" s="99">
        <v>3</v>
      </c>
      <c r="C932" s="103">
        <v>0.0003448603532792674</v>
      </c>
      <c r="D932" s="99" t="s">
        <v>2435</v>
      </c>
      <c r="E932" s="99" t="b">
        <v>0</v>
      </c>
      <c r="F932" s="99" t="b">
        <v>0</v>
      </c>
      <c r="G932" s="99" t="b">
        <v>0</v>
      </c>
    </row>
    <row r="933" spans="1:7" ht="15">
      <c r="A933" s="101" t="s">
        <v>1389</v>
      </c>
      <c r="B933" s="99">
        <v>3</v>
      </c>
      <c r="C933" s="103">
        <v>0.0003448603532792674</v>
      </c>
      <c r="D933" s="99" t="s">
        <v>2435</v>
      </c>
      <c r="E933" s="99" t="b">
        <v>0</v>
      </c>
      <c r="F933" s="99" t="b">
        <v>0</v>
      </c>
      <c r="G933" s="99" t="b">
        <v>0</v>
      </c>
    </row>
    <row r="934" spans="1:7" ht="15">
      <c r="A934" s="101" t="s">
        <v>1390</v>
      </c>
      <c r="B934" s="99">
        <v>3</v>
      </c>
      <c r="C934" s="103">
        <v>0.00038532869839701236</v>
      </c>
      <c r="D934" s="99" t="s">
        <v>2435</v>
      </c>
      <c r="E934" s="99" t="b">
        <v>0</v>
      </c>
      <c r="F934" s="99" t="b">
        <v>0</v>
      </c>
      <c r="G934" s="99" t="b">
        <v>0</v>
      </c>
    </row>
    <row r="935" spans="1:7" ht="15">
      <c r="A935" s="101" t="s">
        <v>1391</v>
      </c>
      <c r="B935" s="99">
        <v>3</v>
      </c>
      <c r="C935" s="103">
        <v>0.0003448603532792674</v>
      </c>
      <c r="D935" s="99" t="s">
        <v>2435</v>
      </c>
      <c r="E935" s="99" t="b">
        <v>0</v>
      </c>
      <c r="F935" s="99" t="b">
        <v>0</v>
      </c>
      <c r="G935" s="99" t="b">
        <v>0</v>
      </c>
    </row>
    <row r="936" spans="1:7" ht="15">
      <c r="A936" s="101" t="s">
        <v>1392</v>
      </c>
      <c r="B936" s="99">
        <v>3</v>
      </c>
      <c r="C936" s="103">
        <v>0.00038532869839701236</v>
      </c>
      <c r="D936" s="99" t="s">
        <v>2435</v>
      </c>
      <c r="E936" s="99" t="b">
        <v>0</v>
      </c>
      <c r="F936" s="99" t="b">
        <v>0</v>
      </c>
      <c r="G936" s="99" t="b">
        <v>0</v>
      </c>
    </row>
    <row r="937" spans="1:7" ht="15">
      <c r="A937" s="101" t="s">
        <v>1393</v>
      </c>
      <c r="B937" s="99">
        <v>3</v>
      </c>
      <c r="C937" s="103">
        <v>0.0003448603532792674</v>
      </c>
      <c r="D937" s="99" t="s">
        <v>2435</v>
      </c>
      <c r="E937" s="99" t="b">
        <v>0</v>
      </c>
      <c r="F937" s="99" t="b">
        <v>0</v>
      </c>
      <c r="G937" s="99" t="b">
        <v>0</v>
      </c>
    </row>
    <row r="938" spans="1:7" ht="15">
      <c r="A938" s="101" t="s">
        <v>1394</v>
      </c>
      <c r="B938" s="99">
        <v>3</v>
      </c>
      <c r="C938" s="103">
        <v>0.0003448603532792674</v>
      </c>
      <c r="D938" s="99" t="s">
        <v>2435</v>
      </c>
      <c r="E938" s="99" t="b">
        <v>0</v>
      </c>
      <c r="F938" s="99" t="b">
        <v>0</v>
      </c>
      <c r="G938" s="99" t="b">
        <v>0</v>
      </c>
    </row>
    <row r="939" spans="1:7" ht="15">
      <c r="A939" s="101" t="s">
        <v>1395</v>
      </c>
      <c r="B939" s="99">
        <v>3</v>
      </c>
      <c r="C939" s="103">
        <v>0.0003448603532792674</v>
      </c>
      <c r="D939" s="99" t="s">
        <v>2435</v>
      </c>
      <c r="E939" s="99" t="b">
        <v>0</v>
      </c>
      <c r="F939" s="99" t="b">
        <v>1</v>
      </c>
      <c r="G939" s="99" t="b">
        <v>0</v>
      </c>
    </row>
    <row r="940" spans="1:7" ht="15">
      <c r="A940" s="101" t="s">
        <v>1396</v>
      </c>
      <c r="B940" s="99">
        <v>3</v>
      </c>
      <c r="C940" s="103">
        <v>0.00045450979131810503</v>
      </c>
      <c r="D940" s="99" t="s">
        <v>2435</v>
      </c>
      <c r="E940" s="99" t="b">
        <v>0</v>
      </c>
      <c r="F940" s="99" t="b">
        <v>0</v>
      </c>
      <c r="G940" s="99" t="b">
        <v>0</v>
      </c>
    </row>
    <row r="941" spans="1:7" ht="15">
      <c r="A941" s="101" t="s">
        <v>1397</v>
      </c>
      <c r="B941" s="99">
        <v>3</v>
      </c>
      <c r="C941" s="103">
        <v>0.00038532869839701236</v>
      </c>
      <c r="D941" s="99" t="s">
        <v>2435</v>
      </c>
      <c r="E941" s="99" t="b">
        <v>0</v>
      </c>
      <c r="F941" s="99" t="b">
        <v>0</v>
      </c>
      <c r="G941" s="99" t="b">
        <v>0</v>
      </c>
    </row>
    <row r="942" spans="1:7" ht="15">
      <c r="A942" s="101" t="s">
        <v>1398</v>
      </c>
      <c r="B942" s="99">
        <v>3</v>
      </c>
      <c r="C942" s="103">
        <v>0.0003448603532792674</v>
      </c>
      <c r="D942" s="99" t="s">
        <v>2435</v>
      </c>
      <c r="E942" s="99" t="b">
        <v>0</v>
      </c>
      <c r="F942" s="99" t="b">
        <v>0</v>
      </c>
      <c r="G942" s="99" t="b">
        <v>0</v>
      </c>
    </row>
    <row r="943" spans="1:7" ht="15">
      <c r="A943" s="101" t="s">
        <v>1399</v>
      </c>
      <c r="B943" s="99">
        <v>3</v>
      </c>
      <c r="C943" s="103">
        <v>0.0003448603532792674</v>
      </c>
      <c r="D943" s="99" t="s">
        <v>2435</v>
      </c>
      <c r="E943" s="99" t="b">
        <v>0</v>
      </c>
      <c r="F943" s="99" t="b">
        <v>0</v>
      </c>
      <c r="G943" s="99" t="b">
        <v>0</v>
      </c>
    </row>
    <row r="944" spans="1:7" ht="15">
      <c r="A944" s="101" t="s">
        <v>1400</v>
      </c>
      <c r="B944" s="99">
        <v>3</v>
      </c>
      <c r="C944" s="103">
        <v>0.0003448603532792674</v>
      </c>
      <c r="D944" s="99" t="s">
        <v>2435</v>
      </c>
      <c r="E944" s="99" t="b">
        <v>0</v>
      </c>
      <c r="F944" s="99" t="b">
        <v>0</v>
      </c>
      <c r="G944" s="99" t="b">
        <v>0</v>
      </c>
    </row>
    <row r="945" spans="1:7" ht="15">
      <c r="A945" s="101" t="s">
        <v>1401</v>
      </c>
      <c r="B945" s="99">
        <v>3</v>
      </c>
      <c r="C945" s="103">
        <v>0.0003448603532792674</v>
      </c>
      <c r="D945" s="99" t="s">
        <v>2435</v>
      </c>
      <c r="E945" s="99" t="b">
        <v>0</v>
      </c>
      <c r="F945" s="99" t="b">
        <v>0</v>
      </c>
      <c r="G945" s="99" t="b">
        <v>0</v>
      </c>
    </row>
    <row r="946" spans="1:7" ht="15">
      <c r="A946" s="101" t="s">
        <v>1402</v>
      </c>
      <c r="B946" s="99">
        <v>3</v>
      </c>
      <c r="C946" s="103">
        <v>0.0003448603532792674</v>
      </c>
      <c r="D946" s="99" t="s">
        <v>2435</v>
      </c>
      <c r="E946" s="99" t="b">
        <v>0</v>
      </c>
      <c r="F946" s="99" t="b">
        <v>0</v>
      </c>
      <c r="G946" s="99" t="b">
        <v>0</v>
      </c>
    </row>
    <row r="947" spans="1:7" ht="15">
      <c r="A947" s="101" t="s">
        <v>1403</v>
      </c>
      <c r="B947" s="99">
        <v>3</v>
      </c>
      <c r="C947" s="103">
        <v>0.0003448603532792674</v>
      </c>
      <c r="D947" s="99" t="s">
        <v>2435</v>
      </c>
      <c r="E947" s="99" t="b">
        <v>0</v>
      </c>
      <c r="F947" s="99" t="b">
        <v>0</v>
      </c>
      <c r="G947" s="99" t="b">
        <v>0</v>
      </c>
    </row>
    <row r="948" spans="1:7" ht="15">
      <c r="A948" s="101" t="s">
        <v>1404</v>
      </c>
      <c r="B948" s="99">
        <v>3</v>
      </c>
      <c r="C948" s="103">
        <v>0.0003448603532792674</v>
      </c>
      <c r="D948" s="99" t="s">
        <v>2435</v>
      </c>
      <c r="E948" s="99" t="b">
        <v>0</v>
      </c>
      <c r="F948" s="99" t="b">
        <v>0</v>
      </c>
      <c r="G948" s="99" t="b">
        <v>0</v>
      </c>
    </row>
    <row r="949" spans="1:7" ht="15">
      <c r="A949" s="101" t="s">
        <v>1405</v>
      </c>
      <c r="B949" s="99">
        <v>3</v>
      </c>
      <c r="C949" s="103">
        <v>0.0003448603532792674</v>
      </c>
      <c r="D949" s="99" t="s">
        <v>2435</v>
      </c>
      <c r="E949" s="99" t="b">
        <v>0</v>
      </c>
      <c r="F949" s="99" t="b">
        <v>0</v>
      </c>
      <c r="G949" s="99" t="b">
        <v>0</v>
      </c>
    </row>
    <row r="950" spans="1:7" ht="15">
      <c r="A950" s="101" t="s">
        <v>1406</v>
      </c>
      <c r="B950" s="99">
        <v>3</v>
      </c>
      <c r="C950" s="103">
        <v>0.00038532869839701236</v>
      </c>
      <c r="D950" s="99" t="s">
        <v>2435</v>
      </c>
      <c r="E950" s="99" t="b">
        <v>0</v>
      </c>
      <c r="F950" s="99" t="b">
        <v>0</v>
      </c>
      <c r="G950" s="99" t="b">
        <v>0</v>
      </c>
    </row>
    <row r="951" spans="1:7" ht="15">
      <c r="A951" s="101" t="s">
        <v>1407</v>
      </c>
      <c r="B951" s="99">
        <v>3</v>
      </c>
      <c r="C951" s="103">
        <v>0.0003448603532792674</v>
      </c>
      <c r="D951" s="99" t="s">
        <v>2435</v>
      </c>
      <c r="E951" s="99" t="b">
        <v>0</v>
      </c>
      <c r="F951" s="99" t="b">
        <v>0</v>
      </c>
      <c r="G951" s="99" t="b">
        <v>0</v>
      </c>
    </row>
    <row r="952" spans="1:7" ht="15">
      <c r="A952" s="101" t="s">
        <v>1408</v>
      </c>
      <c r="B952" s="99">
        <v>3</v>
      </c>
      <c r="C952" s="103">
        <v>0.0003448603532792674</v>
      </c>
      <c r="D952" s="99" t="s">
        <v>2435</v>
      </c>
      <c r="E952" s="99" t="b">
        <v>0</v>
      </c>
      <c r="F952" s="99" t="b">
        <v>0</v>
      </c>
      <c r="G952" s="99" t="b">
        <v>0</v>
      </c>
    </row>
    <row r="953" spans="1:7" ht="15">
      <c r="A953" s="101" t="s">
        <v>1409</v>
      </c>
      <c r="B953" s="99">
        <v>3</v>
      </c>
      <c r="C953" s="103">
        <v>0.0003448603532792674</v>
      </c>
      <c r="D953" s="99" t="s">
        <v>2435</v>
      </c>
      <c r="E953" s="99" t="b">
        <v>0</v>
      </c>
      <c r="F953" s="99" t="b">
        <v>0</v>
      </c>
      <c r="G953" s="99" t="b">
        <v>0</v>
      </c>
    </row>
    <row r="954" spans="1:7" ht="15">
      <c r="A954" s="101" t="s">
        <v>1410</v>
      </c>
      <c r="B954" s="99">
        <v>3</v>
      </c>
      <c r="C954" s="103">
        <v>0.0003448603532792674</v>
      </c>
      <c r="D954" s="99" t="s">
        <v>2435</v>
      </c>
      <c r="E954" s="99" t="b">
        <v>0</v>
      </c>
      <c r="F954" s="99" t="b">
        <v>0</v>
      </c>
      <c r="G954" s="99" t="b">
        <v>0</v>
      </c>
    </row>
    <row r="955" spans="1:7" ht="15">
      <c r="A955" s="101" t="s">
        <v>1411</v>
      </c>
      <c r="B955" s="99">
        <v>3</v>
      </c>
      <c r="C955" s="103">
        <v>0.0003448603532792674</v>
      </c>
      <c r="D955" s="99" t="s">
        <v>2435</v>
      </c>
      <c r="E955" s="99" t="b">
        <v>0</v>
      </c>
      <c r="F955" s="99" t="b">
        <v>0</v>
      </c>
      <c r="G955" s="99" t="b">
        <v>0</v>
      </c>
    </row>
    <row r="956" spans="1:7" ht="15">
      <c r="A956" s="101" t="s">
        <v>1412</v>
      </c>
      <c r="B956" s="99">
        <v>3</v>
      </c>
      <c r="C956" s="103">
        <v>0.0003448603532792674</v>
      </c>
      <c r="D956" s="99" t="s">
        <v>2435</v>
      </c>
      <c r="E956" s="99" t="b">
        <v>0</v>
      </c>
      <c r="F956" s="99" t="b">
        <v>0</v>
      </c>
      <c r="G956" s="99" t="b">
        <v>0</v>
      </c>
    </row>
    <row r="957" spans="1:7" ht="15">
      <c r="A957" s="101" t="s">
        <v>1413</v>
      </c>
      <c r="B957" s="99">
        <v>3</v>
      </c>
      <c r="C957" s="103">
        <v>0.00038532869839701236</v>
      </c>
      <c r="D957" s="99" t="s">
        <v>2435</v>
      </c>
      <c r="E957" s="99" t="b">
        <v>0</v>
      </c>
      <c r="F957" s="99" t="b">
        <v>0</v>
      </c>
      <c r="G957" s="99" t="b">
        <v>0</v>
      </c>
    </row>
    <row r="958" spans="1:7" ht="15">
      <c r="A958" s="101" t="s">
        <v>1414</v>
      </c>
      <c r="B958" s="99">
        <v>3</v>
      </c>
      <c r="C958" s="103">
        <v>0.00045450979131810503</v>
      </c>
      <c r="D958" s="99" t="s">
        <v>2435</v>
      </c>
      <c r="E958" s="99" t="b">
        <v>0</v>
      </c>
      <c r="F958" s="99" t="b">
        <v>0</v>
      </c>
      <c r="G958" s="99" t="b">
        <v>0</v>
      </c>
    </row>
    <row r="959" spans="1:7" ht="15">
      <c r="A959" s="101" t="s">
        <v>1415</v>
      </c>
      <c r="B959" s="99">
        <v>3</v>
      </c>
      <c r="C959" s="103">
        <v>0.0003448603532792674</v>
      </c>
      <c r="D959" s="99" t="s">
        <v>2435</v>
      </c>
      <c r="E959" s="99" t="b">
        <v>0</v>
      </c>
      <c r="F959" s="99" t="b">
        <v>0</v>
      </c>
      <c r="G959" s="99" t="b">
        <v>0</v>
      </c>
    </row>
    <row r="960" spans="1:7" ht="15">
      <c r="A960" s="101" t="s">
        <v>1416</v>
      </c>
      <c r="B960" s="99">
        <v>3</v>
      </c>
      <c r="C960" s="103">
        <v>0.0003448603532792674</v>
      </c>
      <c r="D960" s="99" t="s">
        <v>2435</v>
      </c>
      <c r="E960" s="99" t="b">
        <v>0</v>
      </c>
      <c r="F960" s="99" t="b">
        <v>0</v>
      </c>
      <c r="G960" s="99" t="b">
        <v>0</v>
      </c>
    </row>
    <row r="961" spans="1:7" ht="15">
      <c r="A961" s="101" t="s">
        <v>1417</v>
      </c>
      <c r="B961" s="99">
        <v>3</v>
      </c>
      <c r="C961" s="103">
        <v>0.0003448603532792674</v>
      </c>
      <c r="D961" s="99" t="s">
        <v>2435</v>
      </c>
      <c r="E961" s="99" t="b">
        <v>0</v>
      </c>
      <c r="F961" s="99" t="b">
        <v>0</v>
      </c>
      <c r="G961" s="99" t="b">
        <v>0</v>
      </c>
    </row>
    <row r="962" spans="1:7" ht="15">
      <c r="A962" s="101" t="s">
        <v>1418</v>
      </c>
      <c r="B962" s="99">
        <v>3</v>
      </c>
      <c r="C962" s="103">
        <v>0.00038532869839701236</v>
      </c>
      <c r="D962" s="99" t="s">
        <v>2435</v>
      </c>
      <c r="E962" s="99" t="b">
        <v>0</v>
      </c>
      <c r="F962" s="99" t="b">
        <v>0</v>
      </c>
      <c r="G962" s="99" t="b">
        <v>0</v>
      </c>
    </row>
    <row r="963" spans="1:7" ht="15">
      <c r="A963" s="101" t="s">
        <v>1419</v>
      </c>
      <c r="B963" s="99">
        <v>3</v>
      </c>
      <c r="C963" s="103">
        <v>0.0003448603532792674</v>
      </c>
      <c r="D963" s="99" t="s">
        <v>2435</v>
      </c>
      <c r="E963" s="99" t="b">
        <v>0</v>
      </c>
      <c r="F963" s="99" t="b">
        <v>0</v>
      </c>
      <c r="G963" s="99" t="b">
        <v>0</v>
      </c>
    </row>
    <row r="964" spans="1:7" ht="15">
      <c r="A964" s="101" t="s">
        <v>1420</v>
      </c>
      <c r="B964" s="99">
        <v>3</v>
      </c>
      <c r="C964" s="103">
        <v>0.0003448603532792674</v>
      </c>
      <c r="D964" s="99" t="s">
        <v>2435</v>
      </c>
      <c r="E964" s="99" t="b">
        <v>1</v>
      </c>
      <c r="F964" s="99" t="b">
        <v>0</v>
      </c>
      <c r="G964" s="99" t="b">
        <v>0</v>
      </c>
    </row>
    <row r="965" spans="1:7" ht="15">
      <c r="A965" s="101" t="s">
        <v>1421</v>
      </c>
      <c r="B965" s="99">
        <v>3</v>
      </c>
      <c r="C965" s="103">
        <v>0.00038532869839701236</v>
      </c>
      <c r="D965" s="99" t="s">
        <v>2435</v>
      </c>
      <c r="E965" s="99" t="b">
        <v>0</v>
      </c>
      <c r="F965" s="99" t="b">
        <v>0</v>
      </c>
      <c r="G965" s="99" t="b">
        <v>0</v>
      </c>
    </row>
    <row r="966" spans="1:7" ht="15">
      <c r="A966" s="101" t="s">
        <v>1422</v>
      </c>
      <c r="B966" s="99">
        <v>3</v>
      </c>
      <c r="C966" s="103">
        <v>0.0003448603532792674</v>
      </c>
      <c r="D966" s="99" t="s">
        <v>2435</v>
      </c>
      <c r="E966" s="99" t="b">
        <v>0</v>
      </c>
      <c r="F966" s="99" t="b">
        <v>0</v>
      </c>
      <c r="G966" s="99" t="b">
        <v>0</v>
      </c>
    </row>
    <row r="967" spans="1:7" ht="15">
      <c r="A967" s="101" t="s">
        <v>1423</v>
      </c>
      <c r="B967" s="99">
        <v>3</v>
      </c>
      <c r="C967" s="103">
        <v>0.00045450979131810503</v>
      </c>
      <c r="D967" s="99" t="s">
        <v>2435</v>
      </c>
      <c r="E967" s="99" t="b">
        <v>0</v>
      </c>
      <c r="F967" s="99" t="b">
        <v>0</v>
      </c>
      <c r="G967" s="99" t="b">
        <v>0</v>
      </c>
    </row>
    <row r="968" spans="1:7" ht="15">
      <c r="A968" s="101" t="s">
        <v>1424</v>
      </c>
      <c r="B968" s="99">
        <v>3</v>
      </c>
      <c r="C968" s="103">
        <v>0.0003448603532792674</v>
      </c>
      <c r="D968" s="99" t="s">
        <v>2435</v>
      </c>
      <c r="E968" s="99" t="b">
        <v>0</v>
      </c>
      <c r="F968" s="99" t="b">
        <v>0</v>
      </c>
      <c r="G968" s="99" t="b">
        <v>0</v>
      </c>
    </row>
    <row r="969" spans="1:7" ht="15">
      <c r="A969" s="101" t="s">
        <v>1425</v>
      </c>
      <c r="B969" s="99">
        <v>3</v>
      </c>
      <c r="C969" s="103">
        <v>0.0003448603532792674</v>
      </c>
      <c r="D969" s="99" t="s">
        <v>2435</v>
      </c>
      <c r="E969" s="99" t="b">
        <v>0</v>
      </c>
      <c r="F969" s="99" t="b">
        <v>0</v>
      </c>
      <c r="G969" s="99" t="b">
        <v>0</v>
      </c>
    </row>
    <row r="970" spans="1:7" ht="15">
      <c r="A970" s="101" t="s">
        <v>1426</v>
      </c>
      <c r="B970" s="99">
        <v>3</v>
      </c>
      <c r="C970" s="103">
        <v>0.00045450979131810503</v>
      </c>
      <c r="D970" s="99" t="s">
        <v>2435</v>
      </c>
      <c r="E970" s="99" t="b">
        <v>0</v>
      </c>
      <c r="F970" s="99" t="b">
        <v>0</v>
      </c>
      <c r="G970" s="99" t="b">
        <v>0</v>
      </c>
    </row>
    <row r="971" spans="1:7" ht="15">
      <c r="A971" s="101" t="s">
        <v>1427</v>
      </c>
      <c r="B971" s="99">
        <v>3</v>
      </c>
      <c r="C971" s="103">
        <v>0.0003448603532792674</v>
      </c>
      <c r="D971" s="99" t="s">
        <v>2435</v>
      </c>
      <c r="E971" s="99" t="b">
        <v>1</v>
      </c>
      <c r="F971" s="99" t="b">
        <v>0</v>
      </c>
      <c r="G971" s="99" t="b">
        <v>0</v>
      </c>
    </row>
    <row r="972" spans="1:7" ht="15">
      <c r="A972" s="101" t="s">
        <v>1428</v>
      </c>
      <c r="B972" s="99">
        <v>3</v>
      </c>
      <c r="C972" s="103">
        <v>0.0003448603532792674</v>
      </c>
      <c r="D972" s="99" t="s">
        <v>2435</v>
      </c>
      <c r="E972" s="99" t="b">
        <v>0</v>
      </c>
      <c r="F972" s="99" t="b">
        <v>0</v>
      </c>
      <c r="G972" s="99" t="b">
        <v>0</v>
      </c>
    </row>
    <row r="973" spans="1:7" ht="15">
      <c r="A973" s="101" t="s">
        <v>1429</v>
      </c>
      <c r="B973" s="99">
        <v>3</v>
      </c>
      <c r="C973" s="103">
        <v>0.0003448603532792674</v>
      </c>
      <c r="D973" s="99" t="s">
        <v>2435</v>
      </c>
      <c r="E973" s="99" t="b">
        <v>0</v>
      </c>
      <c r="F973" s="99" t="b">
        <v>0</v>
      </c>
      <c r="G973" s="99" t="b">
        <v>0</v>
      </c>
    </row>
    <row r="974" spans="1:7" ht="15">
      <c r="A974" s="101" t="s">
        <v>1430</v>
      </c>
      <c r="B974" s="99">
        <v>3</v>
      </c>
      <c r="C974" s="103">
        <v>0.00038532869839701236</v>
      </c>
      <c r="D974" s="99" t="s">
        <v>2435</v>
      </c>
      <c r="E974" s="99" t="b">
        <v>0</v>
      </c>
      <c r="F974" s="99" t="b">
        <v>0</v>
      </c>
      <c r="G974" s="99" t="b">
        <v>0</v>
      </c>
    </row>
    <row r="975" spans="1:7" ht="15">
      <c r="A975" s="101" t="s">
        <v>1431</v>
      </c>
      <c r="B975" s="99">
        <v>3</v>
      </c>
      <c r="C975" s="103">
        <v>0.0003448603532792674</v>
      </c>
      <c r="D975" s="99" t="s">
        <v>2435</v>
      </c>
      <c r="E975" s="99" t="b">
        <v>0</v>
      </c>
      <c r="F975" s="99" t="b">
        <v>0</v>
      </c>
      <c r="G975" s="99" t="b">
        <v>0</v>
      </c>
    </row>
    <row r="976" spans="1:7" ht="15">
      <c r="A976" s="101" t="s">
        <v>1432</v>
      </c>
      <c r="B976" s="99">
        <v>3</v>
      </c>
      <c r="C976" s="103">
        <v>0.0003448603532792674</v>
      </c>
      <c r="D976" s="99" t="s">
        <v>2435</v>
      </c>
      <c r="E976" s="99" t="b">
        <v>0</v>
      </c>
      <c r="F976" s="99" t="b">
        <v>0</v>
      </c>
      <c r="G976" s="99" t="b">
        <v>0</v>
      </c>
    </row>
    <row r="977" spans="1:7" ht="15">
      <c r="A977" s="101" t="s">
        <v>1433</v>
      </c>
      <c r="B977" s="99">
        <v>3</v>
      </c>
      <c r="C977" s="103">
        <v>0.00038532869839701236</v>
      </c>
      <c r="D977" s="99" t="s">
        <v>2435</v>
      </c>
      <c r="E977" s="99" t="b">
        <v>0</v>
      </c>
      <c r="F977" s="99" t="b">
        <v>0</v>
      </c>
      <c r="G977" s="99" t="b">
        <v>0</v>
      </c>
    </row>
    <row r="978" spans="1:7" ht="15">
      <c r="A978" s="101" t="s">
        <v>1434</v>
      </c>
      <c r="B978" s="99">
        <v>3</v>
      </c>
      <c r="C978" s="103">
        <v>0.00045450979131810503</v>
      </c>
      <c r="D978" s="99" t="s">
        <v>2435</v>
      </c>
      <c r="E978" s="99" t="b">
        <v>0</v>
      </c>
      <c r="F978" s="99" t="b">
        <v>0</v>
      </c>
      <c r="G978" s="99" t="b">
        <v>0</v>
      </c>
    </row>
    <row r="979" spans="1:7" ht="15">
      <c r="A979" s="101" t="s">
        <v>1435</v>
      </c>
      <c r="B979" s="99">
        <v>3</v>
      </c>
      <c r="C979" s="103">
        <v>0.0003448603532792674</v>
      </c>
      <c r="D979" s="99" t="s">
        <v>2435</v>
      </c>
      <c r="E979" s="99" t="b">
        <v>0</v>
      </c>
      <c r="F979" s="99" t="b">
        <v>0</v>
      </c>
      <c r="G979" s="99" t="b">
        <v>0</v>
      </c>
    </row>
    <row r="980" spans="1:7" ht="15">
      <c r="A980" s="101" t="s">
        <v>1436</v>
      </c>
      <c r="B980" s="99">
        <v>3</v>
      </c>
      <c r="C980" s="103">
        <v>0.00038532869839701236</v>
      </c>
      <c r="D980" s="99" t="s">
        <v>2435</v>
      </c>
      <c r="E980" s="99" t="b">
        <v>0</v>
      </c>
      <c r="F980" s="99" t="b">
        <v>0</v>
      </c>
      <c r="G980" s="99" t="b">
        <v>0</v>
      </c>
    </row>
    <row r="981" spans="1:7" ht="15">
      <c r="A981" s="101" t="s">
        <v>1437</v>
      </c>
      <c r="B981" s="99">
        <v>3</v>
      </c>
      <c r="C981" s="103">
        <v>0.00045450979131810503</v>
      </c>
      <c r="D981" s="99" t="s">
        <v>2435</v>
      </c>
      <c r="E981" s="99" t="b">
        <v>0</v>
      </c>
      <c r="F981" s="99" t="b">
        <v>0</v>
      </c>
      <c r="G981" s="99" t="b">
        <v>0</v>
      </c>
    </row>
    <row r="982" spans="1:7" ht="15">
      <c r="A982" s="101" t="s">
        <v>1438</v>
      </c>
      <c r="B982" s="99">
        <v>3</v>
      </c>
      <c r="C982" s="103">
        <v>0.0003448603532792674</v>
      </c>
      <c r="D982" s="99" t="s">
        <v>2435</v>
      </c>
      <c r="E982" s="99" t="b">
        <v>0</v>
      </c>
      <c r="F982" s="99" t="b">
        <v>0</v>
      </c>
      <c r="G982" s="99" t="b">
        <v>0</v>
      </c>
    </row>
    <row r="983" spans="1:7" ht="15">
      <c r="A983" s="101" t="s">
        <v>1439</v>
      </c>
      <c r="B983" s="99">
        <v>3</v>
      </c>
      <c r="C983" s="103">
        <v>0.0003448603532792674</v>
      </c>
      <c r="D983" s="99" t="s">
        <v>2435</v>
      </c>
      <c r="E983" s="99" t="b">
        <v>1</v>
      </c>
      <c r="F983" s="99" t="b">
        <v>0</v>
      </c>
      <c r="G983" s="99" t="b">
        <v>0</v>
      </c>
    </row>
    <row r="984" spans="1:7" ht="15">
      <c r="A984" s="101" t="s">
        <v>1440</v>
      </c>
      <c r="B984" s="99">
        <v>3</v>
      </c>
      <c r="C984" s="103">
        <v>0.0003448603532792674</v>
      </c>
      <c r="D984" s="99" t="s">
        <v>2435</v>
      </c>
      <c r="E984" s="99" t="b">
        <v>0</v>
      </c>
      <c r="F984" s="99" t="b">
        <v>0</v>
      </c>
      <c r="G984" s="99" t="b">
        <v>0</v>
      </c>
    </row>
    <row r="985" spans="1:7" ht="15">
      <c r="A985" s="101" t="s">
        <v>1441</v>
      </c>
      <c r="B985" s="99">
        <v>3</v>
      </c>
      <c r="C985" s="103">
        <v>0.0003448603532792674</v>
      </c>
      <c r="D985" s="99" t="s">
        <v>2435</v>
      </c>
      <c r="E985" s="99" t="b">
        <v>0</v>
      </c>
      <c r="F985" s="99" t="b">
        <v>0</v>
      </c>
      <c r="G985" s="99" t="b">
        <v>0</v>
      </c>
    </row>
    <row r="986" spans="1:7" ht="15">
      <c r="A986" s="101" t="s">
        <v>1442</v>
      </c>
      <c r="B986" s="99">
        <v>3</v>
      </c>
      <c r="C986" s="103">
        <v>0.0003448603532792674</v>
      </c>
      <c r="D986" s="99" t="s">
        <v>2435</v>
      </c>
      <c r="E986" s="99" t="b">
        <v>0</v>
      </c>
      <c r="F986" s="99" t="b">
        <v>0</v>
      </c>
      <c r="G986" s="99" t="b">
        <v>0</v>
      </c>
    </row>
    <row r="987" spans="1:7" ht="15">
      <c r="A987" s="101" t="s">
        <v>1443</v>
      </c>
      <c r="B987" s="99">
        <v>3</v>
      </c>
      <c r="C987" s="103">
        <v>0.0003448603532792674</v>
      </c>
      <c r="D987" s="99" t="s">
        <v>2435</v>
      </c>
      <c r="E987" s="99" t="b">
        <v>0</v>
      </c>
      <c r="F987" s="99" t="b">
        <v>0</v>
      </c>
      <c r="G987" s="99" t="b">
        <v>0</v>
      </c>
    </row>
    <row r="988" spans="1:7" ht="15">
      <c r="A988" s="101" t="s">
        <v>1444</v>
      </c>
      <c r="B988" s="99">
        <v>3</v>
      </c>
      <c r="C988" s="103">
        <v>0.0003448603532792674</v>
      </c>
      <c r="D988" s="99" t="s">
        <v>2435</v>
      </c>
      <c r="E988" s="99" t="b">
        <v>1</v>
      </c>
      <c r="F988" s="99" t="b">
        <v>0</v>
      </c>
      <c r="G988" s="99" t="b">
        <v>0</v>
      </c>
    </row>
    <row r="989" spans="1:7" ht="15">
      <c r="A989" s="101" t="s">
        <v>1445</v>
      </c>
      <c r="B989" s="99">
        <v>3</v>
      </c>
      <c r="C989" s="103">
        <v>0.0003448603532792674</v>
      </c>
      <c r="D989" s="99" t="s">
        <v>2435</v>
      </c>
      <c r="E989" s="99" t="b">
        <v>0</v>
      </c>
      <c r="F989" s="99" t="b">
        <v>0</v>
      </c>
      <c r="G989" s="99" t="b">
        <v>0</v>
      </c>
    </row>
    <row r="990" spans="1:7" ht="15">
      <c r="A990" s="101" t="s">
        <v>1446</v>
      </c>
      <c r="B990" s="99">
        <v>3</v>
      </c>
      <c r="C990" s="103">
        <v>0.0003448603532792674</v>
      </c>
      <c r="D990" s="99" t="s">
        <v>2435</v>
      </c>
      <c r="E990" s="99" t="b">
        <v>0</v>
      </c>
      <c r="F990" s="99" t="b">
        <v>0</v>
      </c>
      <c r="G990" s="99" t="b">
        <v>0</v>
      </c>
    </row>
    <row r="991" spans="1:7" ht="15">
      <c r="A991" s="101" t="s">
        <v>1447</v>
      </c>
      <c r="B991" s="99">
        <v>3</v>
      </c>
      <c r="C991" s="103">
        <v>0.0003448603532792674</v>
      </c>
      <c r="D991" s="99" t="s">
        <v>2435</v>
      </c>
      <c r="E991" s="99" t="b">
        <v>0</v>
      </c>
      <c r="F991" s="99" t="b">
        <v>0</v>
      </c>
      <c r="G991" s="99" t="b">
        <v>0</v>
      </c>
    </row>
    <row r="992" spans="1:7" ht="15">
      <c r="A992" s="101" t="s">
        <v>1448</v>
      </c>
      <c r="B992" s="99">
        <v>3</v>
      </c>
      <c r="C992" s="103">
        <v>0.00038532869839701236</v>
      </c>
      <c r="D992" s="99" t="s">
        <v>2435</v>
      </c>
      <c r="E992" s="99" t="b">
        <v>0</v>
      </c>
      <c r="F992" s="99" t="b">
        <v>0</v>
      </c>
      <c r="G992" s="99" t="b">
        <v>0</v>
      </c>
    </row>
    <row r="993" spans="1:7" ht="15">
      <c r="A993" s="101" t="s">
        <v>1449</v>
      </c>
      <c r="B993" s="99">
        <v>3</v>
      </c>
      <c r="C993" s="103">
        <v>0.00038532869839701236</v>
      </c>
      <c r="D993" s="99" t="s">
        <v>2435</v>
      </c>
      <c r="E993" s="99" t="b">
        <v>0</v>
      </c>
      <c r="F993" s="99" t="b">
        <v>0</v>
      </c>
      <c r="G993" s="99" t="b">
        <v>0</v>
      </c>
    </row>
    <row r="994" spans="1:7" ht="15">
      <c r="A994" s="101" t="s">
        <v>1450</v>
      </c>
      <c r="B994" s="99">
        <v>3</v>
      </c>
      <c r="C994" s="103">
        <v>0.0003448603532792674</v>
      </c>
      <c r="D994" s="99" t="s">
        <v>2435</v>
      </c>
      <c r="E994" s="99" t="b">
        <v>0</v>
      </c>
      <c r="F994" s="99" t="b">
        <v>0</v>
      </c>
      <c r="G994" s="99" t="b">
        <v>0</v>
      </c>
    </row>
    <row r="995" spans="1:7" ht="15">
      <c r="A995" s="101" t="s">
        <v>1451</v>
      </c>
      <c r="B995" s="99">
        <v>3</v>
      </c>
      <c r="C995" s="103">
        <v>0.00045450979131810503</v>
      </c>
      <c r="D995" s="99" t="s">
        <v>2435</v>
      </c>
      <c r="E995" s="99" t="b">
        <v>0</v>
      </c>
      <c r="F995" s="99" t="b">
        <v>0</v>
      </c>
      <c r="G995" s="99" t="b">
        <v>0</v>
      </c>
    </row>
    <row r="996" spans="1:7" ht="15">
      <c r="A996" s="101" t="s">
        <v>1452</v>
      </c>
      <c r="B996" s="99">
        <v>3</v>
      </c>
      <c r="C996" s="103">
        <v>0.00038532869839701236</v>
      </c>
      <c r="D996" s="99" t="s">
        <v>2435</v>
      </c>
      <c r="E996" s="99" t="b">
        <v>0</v>
      </c>
      <c r="F996" s="99" t="b">
        <v>0</v>
      </c>
      <c r="G996" s="99" t="b">
        <v>0</v>
      </c>
    </row>
    <row r="997" spans="1:7" ht="15">
      <c r="A997" s="101" t="s">
        <v>1453</v>
      </c>
      <c r="B997" s="99">
        <v>3</v>
      </c>
      <c r="C997" s="103">
        <v>0.0003448603532792674</v>
      </c>
      <c r="D997" s="99" t="s">
        <v>2435</v>
      </c>
      <c r="E997" s="99" t="b">
        <v>0</v>
      </c>
      <c r="F997" s="99" t="b">
        <v>0</v>
      </c>
      <c r="G997" s="99" t="b">
        <v>0</v>
      </c>
    </row>
    <row r="998" spans="1:7" ht="15">
      <c r="A998" s="101" t="s">
        <v>1454</v>
      </c>
      <c r="B998" s="99">
        <v>3</v>
      </c>
      <c r="C998" s="103">
        <v>0.00038532869839701236</v>
      </c>
      <c r="D998" s="99" t="s">
        <v>2435</v>
      </c>
      <c r="E998" s="99" t="b">
        <v>0</v>
      </c>
      <c r="F998" s="99" t="b">
        <v>0</v>
      </c>
      <c r="G998" s="99" t="b">
        <v>0</v>
      </c>
    </row>
    <row r="999" spans="1:7" ht="15">
      <c r="A999" s="101" t="s">
        <v>1455</v>
      </c>
      <c r="B999" s="99">
        <v>3</v>
      </c>
      <c r="C999" s="103">
        <v>0.00045450979131810503</v>
      </c>
      <c r="D999" s="99" t="s">
        <v>2435</v>
      </c>
      <c r="E999" s="99" t="b">
        <v>0</v>
      </c>
      <c r="F999" s="99" t="b">
        <v>0</v>
      </c>
      <c r="G999" s="99" t="b">
        <v>0</v>
      </c>
    </row>
    <row r="1000" spans="1:7" ht="15">
      <c r="A1000" s="101" t="s">
        <v>1456</v>
      </c>
      <c r="B1000" s="99">
        <v>3</v>
      </c>
      <c r="C1000" s="103">
        <v>0.0003448603532792674</v>
      </c>
      <c r="D1000" s="99" t="s">
        <v>2435</v>
      </c>
      <c r="E1000" s="99" t="b">
        <v>0</v>
      </c>
      <c r="F1000" s="99" t="b">
        <v>0</v>
      </c>
      <c r="G1000" s="99" t="b">
        <v>0</v>
      </c>
    </row>
    <row r="1001" spans="1:7" ht="15">
      <c r="A1001" s="101" t="s">
        <v>1457</v>
      </c>
      <c r="B1001" s="99">
        <v>3</v>
      </c>
      <c r="C1001" s="103">
        <v>0.00045450979131810503</v>
      </c>
      <c r="D1001" s="99" t="s">
        <v>2435</v>
      </c>
      <c r="E1001" s="99" t="b">
        <v>1</v>
      </c>
      <c r="F1001" s="99" t="b">
        <v>0</v>
      </c>
      <c r="G1001" s="99" t="b">
        <v>0</v>
      </c>
    </row>
    <row r="1002" spans="1:7" ht="15">
      <c r="A1002" s="101" t="s">
        <v>1458</v>
      </c>
      <c r="B1002" s="99">
        <v>3</v>
      </c>
      <c r="C1002" s="103">
        <v>0.00038532869839701236</v>
      </c>
      <c r="D1002" s="99" t="s">
        <v>2435</v>
      </c>
      <c r="E1002" s="99" t="b">
        <v>0</v>
      </c>
      <c r="F1002" s="99" t="b">
        <v>0</v>
      </c>
      <c r="G1002" s="99" t="b">
        <v>0</v>
      </c>
    </row>
    <row r="1003" spans="1:7" ht="15">
      <c r="A1003" s="101" t="s">
        <v>1459</v>
      </c>
      <c r="B1003" s="99">
        <v>3</v>
      </c>
      <c r="C1003" s="103">
        <v>0.0003448603532792674</v>
      </c>
      <c r="D1003" s="99" t="s">
        <v>2435</v>
      </c>
      <c r="E1003" s="99" t="b">
        <v>0</v>
      </c>
      <c r="F1003" s="99" t="b">
        <v>0</v>
      </c>
      <c r="G1003" s="99" t="b">
        <v>0</v>
      </c>
    </row>
    <row r="1004" spans="1:7" ht="15">
      <c r="A1004" s="101" t="s">
        <v>1460</v>
      </c>
      <c r="B1004" s="99">
        <v>3</v>
      </c>
      <c r="C1004" s="103">
        <v>0.0003448603532792674</v>
      </c>
      <c r="D1004" s="99" t="s">
        <v>2435</v>
      </c>
      <c r="E1004" s="99" t="b">
        <v>0</v>
      </c>
      <c r="F1004" s="99" t="b">
        <v>0</v>
      </c>
      <c r="G1004" s="99" t="b">
        <v>0</v>
      </c>
    </row>
    <row r="1005" spans="1:7" ht="15">
      <c r="A1005" s="101" t="s">
        <v>1461</v>
      </c>
      <c r="B1005" s="99">
        <v>3</v>
      </c>
      <c r="C1005" s="103">
        <v>0.00038532869839701236</v>
      </c>
      <c r="D1005" s="99" t="s">
        <v>2435</v>
      </c>
      <c r="E1005" s="99" t="b">
        <v>0</v>
      </c>
      <c r="F1005" s="99" t="b">
        <v>0</v>
      </c>
      <c r="G1005" s="99" t="b">
        <v>0</v>
      </c>
    </row>
    <row r="1006" spans="1:7" ht="15">
      <c r="A1006" s="101" t="s">
        <v>1462</v>
      </c>
      <c r="B1006" s="99">
        <v>3</v>
      </c>
      <c r="C1006" s="103">
        <v>0.0003448603532792674</v>
      </c>
      <c r="D1006" s="99" t="s">
        <v>2435</v>
      </c>
      <c r="E1006" s="99" t="b">
        <v>0</v>
      </c>
      <c r="F1006" s="99" t="b">
        <v>0</v>
      </c>
      <c r="G1006" s="99" t="b">
        <v>0</v>
      </c>
    </row>
    <row r="1007" spans="1:7" ht="15">
      <c r="A1007" s="101" t="s">
        <v>1463</v>
      </c>
      <c r="B1007" s="99">
        <v>3</v>
      </c>
      <c r="C1007" s="103">
        <v>0.0003448603532792674</v>
      </c>
      <c r="D1007" s="99" t="s">
        <v>2435</v>
      </c>
      <c r="E1007" s="99" t="b">
        <v>0</v>
      </c>
      <c r="F1007" s="99" t="b">
        <v>0</v>
      </c>
      <c r="G1007" s="99" t="b">
        <v>0</v>
      </c>
    </row>
    <row r="1008" spans="1:7" ht="15">
      <c r="A1008" s="101" t="s">
        <v>1464</v>
      </c>
      <c r="B1008" s="99">
        <v>3</v>
      </c>
      <c r="C1008" s="103">
        <v>0.0003448603532792674</v>
      </c>
      <c r="D1008" s="99" t="s">
        <v>2435</v>
      </c>
      <c r="E1008" s="99" t="b">
        <v>0</v>
      </c>
      <c r="F1008" s="99" t="b">
        <v>0</v>
      </c>
      <c r="G1008" s="99" t="b">
        <v>0</v>
      </c>
    </row>
    <row r="1009" spans="1:7" ht="15">
      <c r="A1009" s="101" t="s">
        <v>1465</v>
      </c>
      <c r="B1009" s="99">
        <v>3</v>
      </c>
      <c r="C1009" s="103">
        <v>0.00038532869839701236</v>
      </c>
      <c r="D1009" s="99" t="s">
        <v>2435</v>
      </c>
      <c r="E1009" s="99" t="b">
        <v>0</v>
      </c>
      <c r="F1009" s="99" t="b">
        <v>0</v>
      </c>
      <c r="G1009" s="99" t="b">
        <v>0</v>
      </c>
    </row>
    <row r="1010" spans="1:7" ht="15">
      <c r="A1010" s="101" t="s">
        <v>1466</v>
      </c>
      <c r="B1010" s="99">
        <v>3</v>
      </c>
      <c r="C1010" s="103">
        <v>0.0003448603532792674</v>
      </c>
      <c r="D1010" s="99" t="s">
        <v>2435</v>
      </c>
      <c r="E1010" s="99" t="b">
        <v>0</v>
      </c>
      <c r="F1010" s="99" t="b">
        <v>0</v>
      </c>
      <c r="G1010" s="99" t="b">
        <v>0</v>
      </c>
    </row>
    <row r="1011" spans="1:7" ht="15">
      <c r="A1011" s="101" t="s">
        <v>1467</v>
      </c>
      <c r="B1011" s="99">
        <v>3</v>
      </c>
      <c r="C1011" s="103">
        <v>0.0003448603532792674</v>
      </c>
      <c r="D1011" s="99" t="s">
        <v>2435</v>
      </c>
      <c r="E1011" s="99" t="b">
        <v>1</v>
      </c>
      <c r="F1011" s="99" t="b">
        <v>0</v>
      </c>
      <c r="G1011" s="99" t="b">
        <v>0</v>
      </c>
    </row>
    <row r="1012" spans="1:7" ht="15">
      <c r="A1012" s="101" t="s">
        <v>1468</v>
      </c>
      <c r="B1012" s="99">
        <v>3</v>
      </c>
      <c r="C1012" s="103">
        <v>0.0003448603532792674</v>
      </c>
      <c r="D1012" s="99" t="s">
        <v>2435</v>
      </c>
      <c r="E1012" s="99" t="b">
        <v>0</v>
      </c>
      <c r="F1012" s="99" t="b">
        <v>0</v>
      </c>
      <c r="G1012" s="99" t="b">
        <v>0</v>
      </c>
    </row>
    <row r="1013" spans="1:7" ht="15">
      <c r="A1013" s="101" t="s">
        <v>1469</v>
      </c>
      <c r="B1013" s="99">
        <v>3</v>
      </c>
      <c r="C1013" s="103">
        <v>0.0003448603532792674</v>
      </c>
      <c r="D1013" s="99" t="s">
        <v>2435</v>
      </c>
      <c r="E1013" s="99" t="b">
        <v>0</v>
      </c>
      <c r="F1013" s="99" t="b">
        <v>0</v>
      </c>
      <c r="G1013" s="99" t="b">
        <v>0</v>
      </c>
    </row>
    <row r="1014" spans="1:7" ht="15">
      <c r="A1014" s="101" t="s">
        <v>1470</v>
      </c>
      <c r="B1014" s="99">
        <v>3</v>
      </c>
      <c r="C1014" s="103">
        <v>0.00045450979131810503</v>
      </c>
      <c r="D1014" s="99" t="s">
        <v>2435</v>
      </c>
      <c r="E1014" s="99" t="b">
        <v>0</v>
      </c>
      <c r="F1014" s="99" t="b">
        <v>0</v>
      </c>
      <c r="G1014" s="99" t="b">
        <v>0</v>
      </c>
    </row>
    <row r="1015" spans="1:7" ht="15">
      <c r="A1015" s="101" t="s">
        <v>1471</v>
      </c>
      <c r="B1015" s="99">
        <v>3</v>
      </c>
      <c r="C1015" s="103">
        <v>0.0003448603532792674</v>
      </c>
      <c r="D1015" s="99" t="s">
        <v>2435</v>
      </c>
      <c r="E1015" s="99" t="b">
        <v>0</v>
      </c>
      <c r="F1015" s="99" t="b">
        <v>0</v>
      </c>
      <c r="G1015" s="99" t="b">
        <v>0</v>
      </c>
    </row>
    <row r="1016" spans="1:7" ht="15">
      <c r="A1016" s="101" t="s">
        <v>1472</v>
      </c>
      <c r="B1016" s="99">
        <v>3</v>
      </c>
      <c r="C1016" s="103">
        <v>0.00038532869839701236</v>
      </c>
      <c r="D1016" s="99" t="s">
        <v>2435</v>
      </c>
      <c r="E1016" s="99" t="b">
        <v>0</v>
      </c>
      <c r="F1016" s="99" t="b">
        <v>0</v>
      </c>
      <c r="G1016" s="99" t="b">
        <v>0</v>
      </c>
    </row>
    <row r="1017" spans="1:7" ht="15">
      <c r="A1017" s="101" t="s">
        <v>1473</v>
      </c>
      <c r="B1017" s="99">
        <v>3</v>
      </c>
      <c r="C1017" s="103">
        <v>0.0003448603532792674</v>
      </c>
      <c r="D1017" s="99" t="s">
        <v>2435</v>
      </c>
      <c r="E1017" s="99" t="b">
        <v>1</v>
      </c>
      <c r="F1017" s="99" t="b">
        <v>0</v>
      </c>
      <c r="G1017" s="99" t="b">
        <v>0</v>
      </c>
    </row>
    <row r="1018" spans="1:7" ht="15">
      <c r="A1018" s="101" t="s">
        <v>1474</v>
      </c>
      <c r="B1018" s="99">
        <v>3</v>
      </c>
      <c r="C1018" s="103">
        <v>0.00045450979131810503</v>
      </c>
      <c r="D1018" s="99" t="s">
        <v>2435</v>
      </c>
      <c r="E1018" s="99" t="b">
        <v>0</v>
      </c>
      <c r="F1018" s="99" t="b">
        <v>0</v>
      </c>
      <c r="G1018" s="99" t="b">
        <v>0</v>
      </c>
    </row>
    <row r="1019" spans="1:7" ht="15">
      <c r="A1019" s="101" t="s">
        <v>1475</v>
      </c>
      <c r="B1019" s="99">
        <v>3</v>
      </c>
      <c r="C1019" s="103">
        <v>0.00045450979131810503</v>
      </c>
      <c r="D1019" s="99" t="s">
        <v>2435</v>
      </c>
      <c r="E1019" s="99" t="b">
        <v>0</v>
      </c>
      <c r="F1019" s="99" t="b">
        <v>0</v>
      </c>
      <c r="G1019" s="99" t="b">
        <v>0</v>
      </c>
    </row>
    <row r="1020" spans="1:7" ht="15">
      <c r="A1020" s="101" t="s">
        <v>1476</v>
      </c>
      <c r="B1020" s="99">
        <v>3</v>
      </c>
      <c r="C1020" s="103">
        <v>0.0003448603532792674</v>
      </c>
      <c r="D1020" s="99" t="s">
        <v>2435</v>
      </c>
      <c r="E1020" s="99" t="b">
        <v>0</v>
      </c>
      <c r="F1020" s="99" t="b">
        <v>0</v>
      </c>
      <c r="G1020" s="99" t="b">
        <v>0</v>
      </c>
    </row>
    <row r="1021" spans="1:7" ht="15">
      <c r="A1021" s="101" t="s">
        <v>1477</v>
      </c>
      <c r="B1021" s="99">
        <v>3</v>
      </c>
      <c r="C1021" s="103">
        <v>0.0003448603532792674</v>
      </c>
      <c r="D1021" s="99" t="s">
        <v>2435</v>
      </c>
      <c r="E1021" s="99" t="b">
        <v>0</v>
      </c>
      <c r="F1021" s="99" t="b">
        <v>0</v>
      </c>
      <c r="G1021" s="99" t="b">
        <v>0</v>
      </c>
    </row>
    <row r="1022" spans="1:7" ht="15">
      <c r="A1022" s="101" t="s">
        <v>1478</v>
      </c>
      <c r="B1022" s="99">
        <v>3</v>
      </c>
      <c r="C1022" s="103">
        <v>0.0003448603532792674</v>
      </c>
      <c r="D1022" s="99" t="s">
        <v>2435</v>
      </c>
      <c r="E1022" s="99" t="b">
        <v>0</v>
      </c>
      <c r="F1022" s="99" t="b">
        <v>0</v>
      </c>
      <c r="G1022" s="99" t="b">
        <v>0</v>
      </c>
    </row>
    <row r="1023" spans="1:7" ht="15">
      <c r="A1023" s="101" t="s">
        <v>1479</v>
      </c>
      <c r="B1023" s="99">
        <v>3</v>
      </c>
      <c r="C1023" s="103">
        <v>0.0003448603532792674</v>
      </c>
      <c r="D1023" s="99" t="s">
        <v>2435</v>
      </c>
      <c r="E1023" s="99" t="b">
        <v>0</v>
      </c>
      <c r="F1023" s="99" t="b">
        <v>0</v>
      </c>
      <c r="G1023" s="99" t="b">
        <v>0</v>
      </c>
    </row>
    <row r="1024" spans="1:7" ht="15">
      <c r="A1024" s="101" t="s">
        <v>1480</v>
      </c>
      <c r="B1024" s="99">
        <v>3</v>
      </c>
      <c r="C1024" s="103">
        <v>0.0003448603532792674</v>
      </c>
      <c r="D1024" s="99" t="s">
        <v>2435</v>
      </c>
      <c r="E1024" s="99" t="b">
        <v>0</v>
      </c>
      <c r="F1024" s="99" t="b">
        <v>0</v>
      </c>
      <c r="G1024" s="99" t="b">
        <v>0</v>
      </c>
    </row>
    <row r="1025" spans="1:7" ht="15">
      <c r="A1025" s="101" t="s">
        <v>1481</v>
      </c>
      <c r="B1025" s="99">
        <v>3</v>
      </c>
      <c r="C1025" s="103">
        <v>0.00038532869839701236</v>
      </c>
      <c r="D1025" s="99" t="s">
        <v>2435</v>
      </c>
      <c r="E1025" s="99" t="b">
        <v>0</v>
      </c>
      <c r="F1025" s="99" t="b">
        <v>0</v>
      </c>
      <c r="G1025" s="99" t="b">
        <v>0</v>
      </c>
    </row>
    <row r="1026" spans="1:7" ht="15">
      <c r="A1026" s="101" t="s">
        <v>1482</v>
      </c>
      <c r="B1026" s="99">
        <v>3</v>
      </c>
      <c r="C1026" s="103">
        <v>0.00038532869839701236</v>
      </c>
      <c r="D1026" s="99" t="s">
        <v>2435</v>
      </c>
      <c r="E1026" s="99" t="b">
        <v>0</v>
      </c>
      <c r="F1026" s="99" t="b">
        <v>0</v>
      </c>
      <c r="G1026" s="99" t="b">
        <v>0</v>
      </c>
    </row>
    <row r="1027" spans="1:7" ht="15">
      <c r="A1027" s="101" t="s">
        <v>1483</v>
      </c>
      <c r="B1027" s="99">
        <v>3</v>
      </c>
      <c r="C1027" s="103">
        <v>0.00038532869839701236</v>
      </c>
      <c r="D1027" s="99" t="s">
        <v>2435</v>
      </c>
      <c r="E1027" s="99" t="b">
        <v>0</v>
      </c>
      <c r="F1027" s="99" t="b">
        <v>0</v>
      </c>
      <c r="G1027" s="99" t="b">
        <v>0</v>
      </c>
    </row>
    <row r="1028" spans="1:7" ht="15">
      <c r="A1028" s="101" t="s">
        <v>1484</v>
      </c>
      <c r="B1028" s="99">
        <v>3</v>
      </c>
      <c r="C1028" s="103">
        <v>0.0003448603532792674</v>
      </c>
      <c r="D1028" s="99" t="s">
        <v>2435</v>
      </c>
      <c r="E1028" s="99" t="b">
        <v>0</v>
      </c>
      <c r="F1028" s="99" t="b">
        <v>0</v>
      </c>
      <c r="G1028" s="99" t="b">
        <v>0</v>
      </c>
    </row>
    <row r="1029" spans="1:7" ht="15">
      <c r="A1029" s="101" t="s">
        <v>1485</v>
      </c>
      <c r="B1029" s="99">
        <v>3</v>
      </c>
      <c r="C1029" s="103">
        <v>0.00038532869839701236</v>
      </c>
      <c r="D1029" s="99" t="s">
        <v>2435</v>
      </c>
      <c r="E1029" s="99" t="b">
        <v>0</v>
      </c>
      <c r="F1029" s="99" t="b">
        <v>0</v>
      </c>
      <c r="G1029" s="99" t="b">
        <v>0</v>
      </c>
    </row>
    <row r="1030" spans="1:7" ht="15">
      <c r="A1030" s="101" t="s">
        <v>1486</v>
      </c>
      <c r="B1030" s="99">
        <v>3</v>
      </c>
      <c r="C1030" s="103">
        <v>0.0003448603532792674</v>
      </c>
      <c r="D1030" s="99" t="s">
        <v>2435</v>
      </c>
      <c r="E1030" s="99" t="b">
        <v>0</v>
      </c>
      <c r="F1030" s="99" t="b">
        <v>0</v>
      </c>
      <c r="G1030" s="99" t="b">
        <v>0</v>
      </c>
    </row>
    <row r="1031" spans="1:7" ht="15">
      <c r="A1031" s="101" t="s">
        <v>1487</v>
      </c>
      <c r="B1031" s="99">
        <v>3</v>
      </c>
      <c r="C1031" s="103">
        <v>0.00038532869839701236</v>
      </c>
      <c r="D1031" s="99" t="s">
        <v>2435</v>
      </c>
      <c r="E1031" s="99" t="b">
        <v>0</v>
      </c>
      <c r="F1031" s="99" t="b">
        <v>0</v>
      </c>
      <c r="G1031" s="99" t="b">
        <v>0</v>
      </c>
    </row>
    <row r="1032" spans="1:7" ht="15">
      <c r="A1032" s="101" t="s">
        <v>1488</v>
      </c>
      <c r="B1032" s="99">
        <v>3</v>
      </c>
      <c r="C1032" s="103">
        <v>0.00045450979131810503</v>
      </c>
      <c r="D1032" s="99" t="s">
        <v>2435</v>
      </c>
      <c r="E1032" s="99" t="b">
        <v>0</v>
      </c>
      <c r="F1032" s="99" t="b">
        <v>0</v>
      </c>
      <c r="G1032" s="99" t="b">
        <v>0</v>
      </c>
    </row>
    <row r="1033" spans="1:7" ht="15">
      <c r="A1033" s="101" t="s">
        <v>1489</v>
      </c>
      <c r="B1033" s="99">
        <v>3</v>
      </c>
      <c r="C1033" s="103">
        <v>0.0003448603532792674</v>
      </c>
      <c r="D1033" s="99" t="s">
        <v>2435</v>
      </c>
      <c r="E1033" s="99" t="b">
        <v>0</v>
      </c>
      <c r="F1033" s="99" t="b">
        <v>0</v>
      </c>
      <c r="G1033" s="99" t="b">
        <v>0</v>
      </c>
    </row>
    <row r="1034" spans="1:7" ht="15">
      <c r="A1034" s="101" t="s">
        <v>1490</v>
      </c>
      <c r="B1034" s="99">
        <v>3</v>
      </c>
      <c r="C1034" s="103">
        <v>0.0003448603532792674</v>
      </c>
      <c r="D1034" s="99" t="s">
        <v>2435</v>
      </c>
      <c r="E1034" s="99" t="b">
        <v>0</v>
      </c>
      <c r="F1034" s="99" t="b">
        <v>0</v>
      </c>
      <c r="G1034" s="99" t="b">
        <v>0</v>
      </c>
    </row>
    <row r="1035" spans="1:7" ht="15">
      <c r="A1035" s="101" t="s">
        <v>1491</v>
      </c>
      <c r="B1035" s="99">
        <v>3</v>
      </c>
      <c r="C1035" s="103">
        <v>0.0003448603532792674</v>
      </c>
      <c r="D1035" s="99" t="s">
        <v>2435</v>
      </c>
      <c r="E1035" s="99" t="b">
        <v>0</v>
      </c>
      <c r="F1035" s="99" t="b">
        <v>0</v>
      </c>
      <c r="G1035" s="99" t="b">
        <v>0</v>
      </c>
    </row>
    <row r="1036" spans="1:7" ht="15">
      <c r="A1036" s="101" t="s">
        <v>1492</v>
      </c>
      <c r="B1036" s="99">
        <v>3</v>
      </c>
      <c r="C1036" s="103">
        <v>0.0003448603532792674</v>
      </c>
      <c r="D1036" s="99" t="s">
        <v>2435</v>
      </c>
      <c r="E1036" s="99" t="b">
        <v>0</v>
      </c>
      <c r="F1036" s="99" t="b">
        <v>0</v>
      </c>
      <c r="G1036" s="99" t="b">
        <v>0</v>
      </c>
    </row>
    <row r="1037" spans="1:7" ht="15">
      <c r="A1037" s="101" t="s">
        <v>1493</v>
      </c>
      <c r="B1037" s="99">
        <v>3</v>
      </c>
      <c r="C1037" s="103">
        <v>0.0003448603532792674</v>
      </c>
      <c r="D1037" s="99" t="s">
        <v>2435</v>
      </c>
      <c r="E1037" s="99" t="b">
        <v>0</v>
      </c>
      <c r="F1037" s="99" t="b">
        <v>0</v>
      </c>
      <c r="G1037" s="99" t="b">
        <v>0</v>
      </c>
    </row>
    <row r="1038" spans="1:7" ht="15">
      <c r="A1038" s="101" t="s">
        <v>1494</v>
      </c>
      <c r="B1038" s="99">
        <v>3</v>
      </c>
      <c r="C1038" s="103">
        <v>0.00045450979131810503</v>
      </c>
      <c r="D1038" s="99" t="s">
        <v>2435</v>
      </c>
      <c r="E1038" s="99" t="b">
        <v>0</v>
      </c>
      <c r="F1038" s="99" t="b">
        <v>0</v>
      </c>
      <c r="G1038" s="99" t="b">
        <v>0</v>
      </c>
    </row>
    <row r="1039" spans="1:7" ht="15">
      <c r="A1039" s="101" t="s">
        <v>1495</v>
      </c>
      <c r="B1039" s="99">
        <v>3</v>
      </c>
      <c r="C1039" s="103">
        <v>0.0003448603532792674</v>
      </c>
      <c r="D1039" s="99" t="s">
        <v>2435</v>
      </c>
      <c r="E1039" s="99" t="b">
        <v>0</v>
      </c>
      <c r="F1039" s="99" t="b">
        <v>1</v>
      </c>
      <c r="G1039" s="99" t="b">
        <v>0</v>
      </c>
    </row>
    <row r="1040" spans="1:7" ht="15">
      <c r="A1040" s="101" t="s">
        <v>1496</v>
      </c>
      <c r="B1040" s="99">
        <v>3</v>
      </c>
      <c r="C1040" s="103">
        <v>0.0003448603532792674</v>
      </c>
      <c r="D1040" s="99" t="s">
        <v>2435</v>
      </c>
      <c r="E1040" s="99" t="b">
        <v>0</v>
      </c>
      <c r="F1040" s="99" t="b">
        <v>0</v>
      </c>
      <c r="G1040" s="99" t="b">
        <v>0</v>
      </c>
    </row>
    <row r="1041" spans="1:7" ht="15">
      <c r="A1041" s="101" t="s">
        <v>1497</v>
      </c>
      <c r="B1041" s="99">
        <v>3</v>
      </c>
      <c r="C1041" s="103">
        <v>0.0003448603532792674</v>
      </c>
      <c r="D1041" s="99" t="s">
        <v>2435</v>
      </c>
      <c r="E1041" s="99" t="b">
        <v>0</v>
      </c>
      <c r="F1041" s="99" t="b">
        <v>0</v>
      </c>
      <c r="G1041" s="99" t="b">
        <v>0</v>
      </c>
    </row>
    <row r="1042" spans="1:7" ht="15">
      <c r="A1042" s="101" t="s">
        <v>1498</v>
      </c>
      <c r="B1042" s="99">
        <v>3</v>
      </c>
      <c r="C1042" s="103">
        <v>0.00038532869839701236</v>
      </c>
      <c r="D1042" s="99" t="s">
        <v>2435</v>
      </c>
      <c r="E1042" s="99" t="b">
        <v>0</v>
      </c>
      <c r="F1042" s="99" t="b">
        <v>0</v>
      </c>
      <c r="G1042" s="99" t="b">
        <v>0</v>
      </c>
    </row>
    <row r="1043" spans="1:7" ht="15">
      <c r="A1043" s="101" t="s">
        <v>1499</v>
      </c>
      <c r="B1043" s="99">
        <v>3</v>
      </c>
      <c r="C1043" s="103">
        <v>0.0003448603532792674</v>
      </c>
      <c r="D1043" s="99" t="s">
        <v>2435</v>
      </c>
      <c r="E1043" s="99" t="b">
        <v>0</v>
      </c>
      <c r="F1043" s="99" t="b">
        <v>0</v>
      </c>
      <c r="G1043" s="99" t="b">
        <v>0</v>
      </c>
    </row>
    <row r="1044" spans="1:7" ht="15">
      <c r="A1044" s="101" t="s">
        <v>1500</v>
      </c>
      <c r="B1044" s="99">
        <v>3</v>
      </c>
      <c r="C1044" s="103">
        <v>0.0003448603532792674</v>
      </c>
      <c r="D1044" s="99" t="s">
        <v>2435</v>
      </c>
      <c r="E1044" s="99" t="b">
        <v>0</v>
      </c>
      <c r="F1044" s="99" t="b">
        <v>0</v>
      </c>
      <c r="G1044" s="99" t="b">
        <v>0</v>
      </c>
    </row>
    <row r="1045" spans="1:7" ht="15">
      <c r="A1045" s="101" t="s">
        <v>1501</v>
      </c>
      <c r="B1045" s="99">
        <v>3</v>
      </c>
      <c r="C1045" s="103">
        <v>0.00045450979131810503</v>
      </c>
      <c r="D1045" s="99" t="s">
        <v>2435</v>
      </c>
      <c r="E1045" s="99" t="b">
        <v>0</v>
      </c>
      <c r="F1045" s="99" t="b">
        <v>0</v>
      </c>
      <c r="G1045" s="99" t="b">
        <v>0</v>
      </c>
    </row>
    <row r="1046" spans="1:7" ht="15">
      <c r="A1046" s="101" t="s">
        <v>1502</v>
      </c>
      <c r="B1046" s="99">
        <v>3</v>
      </c>
      <c r="C1046" s="103">
        <v>0.0003448603532792674</v>
      </c>
      <c r="D1046" s="99" t="s">
        <v>2435</v>
      </c>
      <c r="E1046" s="99" t="b">
        <v>0</v>
      </c>
      <c r="F1046" s="99" t="b">
        <v>0</v>
      </c>
      <c r="G1046" s="99" t="b">
        <v>0</v>
      </c>
    </row>
    <row r="1047" spans="1:7" ht="15">
      <c r="A1047" s="101" t="s">
        <v>1503</v>
      </c>
      <c r="B1047" s="99">
        <v>3</v>
      </c>
      <c r="C1047" s="103">
        <v>0.00038532869839701236</v>
      </c>
      <c r="D1047" s="99" t="s">
        <v>2435</v>
      </c>
      <c r="E1047" s="99" t="b">
        <v>0</v>
      </c>
      <c r="F1047" s="99" t="b">
        <v>0</v>
      </c>
      <c r="G1047" s="99" t="b">
        <v>0</v>
      </c>
    </row>
    <row r="1048" spans="1:7" ht="15">
      <c r="A1048" s="101" t="s">
        <v>1504</v>
      </c>
      <c r="B1048" s="99">
        <v>3</v>
      </c>
      <c r="C1048" s="103">
        <v>0.00045450979131810503</v>
      </c>
      <c r="D1048" s="99" t="s">
        <v>2435</v>
      </c>
      <c r="E1048" s="99" t="b">
        <v>0</v>
      </c>
      <c r="F1048" s="99" t="b">
        <v>0</v>
      </c>
      <c r="G1048" s="99" t="b">
        <v>0</v>
      </c>
    </row>
    <row r="1049" spans="1:7" ht="15">
      <c r="A1049" s="101" t="s">
        <v>1505</v>
      </c>
      <c r="B1049" s="99">
        <v>3</v>
      </c>
      <c r="C1049" s="103">
        <v>0.0003448603532792674</v>
      </c>
      <c r="D1049" s="99" t="s">
        <v>2435</v>
      </c>
      <c r="E1049" s="99" t="b">
        <v>0</v>
      </c>
      <c r="F1049" s="99" t="b">
        <v>0</v>
      </c>
      <c r="G1049" s="99" t="b">
        <v>0</v>
      </c>
    </row>
    <row r="1050" spans="1:7" ht="15">
      <c r="A1050" s="101" t="s">
        <v>1506</v>
      </c>
      <c r="B1050" s="99">
        <v>3</v>
      </c>
      <c r="C1050" s="103">
        <v>0.0003448603532792674</v>
      </c>
      <c r="D1050" s="99" t="s">
        <v>2435</v>
      </c>
      <c r="E1050" s="99" t="b">
        <v>0</v>
      </c>
      <c r="F1050" s="99" t="b">
        <v>0</v>
      </c>
      <c r="G1050" s="99" t="b">
        <v>0</v>
      </c>
    </row>
    <row r="1051" spans="1:7" ht="15">
      <c r="A1051" s="101" t="s">
        <v>1507</v>
      </c>
      <c r="B1051" s="99">
        <v>3</v>
      </c>
      <c r="C1051" s="103">
        <v>0.0003448603532792674</v>
      </c>
      <c r="D1051" s="99" t="s">
        <v>2435</v>
      </c>
      <c r="E1051" s="99" t="b">
        <v>0</v>
      </c>
      <c r="F1051" s="99" t="b">
        <v>0</v>
      </c>
      <c r="G1051" s="99" t="b">
        <v>0</v>
      </c>
    </row>
    <row r="1052" spans="1:7" ht="15">
      <c r="A1052" s="101" t="s">
        <v>1508</v>
      </c>
      <c r="B1052" s="99">
        <v>3</v>
      </c>
      <c r="C1052" s="103">
        <v>0.00038532869839701236</v>
      </c>
      <c r="D1052" s="99" t="s">
        <v>2435</v>
      </c>
      <c r="E1052" s="99" t="b">
        <v>0</v>
      </c>
      <c r="F1052" s="99" t="b">
        <v>0</v>
      </c>
      <c r="G1052" s="99" t="b">
        <v>0</v>
      </c>
    </row>
    <row r="1053" spans="1:7" ht="15">
      <c r="A1053" s="101" t="s">
        <v>1509</v>
      </c>
      <c r="B1053" s="99">
        <v>3</v>
      </c>
      <c r="C1053" s="103">
        <v>0.00045450979131810503</v>
      </c>
      <c r="D1053" s="99" t="s">
        <v>2435</v>
      </c>
      <c r="E1053" s="99" t="b">
        <v>0</v>
      </c>
      <c r="F1053" s="99" t="b">
        <v>0</v>
      </c>
      <c r="G1053" s="99" t="b">
        <v>0</v>
      </c>
    </row>
    <row r="1054" spans="1:7" ht="15">
      <c r="A1054" s="101" t="s">
        <v>1510</v>
      </c>
      <c r="B1054" s="99">
        <v>3</v>
      </c>
      <c r="C1054" s="103">
        <v>0.00038532869839701236</v>
      </c>
      <c r="D1054" s="99" t="s">
        <v>2435</v>
      </c>
      <c r="E1054" s="99" t="b">
        <v>0</v>
      </c>
      <c r="F1054" s="99" t="b">
        <v>0</v>
      </c>
      <c r="G1054" s="99" t="b">
        <v>0</v>
      </c>
    </row>
    <row r="1055" spans="1:7" ht="15">
      <c r="A1055" s="101" t="s">
        <v>1511</v>
      </c>
      <c r="B1055" s="99">
        <v>3</v>
      </c>
      <c r="C1055" s="103">
        <v>0.00038532869839701236</v>
      </c>
      <c r="D1055" s="99" t="s">
        <v>2435</v>
      </c>
      <c r="E1055" s="99" t="b">
        <v>0</v>
      </c>
      <c r="F1055" s="99" t="b">
        <v>0</v>
      </c>
      <c r="G1055" s="99" t="b">
        <v>0</v>
      </c>
    </row>
    <row r="1056" spans="1:7" ht="15">
      <c r="A1056" s="101" t="s">
        <v>1512</v>
      </c>
      <c r="B1056" s="99">
        <v>3</v>
      </c>
      <c r="C1056" s="103">
        <v>0.0003448603532792674</v>
      </c>
      <c r="D1056" s="99" t="s">
        <v>2435</v>
      </c>
      <c r="E1056" s="99" t="b">
        <v>0</v>
      </c>
      <c r="F1056" s="99" t="b">
        <v>1</v>
      </c>
      <c r="G1056" s="99" t="b">
        <v>0</v>
      </c>
    </row>
    <row r="1057" spans="1:7" ht="15">
      <c r="A1057" s="101" t="s">
        <v>1513</v>
      </c>
      <c r="B1057" s="99">
        <v>3</v>
      </c>
      <c r="C1057" s="103">
        <v>0.0003448603532792674</v>
      </c>
      <c r="D1057" s="99" t="s">
        <v>2435</v>
      </c>
      <c r="E1057" s="99" t="b">
        <v>0</v>
      </c>
      <c r="F1057" s="99" t="b">
        <v>0</v>
      </c>
      <c r="G1057" s="99" t="b">
        <v>0</v>
      </c>
    </row>
    <row r="1058" spans="1:7" ht="15">
      <c r="A1058" s="101" t="s">
        <v>1514</v>
      </c>
      <c r="B1058" s="99">
        <v>3</v>
      </c>
      <c r="C1058" s="103">
        <v>0.0003448603532792674</v>
      </c>
      <c r="D1058" s="99" t="s">
        <v>2435</v>
      </c>
      <c r="E1058" s="99" t="b">
        <v>0</v>
      </c>
      <c r="F1058" s="99" t="b">
        <v>0</v>
      </c>
      <c r="G1058" s="99" t="b">
        <v>0</v>
      </c>
    </row>
    <row r="1059" spans="1:7" ht="15">
      <c r="A1059" s="101" t="s">
        <v>1515</v>
      </c>
      <c r="B1059" s="99">
        <v>3</v>
      </c>
      <c r="C1059" s="103">
        <v>0.0003448603532792674</v>
      </c>
      <c r="D1059" s="99" t="s">
        <v>2435</v>
      </c>
      <c r="E1059" s="99" t="b">
        <v>0</v>
      </c>
      <c r="F1059" s="99" t="b">
        <v>0</v>
      </c>
      <c r="G1059" s="99" t="b">
        <v>0</v>
      </c>
    </row>
    <row r="1060" spans="1:7" ht="15">
      <c r="A1060" s="101" t="s">
        <v>1516</v>
      </c>
      <c r="B1060" s="99">
        <v>3</v>
      </c>
      <c r="C1060" s="103">
        <v>0.0003448603532792674</v>
      </c>
      <c r="D1060" s="99" t="s">
        <v>2435</v>
      </c>
      <c r="E1060" s="99" t="b">
        <v>0</v>
      </c>
      <c r="F1060" s="99" t="b">
        <v>0</v>
      </c>
      <c r="G1060" s="99" t="b">
        <v>0</v>
      </c>
    </row>
    <row r="1061" spans="1:7" ht="15">
      <c r="A1061" s="101" t="s">
        <v>1517</v>
      </c>
      <c r="B1061" s="99">
        <v>3</v>
      </c>
      <c r="C1061" s="103">
        <v>0.0003448603532792674</v>
      </c>
      <c r="D1061" s="99" t="s">
        <v>2435</v>
      </c>
      <c r="E1061" s="99" t="b">
        <v>0</v>
      </c>
      <c r="F1061" s="99" t="b">
        <v>0</v>
      </c>
      <c r="G1061" s="99" t="b">
        <v>0</v>
      </c>
    </row>
    <row r="1062" spans="1:7" ht="15">
      <c r="A1062" s="101" t="s">
        <v>1518</v>
      </c>
      <c r="B1062" s="99">
        <v>3</v>
      </c>
      <c r="C1062" s="103">
        <v>0.0003448603532792674</v>
      </c>
      <c r="D1062" s="99" t="s">
        <v>2435</v>
      </c>
      <c r="E1062" s="99" t="b">
        <v>0</v>
      </c>
      <c r="F1062" s="99" t="b">
        <v>0</v>
      </c>
      <c r="G1062" s="99" t="b">
        <v>0</v>
      </c>
    </row>
    <row r="1063" spans="1:7" ht="15">
      <c r="A1063" s="101" t="s">
        <v>1519</v>
      </c>
      <c r="B1063" s="99">
        <v>3</v>
      </c>
      <c r="C1063" s="103">
        <v>0.0003448603532792674</v>
      </c>
      <c r="D1063" s="99" t="s">
        <v>2435</v>
      </c>
      <c r="E1063" s="99" t="b">
        <v>0</v>
      </c>
      <c r="F1063" s="99" t="b">
        <v>0</v>
      </c>
      <c r="G1063" s="99" t="b">
        <v>0</v>
      </c>
    </row>
    <row r="1064" spans="1:7" ht="15">
      <c r="A1064" s="101" t="s">
        <v>1520</v>
      </c>
      <c r="B1064" s="99">
        <v>3</v>
      </c>
      <c r="C1064" s="103">
        <v>0.0003448603532792674</v>
      </c>
      <c r="D1064" s="99" t="s">
        <v>2435</v>
      </c>
      <c r="E1064" s="99" t="b">
        <v>0</v>
      </c>
      <c r="F1064" s="99" t="b">
        <v>0</v>
      </c>
      <c r="G1064" s="99" t="b">
        <v>0</v>
      </c>
    </row>
    <row r="1065" spans="1:7" ht="15">
      <c r="A1065" s="101" t="s">
        <v>1521</v>
      </c>
      <c r="B1065" s="99">
        <v>3</v>
      </c>
      <c r="C1065" s="103">
        <v>0.00045450979131810503</v>
      </c>
      <c r="D1065" s="99" t="s">
        <v>2435</v>
      </c>
      <c r="E1065" s="99" t="b">
        <v>0</v>
      </c>
      <c r="F1065" s="99" t="b">
        <v>0</v>
      </c>
      <c r="G1065" s="99" t="b">
        <v>0</v>
      </c>
    </row>
    <row r="1066" spans="1:7" ht="15">
      <c r="A1066" s="101" t="s">
        <v>1522</v>
      </c>
      <c r="B1066" s="99">
        <v>3</v>
      </c>
      <c r="C1066" s="103">
        <v>0.00045450979131810503</v>
      </c>
      <c r="D1066" s="99" t="s">
        <v>2435</v>
      </c>
      <c r="E1066" s="99" t="b">
        <v>0</v>
      </c>
      <c r="F1066" s="99" t="b">
        <v>0</v>
      </c>
      <c r="G1066" s="99" t="b">
        <v>0</v>
      </c>
    </row>
    <row r="1067" spans="1:7" ht="15">
      <c r="A1067" s="101" t="s">
        <v>1523</v>
      </c>
      <c r="B1067" s="99">
        <v>3</v>
      </c>
      <c r="C1067" s="103">
        <v>0.0003448603532792674</v>
      </c>
      <c r="D1067" s="99" t="s">
        <v>2435</v>
      </c>
      <c r="E1067" s="99" t="b">
        <v>0</v>
      </c>
      <c r="F1067" s="99" t="b">
        <v>0</v>
      </c>
      <c r="G1067" s="99" t="b">
        <v>0</v>
      </c>
    </row>
    <row r="1068" spans="1:7" ht="15">
      <c r="A1068" s="101" t="s">
        <v>1524</v>
      </c>
      <c r="B1068" s="99">
        <v>3</v>
      </c>
      <c r="C1068" s="103">
        <v>0.0003448603532792674</v>
      </c>
      <c r="D1068" s="99" t="s">
        <v>2435</v>
      </c>
      <c r="E1068" s="99" t="b">
        <v>0</v>
      </c>
      <c r="F1068" s="99" t="b">
        <v>0</v>
      </c>
      <c r="G1068" s="99" t="b">
        <v>0</v>
      </c>
    </row>
    <row r="1069" spans="1:7" ht="15">
      <c r="A1069" s="101" t="s">
        <v>1525</v>
      </c>
      <c r="B1069" s="99">
        <v>3</v>
      </c>
      <c r="C1069" s="103">
        <v>0.0003448603532792674</v>
      </c>
      <c r="D1069" s="99" t="s">
        <v>2435</v>
      </c>
      <c r="E1069" s="99" t="b">
        <v>0</v>
      </c>
      <c r="F1069" s="99" t="b">
        <v>0</v>
      </c>
      <c r="G1069" s="99" t="b">
        <v>0</v>
      </c>
    </row>
    <row r="1070" spans="1:7" ht="15">
      <c r="A1070" s="101" t="s">
        <v>1526</v>
      </c>
      <c r="B1070" s="99">
        <v>3</v>
      </c>
      <c r="C1070" s="103">
        <v>0.0003448603532792674</v>
      </c>
      <c r="D1070" s="99" t="s">
        <v>2435</v>
      </c>
      <c r="E1070" s="99" t="b">
        <v>0</v>
      </c>
      <c r="F1070" s="99" t="b">
        <v>0</v>
      </c>
      <c r="G1070" s="99" t="b">
        <v>0</v>
      </c>
    </row>
    <row r="1071" spans="1:7" ht="15">
      <c r="A1071" s="101" t="s">
        <v>1527</v>
      </c>
      <c r="B1071" s="99">
        <v>3</v>
      </c>
      <c r="C1071" s="103">
        <v>0.00038532869839701236</v>
      </c>
      <c r="D1071" s="99" t="s">
        <v>2435</v>
      </c>
      <c r="E1071" s="99" t="b">
        <v>0</v>
      </c>
      <c r="F1071" s="99" t="b">
        <v>0</v>
      </c>
      <c r="G1071" s="99" t="b">
        <v>0</v>
      </c>
    </row>
    <row r="1072" spans="1:7" ht="15">
      <c r="A1072" s="101" t="s">
        <v>1528</v>
      </c>
      <c r="B1072" s="99">
        <v>3</v>
      </c>
      <c r="C1072" s="103">
        <v>0.00045450979131810503</v>
      </c>
      <c r="D1072" s="99" t="s">
        <v>2435</v>
      </c>
      <c r="E1072" s="99" t="b">
        <v>0</v>
      </c>
      <c r="F1072" s="99" t="b">
        <v>0</v>
      </c>
      <c r="G1072" s="99" t="b">
        <v>0</v>
      </c>
    </row>
    <row r="1073" spans="1:7" ht="15">
      <c r="A1073" s="101" t="s">
        <v>1529</v>
      </c>
      <c r="B1073" s="99">
        <v>3</v>
      </c>
      <c r="C1073" s="103">
        <v>0.0003448603532792674</v>
      </c>
      <c r="D1073" s="99" t="s">
        <v>2435</v>
      </c>
      <c r="E1073" s="99" t="b">
        <v>1</v>
      </c>
      <c r="F1073" s="99" t="b">
        <v>0</v>
      </c>
      <c r="G1073" s="99" t="b">
        <v>0</v>
      </c>
    </row>
    <row r="1074" spans="1:7" ht="15">
      <c r="A1074" s="101" t="s">
        <v>1530</v>
      </c>
      <c r="B1074" s="99">
        <v>3</v>
      </c>
      <c r="C1074" s="103">
        <v>0.00038532869839701236</v>
      </c>
      <c r="D1074" s="99" t="s">
        <v>2435</v>
      </c>
      <c r="E1074" s="99" t="b">
        <v>0</v>
      </c>
      <c r="F1074" s="99" t="b">
        <v>0</v>
      </c>
      <c r="G1074" s="99" t="b">
        <v>0</v>
      </c>
    </row>
    <row r="1075" spans="1:7" ht="15">
      <c r="A1075" s="101" t="s">
        <v>1531</v>
      </c>
      <c r="B1075" s="99">
        <v>3</v>
      </c>
      <c r="C1075" s="103">
        <v>0.0003448603532792674</v>
      </c>
      <c r="D1075" s="99" t="s">
        <v>2435</v>
      </c>
      <c r="E1075" s="99" t="b">
        <v>0</v>
      </c>
      <c r="F1075" s="99" t="b">
        <v>0</v>
      </c>
      <c r="G1075" s="99" t="b">
        <v>0</v>
      </c>
    </row>
    <row r="1076" spans="1:7" ht="15">
      <c r="A1076" s="101" t="s">
        <v>1532</v>
      </c>
      <c r="B1076" s="99">
        <v>3</v>
      </c>
      <c r="C1076" s="103">
        <v>0.0003448603532792674</v>
      </c>
      <c r="D1076" s="99" t="s">
        <v>2435</v>
      </c>
      <c r="E1076" s="99" t="b">
        <v>0</v>
      </c>
      <c r="F1076" s="99" t="b">
        <v>0</v>
      </c>
      <c r="G1076" s="99" t="b">
        <v>0</v>
      </c>
    </row>
    <row r="1077" spans="1:7" ht="15">
      <c r="A1077" s="101" t="s">
        <v>1533</v>
      </c>
      <c r="B1077" s="99">
        <v>3</v>
      </c>
      <c r="C1077" s="103">
        <v>0.0003448603532792674</v>
      </c>
      <c r="D1077" s="99" t="s">
        <v>2435</v>
      </c>
      <c r="E1077" s="99" t="b">
        <v>1</v>
      </c>
      <c r="F1077" s="99" t="b">
        <v>0</v>
      </c>
      <c r="G1077" s="99" t="b">
        <v>0</v>
      </c>
    </row>
    <row r="1078" spans="1:7" ht="15">
      <c r="A1078" s="101" t="s">
        <v>1534</v>
      </c>
      <c r="B1078" s="99">
        <v>3</v>
      </c>
      <c r="C1078" s="103">
        <v>0.00038532869839701236</v>
      </c>
      <c r="D1078" s="99" t="s">
        <v>2435</v>
      </c>
      <c r="E1078" s="99" t="b">
        <v>0</v>
      </c>
      <c r="F1078" s="99" t="b">
        <v>0</v>
      </c>
      <c r="G1078" s="99" t="b">
        <v>0</v>
      </c>
    </row>
    <row r="1079" spans="1:7" ht="15">
      <c r="A1079" s="101" t="s">
        <v>1535</v>
      </c>
      <c r="B1079" s="99">
        <v>3</v>
      </c>
      <c r="C1079" s="103">
        <v>0.00038532869839701236</v>
      </c>
      <c r="D1079" s="99" t="s">
        <v>2435</v>
      </c>
      <c r="E1079" s="99" t="b">
        <v>0</v>
      </c>
      <c r="F1079" s="99" t="b">
        <v>0</v>
      </c>
      <c r="G1079" s="99" t="b">
        <v>0</v>
      </c>
    </row>
    <row r="1080" spans="1:7" ht="15">
      <c r="A1080" s="101" t="s">
        <v>1536</v>
      </c>
      <c r="B1080" s="99">
        <v>3</v>
      </c>
      <c r="C1080" s="103">
        <v>0.00038532869839701236</v>
      </c>
      <c r="D1080" s="99" t="s">
        <v>2435</v>
      </c>
      <c r="E1080" s="99" t="b">
        <v>0</v>
      </c>
      <c r="F1080" s="99" t="b">
        <v>0</v>
      </c>
      <c r="G1080" s="99" t="b">
        <v>0</v>
      </c>
    </row>
    <row r="1081" spans="1:7" ht="15">
      <c r="A1081" s="101" t="s">
        <v>1537</v>
      </c>
      <c r="B1081" s="99">
        <v>3</v>
      </c>
      <c r="C1081" s="103">
        <v>0.0003448603532792674</v>
      </c>
      <c r="D1081" s="99" t="s">
        <v>2435</v>
      </c>
      <c r="E1081" s="99" t="b">
        <v>0</v>
      </c>
      <c r="F1081" s="99" t="b">
        <v>0</v>
      </c>
      <c r="G1081" s="99" t="b">
        <v>0</v>
      </c>
    </row>
    <row r="1082" spans="1:7" ht="15">
      <c r="A1082" s="101" t="s">
        <v>1538</v>
      </c>
      <c r="B1082" s="99">
        <v>3</v>
      </c>
      <c r="C1082" s="103">
        <v>0.00038532869839701236</v>
      </c>
      <c r="D1082" s="99" t="s">
        <v>2435</v>
      </c>
      <c r="E1082" s="99" t="b">
        <v>0</v>
      </c>
      <c r="F1082" s="99" t="b">
        <v>0</v>
      </c>
      <c r="G1082" s="99" t="b">
        <v>0</v>
      </c>
    </row>
    <row r="1083" spans="1:7" ht="15">
      <c r="A1083" s="101" t="s">
        <v>1539</v>
      </c>
      <c r="B1083" s="99">
        <v>3</v>
      </c>
      <c r="C1083" s="103">
        <v>0.0003448603532792674</v>
      </c>
      <c r="D1083" s="99" t="s">
        <v>2435</v>
      </c>
      <c r="E1083" s="99" t="b">
        <v>0</v>
      </c>
      <c r="F1083" s="99" t="b">
        <v>0</v>
      </c>
      <c r="G1083" s="99" t="b">
        <v>0</v>
      </c>
    </row>
    <row r="1084" spans="1:7" ht="15">
      <c r="A1084" s="101" t="s">
        <v>1540</v>
      </c>
      <c r="B1084" s="99">
        <v>3</v>
      </c>
      <c r="C1084" s="103">
        <v>0.0003448603532792674</v>
      </c>
      <c r="D1084" s="99" t="s">
        <v>2435</v>
      </c>
      <c r="E1084" s="99" t="b">
        <v>0</v>
      </c>
      <c r="F1084" s="99" t="b">
        <v>0</v>
      </c>
      <c r="G1084" s="99" t="b">
        <v>0</v>
      </c>
    </row>
    <row r="1085" spans="1:7" ht="15">
      <c r="A1085" s="101" t="s">
        <v>1541</v>
      </c>
      <c r="B1085" s="99">
        <v>3</v>
      </c>
      <c r="C1085" s="103">
        <v>0.0003448603532792674</v>
      </c>
      <c r="D1085" s="99" t="s">
        <v>2435</v>
      </c>
      <c r="E1085" s="99" t="b">
        <v>0</v>
      </c>
      <c r="F1085" s="99" t="b">
        <v>0</v>
      </c>
      <c r="G1085" s="99" t="b">
        <v>0</v>
      </c>
    </row>
    <row r="1086" spans="1:7" ht="15">
      <c r="A1086" s="101" t="s">
        <v>1542</v>
      </c>
      <c r="B1086" s="99">
        <v>3</v>
      </c>
      <c r="C1086" s="103">
        <v>0.00038532869839701236</v>
      </c>
      <c r="D1086" s="99" t="s">
        <v>2435</v>
      </c>
      <c r="E1086" s="99" t="b">
        <v>0</v>
      </c>
      <c r="F1086" s="99" t="b">
        <v>0</v>
      </c>
      <c r="G1086" s="99" t="b">
        <v>0</v>
      </c>
    </row>
    <row r="1087" spans="1:7" ht="15">
      <c r="A1087" s="101" t="s">
        <v>1543</v>
      </c>
      <c r="B1087" s="99">
        <v>3</v>
      </c>
      <c r="C1087" s="103">
        <v>0.0003448603532792674</v>
      </c>
      <c r="D1087" s="99" t="s">
        <v>2435</v>
      </c>
      <c r="E1087" s="99" t="b">
        <v>0</v>
      </c>
      <c r="F1087" s="99" t="b">
        <v>0</v>
      </c>
      <c r="G1087" s="99" t="b">
        <v>0</v>
      </c>
    </row>
    <row r="1088" spans="1:7" ht="15">
      <c r="A1088" s="101" t="s">
        <v>1544</v>
      </c>
      <c r="B1088" s="99">
        <v>3</v>
      </c>
      <c r="C1088" s="103">
        <v>0.00038532869839701236</v>
      </c>
      <c r="D1088" s="99" t="s">
        <v>2435</v>
      </c>
      <c r="E1088" s="99" t="b">
        <v>0</v>
      </c>
      <c r="F1088" s="99" t="b">
        <v>0</v>
      </c>
      <c r="G1088" s="99" t="b">
        <v>0</v>
      </c>
    </row>
    <row r="1089" spans="1:7" ht="15">
      <c r="A1089" s="101" t="s">
        <v>1545</v>
      </c>
      <c r="B1089" s="99">
        <v>3</v>
      </c>
      <c r="C1089" s="103">
        <v>0.0003448603532792674</v>
      </c>
      <c r="D1089" s="99" t="s">
        <v>2435</v>
      </c>
      <c r="E1089" s="99" t="b">
        <v>0</v>
      </c>
      <c r="F1089" s="99" t="b">
        <v>0</v>
      </c>
      <c r="G1089" s="99" t="b">
        <v>0</v>
      </c>
    </row>
    <row r="1090" spans="1:7" ht="15">
      <c r="A1090" s="101" t="s">
        <v>1546</v>
      </c>
      <c r="B1090" s="99">
        <v>3</v>
      </c>
      <c r="C1090" s="103">
        <v>0.0003448603532792674</v>
      </c>
      <c r="D1090" s="99" t="s">
        <v>2435</v>
      </c>
      <c r="E1090" s="99" t="b">
        <v>0</v>
      </c>
      <c r="F1090" s="99" t="b">
        <v>0</v>
      </c>
      <c r="G1090" s="99" t="b">
        <v>0</v>
      </c>
    </row>
    <row r="1091" spans="1:7" ht="15">
      <c r="A1091" s="101" t="s">
        <v>1547</v>
      </c>
      <c r="B1091" s="99">
        <v>3</v>
      </c>
      <c r="C1091" s="103">
        <v>0.00038532869839701236</v>
      </c>
      <c r="D1091" s="99" t="s">
        <v>2435</v>
      </c>
      <c r="E1091" s="99" t="b">
        <v>0</v>
      </c>
      <c r="F1091" s="99" t="b">
        <v>0</v>
      </c>
      <c r="G1091" s="99" t="b">
        <v>0</v>
      </c>
    </row>
    <row r="1092" spans="1:7" ht="15">
      <c r="A1092" s="101" t="s">
        <v>1548</v>
      </c>
      <c r="B1092" s="99">
        <v>3</v>
      </c>
      <c r="C1092" s="103">
        <v>0.0003448603532792674</v>
      </c>
      <c r="D1092" s="99" t="s">
        <v>2435</v>
      </c>
      <c r="E1092" s="99" t="b">
        <v>0</v>
      </c>
      <c r="F1092" s="99" t="b">
        <v>0</v>
      </c>
      <c r="G1092" s="99" t="b">
        <v>0</v>
      </c>
    </row>
    <row r="1093" spans="1:7" ht="15">
      <c r="A1093" s="101" t="s">
        <v>1549</v>
      </c>
      <c r="B1093" s="99">
        <v>3</v>
      </c>
      <c r="C1093" s="103">
        <v>0.00038532869839701236</v>
      </c>
      <c r="D1093" s="99" t="s">
        <v>2435</v>
      </c>
      <c r="E1093" s="99" t="b">
        <v>0</v>
      </c>
      <c r="F1093" s="99" t="b">
        <v>0</v>
      </c>
      <c r="G1093" s="99" t="b">
        <v>0</v>
      </c>
    </row>
    <row r="1094" spans="1:7" ht="15">
      <c r="A1094" s="101" t="s">
        <v>1550</v>
      </c>
      <c r="B1094" s="99">
        <v>3</v>
      </c>
      <c r="C1094" s="103">
        <v>0.0003448603532792674</v>
      </c>
      <c r="D1094" s="99" t="s">
        <v>2435</v>
      </c>
      <c r="E1094" s="99" t="b">
        <v>0</v>
      </c>
      <c r="F1094" s="99" t="b">
        <v>0</v>
      </c>
      <c r="G1094" s="99" t="b">
        <v>0</v>
      </c>
    </row>
    <row r="1095" spans="1:7" ht="15">
      <c r="A1095" s="101" t="s">
        <v>1551</v>
      </c>
      <c r="B1095" s="99">
        <v>3</v>
      </c>
      <c r="C1095" s="103">
        <v>0.0003448603532792674</v>
      </c>
      <c r="D1095" s="99" t="s">
        <v>2435</v>
      </c>
      <c r="E1095" s="99" t="b">
        <v>0</v>
      </c>
      <c r="F1095" s="99" t="b">
        <v>0</v>
      </c>
      <c r="G1095" s="99" t="b">
        <v>0</v>
      </c>
    </row>
    <row r="1096" spans="1:7" ht="15">
      <c r="A1096" s="101" t="s">
        <v>1552</v>
      </c>
      <c r="B1096" s="99">
        <v>3</v>
      </c>
      <c r="C1096" s="103">
        <v>0.00045450979131810503</v>
      </c>
      <c r="D1096" s="99" t="s">
        <v>2435</v>
      </c>
      <c r="E1096" s="99" t="b">
        <v>0</v>
      </c>
      <c r="F1096" s="99" t="b">
        <v>0</v>
      </c>
      <c r="G1096" s="99" t="b">
        <v>0</v>
      </c>
    </row>
    <row r="1097" spans="1:7" ht="15">
      <c r="A1097" s="101" t="s">
        <v>1553</v>
      </c>
      <c r="B1097" s="99">
        <v>3</v>
      </c>
      <c r="C1097" s="103">
        <v>0.0003448603532792674</v>
      </c>
      <c r="D1097" s="99" t="s">
        <v>2435</v>
      </c>
      <c r="E1097" s="99" t="b">
        <v>0</v>
      </c>
      <c r="F1097" s="99" t="b">
        <v>0</v>
      </c>
      <c r="G1097" s="99" t="b">
        <v>0</v>
      </c>
    </row>
    <row r="1098" spans="1:7" ht="15">
      <c r="A1098" s="101" t="s">
        <v>1554</v>
      </c>
      <c r="B1098" s="99">
        <v>3</v>
      </c>
      <c r="C1098" s="103">
        <v>0.0003448603532792674</v>
      </c>
      <c r="D1098" s="99" t="s">
        <v>2435</v>
      </c>
      <c r="E1098" s="99" t="b">
        <v>0</v>
      </c>
      <c r="F1098" s="99" t="b">
        <v>0</v>
      </c>
      <c r="G1098" s="99" t="b">
        <v>0</v>
      </c>
    </row>
    <row r="1099" spans="1:7" ht="15">
      <c r="A1099" s="101" t="s">
        <v>1555</v>
      </c>
      <c r="B1099" s="99">
        <v>3</v>
      </c>
      <c r="C1099" s="103">
        <v>0.0003448603532792674</v>
      </c>
      <c r="D1099" s="99" t="s">
        <v>2435</v>
      </c>
      <c r="E1099" s="99" t="b">
        <v>0</v>
      </c>
      <c r="F1099" s="99" t="b">
        <v>0</v>
      </c>
      <c r="G1099" s="99" t="b">
        <v>0</v>
      </c>
    </row>
    <row r="1100" spans="1:7" ht="15">
      <c r="A1100" s="101" t="s">
        <v>1556</v>
      </c>
      <c r="B1100" s="99">
        <v>3</v>
      </c>
      <c r="C1100" s="103">
        <v>0.0003448603532792674</v>
      </c>
      <c r="D1100" s="99" t="s">
        <v>2435</v>
      </c>
      <c r="E1100" s="99" t="b">
        <v>0</v>
      </c>
      <c r="F1100" s="99" t="b">
        <v>0</v>
      </c>
      <c r="G1100" s="99" t="b">
        <v>0</v>
      </c>
    </row>
    <row r="1101" spans="1:7" ht="15">
      <c r="A1101" s="101" t="s">
        <v>1557</v>
      </c>
      <c r="B1101" s="99">
        <v>3</v>
      </c>
      <c r="C1101" s="103">
        <v>0.00038532869839701236</v>
      </c>
      <c r="D1101" s="99" t="s">
        <v>2435</v>
      </c>
      <c r="E1101" s="99" t="b">
        <v>0</v>
      </c>
      <c r="F1101" s="99" t="b">
        <v>0</v>
      </c>
      <c r="G1101" s="99" t="b">
        <v>0</v>
      </c>
    </row>
    <row r="1102" spans="1:7" ht="15">
      <c r="A1102" s="101" t="s">
        <v>1558</v>
      </c>
      <c r="B1102" s="99">
        <v>3</v>
      </c>
      <c r="C1102" s="103">
        <v>0.0003448603532792674</v>
      </c>
      <c r="D1102" s="99" t="s">
        <v>2435</v>
      </c>
      <c r="E1102" s="99" t="b">
        <v>0</v>
      </c>
      <c r="F1102" s="99" t="b">
        <v>0</v>
      </c>
      <c r="G1102" s="99" t="b">
        <v>0</v>
      </c>
    </row>
    <row r="1103" spans="1:7" ht="15">
      <c r="A1103" s="101" t="s">
        <v>1559</v>
      </c>
      <c r="B1103" s="99">
        <v>3</v>
      </c>
      <c r="C1103" s="103">
        <v>0.0003448603532792674</v>
      </c>
      <c r="D1103" s="99" t="s">
        <v>2435</v>
      </c>
      <c r="E1103" s="99" t="b">
        <v>0</v>
      </c>
      <c r="F1103" s="99" t="b">
        <v>0</v>
      </c>
      <c r="G1103" s="99" t="b">
        <v>0</v>
      </c>
    </row>
    <row r="1104" spans="1:7" ht="15">
      <c r="A1104" s="101" t="s">
        <v>1560</v>
      </c>
      <c r="B1104" s="99">
        <v>3</v>
      </c>
      <c r="C1104" s="103">
        <v>0.0003448603532792674</v>
      </c>
      <c r="D1104" s="99" t="s">
        <v>2435</v>
      </c>
      <c r="E1104" s="99" t="b">
        <v>0</v>
      </c>
      <c r="F1104" s="99" t="b">
        <v>0</v>
      </c>
      <c r="G1104" s="99" t="b">
        <v>0</v>
      </c>
    </row>
    <row r="1105" spans="1:7" ht="15">
      <c r="A1105" s="101" t="s">
        <v>1561</v>
      </c>
      <c r="B1105" s="99">
        <v>3</v>
      </c>
      <c r="C1105" s="103">
        <v>0.0003448603532792674</v>
      </c>
      <c r="D1105" s="99" t="s">
        <v>2435</v>
      </c>
      <c r="E1105" s="99" t="b">
        <v>0</v>
      </c>
      <c r="F1105" s="99" t="b">
        <v>0</v>
      </c>
      <c r="G1105" s="99" t="b">
        <v>0</v>
      </c>
    </row>
    <row r="1106" spans="1:7" ht="15">
      <c r="A1106" s="101" t="s">
        <v>1562</v>
      </c>
      <c r="B1106" s="99">
        <v>3</v>
      </c>
      <c r="C1106" s="103">
        <v>0.00038532869839701236</v>
      </c>
      <c r="D1106" s="99" t="s">
        <v>2435</v>
      </c>
      <c r="E1106" s="99" t="b">
        <v>0</v>
      </c>
      <c r="F1106" s="99" t="b">
        <v>0</v>
      </c>
      <c r="G1106" s="99" t="b">
        <v>0</v>
      </c>
    </row>
    <row r="1107" spans="1:7" ht="15">
      <c r="A1107" s="101" t="s">
        <v>1563</v>
      </c>
      <c r="B1107" s="99">
        <v>3</v>
      </c>
      <c r="C1107" s="103">
        <v>0.00038532869839701236</v>
      </c>
      <c r="D1107" s="99" t="s">
        <v>2435</v>
      </c>
      <c r="E1107" s="99" t="b">
        <v>1</v>
      </c>
      <c r="F1107" s="99" t="b">
        <v>0</v>
      </c>
      <c r="G1107" s="99" t="b">
        <v>0</v>
      </c>
    </row>
    <row r="1108" spans="1:7" ht="15">
      <c r="A1108" s="101" t="s">
        <v>1564</v>
      </c>
      <c r="B1108" s="99">
        <v>3</v>
      </c>
      <c r="C1108" s="103">
        <v>0.00038532869839701236</v>
      </c>
      <c r="D1108" s="99" t="s">
        <v>2435</v>
      </c>
      <c r="E1108" s="99" t="b">
        <v>0</v>
      </c>
      <c r="F1108" s="99" t="b">
        <v>0</v>
      </c>
      <c r="G1108" s="99" t="b">
        <v>0</v>
      </c>
    </row>
    <row r="1109" spans="1:7" ht="15">
      <c r="A1109" s="101" t="s">
        <v>1565</v>
      </c>
      <c r="B1109" s="99">
        <v>3</v>
      </c>
      <c r="C1109" s="103">
        <v>0.00038532869839701236</v>
      </c>
      <c r="D1109" s="99" t="s">
        <v>2435</v>
      </c>
      <c r="E1109" s="99" t="b">
        <v>0</v>
      </c>
      <c r="F1109" s="99" t="b">
        <v>0</v>
      </c>
      <c r="G1109" s="99" t="b">
        <v>0</v>
      </c>
    </row>
    <row r="1110" spans="1:7" ht="15">
      <c r="A1110" s="101" t="s">
        <v>1566</v>
      </c>
      <c r="B1110" s="99">
        <v>3</v>
      </c>
      <c r="C1110" s="103">
        <v>0.0003448603532792674</v>
      </c>
      <c r="D1110" s="99" t="s">
        <v>2435</v>
      </c>
      <c r="E1110" s="99" t="b">
        <v>0</v>
      </c>
      <c r="F1110" s="99" t="b">
        <v>0</v>
      </c>
      <c r="G1110" s="99" t="b">
        <v>0</v>
      </c>
    </row>
    <row r="1111" spans="1:7" ht="15">
      <c r="A1111" s="101" t="s">
        <v>1567</v>
      </c>
      <c r="B1111" s="99">
        <v>3</v>
      </c>
      <c r="C1111" s="103">
        <v>0.0003448603532792674</v>
      </c>
      <c r="D1111" s="99" t="s">
        <v>2435</v>
      </c>
      <c r="E1111" s="99" t="b">
        <v>0</v>
      </c>
      <c r="F1111" s="99" t="b">
        <v>0</v>
      </c>
      <c r="G1111" s="99" t="b">
        <v>0</v>
      </c>
    </row>
    <row r="1112" spans="1:7" ht="15">
      <c r="A1112" s="101" t="s">
        <v>1568</v>
      </c>
      <c r="B1112" s="99">
        <v>3</v>
      </c>
      <c r="C1112" s="103">
        <v>0.0003448603532792674</v>
      </c>
      <c r="D1112" s="99" t="s">
        <v>2435</v>
      </c>
      <c r="E1112" s="99" t="b">
        <v>0</v>
      </c>
      <c r="F1112" s="99" t="b">
        <v>0</v>
      </c>
      <c r="G1112" s="99" t="b">
        <v>0</v>
      </c>
    </row>
    <row r="1113" spans="1:7" ht="15">
      <c r="A1113" s="101" t="s">
        <v>1569</v>
      </c>
      <c r="B1113" s="99">
        <v>3</v>
      </c>
      <c r="C1113" s="103">
        <v>0.00038532869839701236</v>
      </c>
      <c r="D1113" s="99" t="s">
        <v>2435</v>
      </c>
      <c r="E1113" s="99" t="b">
        <v>0</v>
      </c>
      <c r="F1113" s="99" t="b">
        <v>0</v>
      </c>
      <c r="G1113" s="99" t="b">
        <v>0</v>
      </c>
    </row>
    <row r="1114" spans="1:7" ht="15">
      <c r="A1114" s="101" t="s">
        <v>1570</v>
      </c>
      <c r="B1114" s="99">
        <v>3</v>
      </c>
      <c r="C1114" s="103">
        <v>0.00045450979131810503</v>
      </c>
      <c r="D1114" s="99" t="s">
        <v>2435</v>
      </c>
      <c r="E1114" s="99" t="b">
        <v>0</v>
      </c>
      <c r="F1114" s="99" t="b">
        <v>0</v>
      </c>
      <c r="G1114" s="99" t="b">
        <v>0</v>
      </c>
    </row>
    <row r="1115" spans="1:7" ht="15">
      <c r="A1115" s="101" t="s">
        <v>1571</v>
      </c>
      <c r="B1115" s="99">
        <v>3</v>
      </c>
      <c r="C1115" s="103">
        <v>0.00045450979131810503</v>
      </c>
      <c r="D1115" s="99" t="s">
        <v>2435</v>
      </c>
      <c r="E1115" s="99" t="b">
        <v>0</v>
      </c>
      <c r="F1115" s="99" t="b">
        <v>0</v>
      </c>
      <c r="G1115" s="99" t="b">
        <v>0</v>
      </c>
    </row>
    <row r="1116" spans="1:7" ht="15">
      <c r="A1116" s="101" t="s">
        <v>1572</v>
      </c>
      <c r="B1116" s="99">
        <v>3</v>
      </c>
      <c r="C1116" s="103">
        <v>0.00045450979131810503</v>
      </c>
      <c r="D1116" s="99" t="s">
        <v>2435</v>
      </c>
      <c r="E1116" s="99" t="b">
        <v>0</v>
      </c>
      <c r="F1116" s="99" t="b">
        <v>0</v>
      </c>
      <c r="G1116" s="99" t="b">
        <v>0</v>
      </c>
    </row>
    <row r="1117" spans="1:7" ht="15">
      <c r="A1117" s="101" t="s">
        <v>1573</v>
      </c>
      <c r="B1117" s="99">
        <v>3</v>
      </c>
      <c r="C1117" s="103">
        <v>0.0003448603532792674</v>
      </c>
      <c r="D1117" s="99" t="s">
        <v>2435</v>
      </c>
      <c r="E1117" s="99" t="b">
        <v>0</v>
      </c>
      <c r="F1117" s="99" t="b">
        <v>0</v>
      </c>
      <c r="G1117" s="99" t="b">
        <v>0</v>
      </c>
    </row>
    <row r="1118" spans="1:7" ht="15">
      <c r="A1118" s="101" t="s">
        <v>1574</v>
      </c>
      <c r="B1118" s="99">
        <v>3</v>
      </c>
      <c r="C1118" s="103">
        <v>0.0003448603532792674</v>
      </c>
      <c r="D1118" s="99" t="s">
        <v>2435</v>
      </c>
      <c r="E1118" s="99" t="b">
        <v>0</v>
      </c>
      <c r="F1118" s="99" t="b">
        <v>0</v>
      </c>
      <c r="G1118" s="99" t="b">
        <v>0</v>
      </c>
    </row>
    <row r="1119" spans="1:7" ht="15">
      <c r="A1119" s="101" t="s">
        <v>1575</v>
      </c>
      <c r="B1119" s="99">
        <v>3</v>
      </c>
      <c r="C1119" s="103">
        <v>0.0003448603532792674</v>
      </c>
      <c r="D1119" s="99" t="s">
        <v>2435</v>
      </c>
      <c r="E1119" s="99" t="b">
        <v>0</v>
      </c>
      <c r="F1119" s="99" t="b">
        <v>0</v>
      </c>
      <c r="G1119" s="99" t="b">
        <v>0</v>
      </c>
    </row>
    <row r="1120" spans="1:7" ht="15">
      <c r="A1120" s="101" t="s">
        <v>1576</v>
      </c>
      <c r="B1120" s="99">
        <v>3</v>
      </c>
      <c r="C1120" s="103">
        <v>0.00038532869839701236</v>
      </c>
      <c r="D1120" s="99" t="s">
        <v>2435</v>
      </c>
      <c r="E1120" s="99" t="b">
        <v>0</v>
      </c>
      <c r="F1120" s="99" t="b">
        <v>0</v>
      </c>
      <c r="G1120" s="99" t="b">
        <v>0</v>
      </c>
    </row>
    <row r="1121" spans="1:7" ht="15">
      <c r="A1121" s="101" t="s">
        <v>1577</v>
      </c>
      <c r="B1121" s="99">
        <v>3</v>
      </c>
      <c r="C1121" s="103">
        <v>0.0003448603532792674</v>
      </c>
      <c r="D1121" s="99" t="s">
        <v>2435</v>
      </c>
      <c r="E1121" s="99" t="b">
        <v>0</v>
      </c>
      <c r="F1121" s="99" t="b">
        <v>0</v>
      </c>
      <c r="G1121" s="99" t="b">
        <v>0</v>
      </c>
    </row>
    <row r="1122" spans="1:7" ht="15">
      <c r="A1122" s="101" t="s">
        <v>1578</v>
      </c>
      <c r="B1122" s="99">
        <v>3</v>
      </c>
      <c r="C1122" s="103">
        <v>0.0003448603532792674</v>
      </c>
      <c r="D1122" s="99" t="s">
        <v>2435</v>
      </c>
      <c r="E1122" s="99" t="b">
        <v>0</v>
      </c>
      <c r="F1122" s="99" t="b">
        <v>0</v>
      </c>
      <c r="G1122" s="99" t="b">
        <v>0</v>
      </c>
    </row>
    <row r="1123" spans="1:7" ht="15">
      <c r="A1123" s="101" t="s">
        <v>1579</v>
      </c>
      <c r="B1123" s="99">
        <v>3</v>
      </c>
      <c r="C1123" s="103">
        <v>0.0003448603532792674</v>
      </c>
      <c r="D1123" s="99" t="s">
        <v>2435</v>
      </c>
      <c r="E1123" s="99" t="b">
        <v>0</v>
      </c>
      <c r="F1123" s="99" t="b">
        <v>0</v>
      </c>
      <c r="G1123" s="99" t="b">
        <v>0</v>
      </c>
    </row>
    <row r="1124" spans="1:7" ht="15">
      <c r="A1124" s="101" t="s">
        <v>1580</v>
      </c>
      <c r="B1124" s="99">
        <v>3</v>
      </c>
      <c r="C1124" s="103">
        <v>0.0003448603532792674</v>
      </c>
      <c r="D1124" s="99" t="s">
        <v>2435</v>
      </c>
      <c r="E1124" s="99" t="b">
        <v>0</v>
      </c>
      <c r="F1124" s="99" t="b">
        <v>0</v>
      </c>
      <c r="G1124" s="99" t="b">
        <v>0</v>
      </c>
    </row>
    <row r="1125" spans="1:7" ht="15">
      <c r="A1125" s="101" t="s">
        <v>1581</v>
      </c>
      <c r="B1125" s="99">
        <v>3</v>
      </c>
      <c r="C1125" s="103">
        <v>0.0003448603532792674</v>
      </c>
      <c r="D1125" s="99" t="s">
        <v>2435</v>
      </c>
      <c r="E1125" s="99" t="b">
        <v>0</v>
      </c>
      <c r="F1125" s="99" t="b">
        <v>0</v>
      </c>
      <c r="G1125" s="99" t="b">
        <v>0</v>
      </c>
    </row>
    <row r="1126" spans="1:7" ht="15">
      <c r="A1126" s="101" t="s">
        <v>1582</v>
      </c>
      <c r="B1126" s="99">
        <v>3</v>
      </c>
      <c r="C1126" s="103">
        <v>0.0003448603532792674</v>
      </c>
      <c r="D1126" s="99" t="s">
        <v>2435</v>
      </c>
      <c r="E1126" s="99" t="b">
        <v>0</v>
      </c>
      <c r="F1126" s="99" t="b">
        <v>0</v>
      </c>
      <c r="G1126" s="99" t="b">
        <v>0</v>
      </c>
    </row>
    <row r="1127" spans="1:7" ht="15">
      <c r="A1127" s="101" t="s">
        <v>1583</v>
      </c>
      <c r="B1127" s="99">
        <v>3</v>
      </c>
      <c r="C1127" s="103">
        <v>0.0003448603532792674</v>
      </c>
      <c r="D1127" s="99" t="s">
        <v>2435</v>
      </c>
      <c r="E1127" s="99" t="b">
        <v>1</v>
      </c>
      <c r="F1127" s="99" t="b">
        <v>0</v>
      </c>
      <c r="G1127" s="99" t="b">
        <v>0</v>
      </c>
    </row>
    <row r="1128" spans="1:7" ht="15">
      <c r="A1128" s="101" t="s">
        <v>1584</v>
      </c>
      <c r="B1128" s="99">
        <v>3</v>
      </c>
      <c r="C1128" s="103">
        <v>0.00045450979131810503</v>
      </c>
      <c r="D1128" s="99" t="s">
        <v>2435</v>
      </c>
      <c r="E1128" s="99" t="b">
        <v>0</v>
      </c>
      <c r="F1128" s="99" t="b">
        <v>0</v>
      </c>
      <c r="G1128" s="99" t="b">
        <v>0</v>
      </c>
    </row>
    <row r="1129" spans="1:7" ht="15">
      <c r="A1129" s="101" t="s">
        <v>1585</v>
      </c>
      <c r="B1129" s="99">
        <v>3</v>
      </c>
      <c r="C1129" s="103">
        <v>0.00038532869839701236</v>
      </c>
      <c r="D1129" s="99" t="s">
        <v>2435</v>
      </c>
      <c r="E1129" s="99" t="b">
        <v>0</v>
      </c>
      <c r="F1129" s="99" t="b">
        <v>0</v>
      </c>
      <c r="G1129" s="99" t="b">
        <v>0</v>
      </c>
    </row>
    <row r="1130" spans="1:7" ht="15">
      <c r="A1130" s="101" t="s">
        <v>1586</v>
      </c>
      <c r="B1130" s="99">
        <v>3</v>
      </c>
      <c r="C1130" s="103">
        <v>0.00045450979131810503</v>
      </c>
      <c r="D1130" s="99" t="s">
        <v>2435</v>
      </c>
      <c r="E1130" s="99" t="b">
        <v>0</v>
      </c>
      <c r="F1130" s="99" t="b">
        <v>0</v>
      </c>
      <c r="G1130" s="99" t="b">
        <v>0</v>
      </c>
    </row>
    <row r="1131" spans="1:7" ht="15">
      <c r="A1131" s="101" t="s">
        <v>1587</v>
      </c>
      <c r="B1131" s="99">
        <v>3</v>
      </c>
      <c r="C1131" s="103">
        <v>0.0003448603532792674</v>
      </c>
      <c r="D1131" s="99" t="s">
        <v>2435</v>
      </c>
      <c r="E1131" s="99" t="b">
        <v>0</v>
      </c>
      <c r="F1131" s="99" t="b">
        <v>0</v>
      </c>
      <c r="G1131" s="99" t="b">
        <v>0</v>
      </c>
    </row>
    <row r="1132" spans="1:7" ht="15">
      <c r="A1132" s="101" t="s">
        <v>1588</v>
      </c>
      <c r="B1132" s="99">
        <v>3</v>
      </c>
      <c r="C1132" s="103">
        <v>0.00045450979131810503</v>
      </c>
      <c r="D1132" s="99" t="s">
        <v>2435</v>
      </c>
      <c r="E1132" s="99" t="b">
        <v>0</v>
      </c>
      <c r="F1132" s="99" t="b">
        <v>0</v>
      </c>
      <c r="G1132" s="99" t="b">
        <v>0</v>
      </c>
    </row>
    <row r="1133" spans="1:7" ht="15">
      <c r="A1133" s="101" t="s">
        <v>1589</v>
      </c>
      <c r="B1133" s="99">
        <v>3</v>
      </c>
      <c r="C1133" s="103">
        <v>0.0003448603532792674</v>
      </c>
      <c r="D1133" s="99" t="s">
        <v>2435</v>
      </c>
      <c r="E1133" s="99" t="b">
        <v>0</v>
      </c>
      <c r="F1133" s="99" t="b">
        <v>0</v>
      </c>
      <c r="G1133" s="99" t="b">
        <v>0</v>
      </c>
    </row>
    <row r="1134" spans="1:7" ht="15">
      <c r="A1134" s="101" t="s">
        <v>1590</v>
      </c>
      <c r="B1134" s="99">
        <v>3</v>
      </c>
      <c r="C1134" s="103">
        <v>0.00045450979131810503</v>
      </c>
      <c r="D1134" s="99" t="s">
        <v>2435</v>
      </c>
      <c r="E1134" s="99" t="b">
        <v>0</v>
      </c>
      <c r="F1134" s="99" t="b">
        <v>0</v>
      </c>
      <c r="G1134" s="99" t="b">
        <v>0</v>
      </c>
    </row>
    <row r="1135" spans="1:7" ht="15">
      <c r="A1135" s="101" t="s">
        <v>1591</v>
      </c>
      <c r="B1135" s="99">
        <v>3</v>
      </c>
      <c r="C1135" s="103">
        <v>0.0003448603532792674</v>
      </c>
      <c r="D1135" s="99" t="s">
        <v>2435</v>
      </c>
      <c r="E1135" s="99" t="b">
        <v>0</v>
      </c>
      <c r="F1135" s="99" t="b">
        <v>0</v>
      </c>
      <c r="G1135" s="99" t="b">
        <v>0</v>
      </c>
    </row>
    <row r="1136" spans="1:7" ht="15">
      <c r="A1136" s="101" t="s">
        <v>1592</v>
      </c>
      <c r="B1136" s="99">
        <v>3</v>
      </c>
      <c r="C1136" s="103">
        <v>0.00038532869839701236</v>
      </c>
      <c r="D1136" s="99" t="s">
        <v>2435</v>
      </c>
      <c r="E1136" s="99" t="b">
        <v>0</v>
      </c>
      <c r="F1136" s="99" t="b">
        <v>0</v>
      </c>
      <c r="G1136" s="99" t="b">
        <v>0</v>
      </c>
    </row>
    <row r="1137" spans="1:7" ht="15">
      <c r="A1137" s="101" t="s">
        <v>1593</v>
      </c>
      <c r="B1137" s="99">
        <v>3</v>
      </c>
      <c r="C1137" s="103">
        <v>0.00038532869839701236</v>
      </c>
      <c r="D1137" s="99" t="s">
        <v>2435</v>
      </c>
      <c r="E1137" s="99" t="b">
        <v>0</v>
      </c>
      <c r="F1137" s="99" t="b">
        <v>0</v>
      </c>
      <c r="G1137" s="99" t="b">
        <v>0</v>
      </c>
    </row>
    <row r="1138" spans="1:7" ht="15">
      <c r="A1138" s="101" t="s">
        <v>1594</v>
      </c>
      <c r="B1138" s="99">
        <v>3</v>
      </c>
      <c r="C1138" s="103">
        <v>0.00038532869839701236</v>
      </c>
      <c r="D1138" s="99" t="s">
        <v>2435</v>
      </c>
      <c r="E1138" s="99" t="b">
        <v>0</v>
      </c>
      <c r="F1138" s="99" t="b">
        <v>0</v>
      </c>
      <c r="G1138" s="99" t="b">
        <v>0</v>
      </c>
    </row>
    <row r="1139" spans="1:7" ht="15">
      <c r="A1139" s="101" t="s">
        <v>1595</v>
      </c>
      <c r="B1139" s="99">
        <v>3</v>
      </c>
      <c r="C1139" s="103">
        <v>0.00045450979131810503</v>
      </c>
      <c r="D1139" s="99" t="s">
        <v>2435</v>
      </c>
      <c r="E1139" s="99" t="b">
        <v>0</v>
      </c>
      <c r="F1139" s="99" t="b">
        <v>0</v>
      </c>
      <c r="G1139" s="99" t="b">
        <v>0</v>
      </c>
    </row>
    <row r="1140" spans="1:7" ht="15">
      <c r="A1140" s="101" t="s">
        <v>242</v>
      </c>
      <c r="B1140" s="99">
        <v>3</v>
      </c>
      <c r="C1140" s="103">
        <v>0.00038532869839701236</v>
      </c>
      <c r="D1140" s="99" t="s">
        <v>2435</v>
      </c>
      <c r="E1140" s="99" t="b">
        <v>0</v>
      </c>
      <c r="F1140" s="99" t="b">
        <v>0</v>
      </c>
      <c r="G1140" s="99" t="b">
        <v>0</v>
      </c>
    </row>
    <row r="1141" spans="1:7" ht="15">
      <c r="A1141" s="101" t="s">
        <v>1596</v>
      </c>
      <c r="B1141" s="99">
        <v>3</v>
      </c>
      <c r="C1141" s="103">
        <v>0.0003448603532792674</v>
      </c>
      <c r="D1141" s="99" t="s">
        <v>2435</v>
      </c>
      <c r="E1141" s="99" t="b">
        <v>0</v>
      </c>
      <c r="F1141" s="99" t="b">
        <v>0</v>
      </c>
      <c r="G1141" s="99" t="b">
        <v>0</v>
      </c>
    </row>
    <row r="1142" spans="1:7" ht="15">
      <c r="A1142" s="101" t="s">
        <v>1597</v>
      </c>
      <c r="B1142" s="99">
        <v>3</v>
      </c>
      <c r="C1142" s="103">
        <v>0.0003448603532792674</v>
      </c>
      <c r="D1142" s="99" t="s">
        <v>2435</v>
      </c>
      <c r="E1142" s="99" t="b">
        <v>0</v>
      </c>
      <c r="F1142" s="99" t="b">
        <v>0</v>
      </c>
      <c r="G1142" s="99" t="b">
        <v>0</v>
      </c>
    </row>
    <row r="1143" spans="1:7" ht="15">
      <c r="A1143" s="101" t="s">
        <v>1598</v>
      </c>
      <c r="B1143" s="99">
        <v>3</v>
      </c>
      <c r="C1143" s="103">
        <v>0.0003448603532792674</v>
      </c>
      <c r="D1143" s="99" t="s">
        <v>2435</v>
      </c>
      <c r="E1143" s="99" t="b">
        <v>0</v>
      </c>
      <c r="F1143" s="99" t="b">
        <v>0</v>
      </c>
      <c r="G1143" s="99" t="b">
        <v>0</v>
      </c>
    </row>
    <row r="1144" spans="1:7" ht="15">
      <c r="A1144" s="101" t="s">
        <v>1599</v>
      </c>
      <c r="B1144" s="99">
        <v>3</v>
      </c>
      <c r="C1144" s="103">
        <v>0.00038532869839701236</v>
      </c>
      <c r="D1144" s="99" t="s">
        <v>2435</v>
      </c>
      <c r="E1144" s="99" t="b">
        <v>0</v>
      </c>
      <c r="F1144" s="99" t="b">
        <v>0</v>
      </c>
      <c r="G1144" s="99" t="b">
        <v>0</v>
      </c>
    </row>
    <row r="1145" spans="1:7" ht="15">
      <c r="A1145" s="101" t="s">
        <v>1600</v>
      </c>
      <c r="B1145" s="99">
        <v>3</v>
      </c>
      <c r="C1145" s="103">
        <v>0.0003448603532792674</v>
      </c>
      <c r="D1145" s="99" t="s">
        <v>2435</v>
      </c>
      <c r="E1145" s="99" t="b">
        <v>0</v>
      </c>
      <c r="F1145" s="99" t="b">
        <v>0</v>
      </c>
      <c r="G1145" s="99" t="b">
        <v>0</v>
      </c>
    </row>
    <row r="1146" spans="1:7" ht="15">
      <c r="A1146" s="101" t="s">
        <v>1601</v>
      </c>
      <c r="B1146" s="99">
        <v>3</v>
      </c>
      <c r="C1146" s="103">
        <v>0.00045450979131810503</v>
      </c>
      <c r="D1146" s="99" t="s">
        <v>2435</v>
      </c>
      <c r="E1146" s="99" t="b">
        <v>0</v>
      </c>
      <c r="F1146" s="99" t="b">
        <v>0</v>
      </c>
      <c r="G1146" s="99" t="b">
        <v>0</v>
      </c>
    </row>
    <row r="1147" spans="1:7" ht="15">
      <c r="A1147" s="101" t="s">
        <v>1602</v>
      </c>
      <c r="B1147" s="99">
        <v>3</v>
      </c>
      <c r="C1147" s="103">
        <v>0.0003448603532792674</v>
      </c>
      <c r="D1147" s="99" t="s">
        <v>2435</v>
      </c>
      <c r="E1147" s="99" t="b">
        <v>0</v>
      </c>
      <c r="F1147" s="99" t="b">
        <v>0</v>
      </c>
      <c r="G1147" s="99" t="b">
        <v>0</v>
      </c>
    </row>
    <row r="1148" spans="1:7" ht="15">
      <c r="A1148" s="101" t="s">
        <v>1603</v>
      </c>
      <c r="B1148" s="99">
        <v>3</v>
      </c>
      <c r="C1148" s="103">
        <v>0.0003448603532792674</v>
      </c>
      <c r="D1148" s="99" t="s">
        <v>2435</v>
      </c>
      <c r="E1148" s="99" t="b">
        <v>0</v>
      </c>
      <c r="F1148" s="99" t="b">
        <v>0</v>
      </c>
      <c r="G1148" s="99" t="b">
        <v>0</v>
      </c>
    </row>
    <row r="1149" spans="1:7" ht="15">
      <c r="A1149" s="101" t="s">
        <v>1604</v>
      </c>
      <c r="B1149" s="99">
        <v>3</v>
      </c>
      <c r="C1149" s="103">
        <v>0.00038532869839701236</v>
      </c>
      <c r="D1149" s="99" t="s">
        <v>2435</v>
      </c>
      <c r="E1149" s="99" t="b">
        <v>1</v>
      </c>
      <c r="F1149" s="99" t="b">
        <v>0</v>
      </c>
      <c r="G1149" s="99" t="b">
        <v>0</v>
      </c>
    </row>
    <row r="1150" spans="1:7" ht="15">
      <c r="A1150" s="101" t="s">
        <v>1605</v>
      </c>
      <c r="B1150" s="99">
        <v>3</v>
      </c>
      <c r="C1150" s="103">
        <v>0.00038532869839701236</v>
      </c>
      <c r="D1150" s="99" t="s">
        <v>2435</v>
      </c>
      <c r="E1150" s="99" t="b">
        <v>0</v>
      </c>
      <c r="F1150" s="99" t="b">
        <v>0</v>
      </c>
      <c r="G1150" s="99" t="b">
        <v>0</v>
      </c>
    </row>
    <row r="1151" spans="1:7" ht="15">
      <c r="A1151" s="101" t="s">
        <v>1606</v>
      </c>
      <c r="B1151" s="99">
        <v>3</v>
      </c>
      <c r="C1151" s="103">
        <v>0.0003448603532792674</v>
      </c>
      <c r="D1151" s="99" t="s">
        <v>2435</v>
      </c>
      <c r="E1151" s="99" t="b">
        <v>0</v>
      </c>
      <c r="F1151" s="99" t="b">
        <v>0</v>
      </c>
      <c r="G1151" s="99" t="b">
        <v>0</v>
      </c>
    </row>
    <row r="1152" spans="1:7" ht="15">
      <c r="A1152" s="101" t="s">
        <v>1607</v>
      </c>
      <c r="B1152" s="99">
        <v>3</v>
      </c>
      <c r="C1152" s="103">
        <v>0.00038532869839701236</v>
      </c>
      <c r="D1152" s="99" t="s">
        <v>2435</v>
      </c>
      <c r="E1152" s="99" t="b">
        <v>0</v>
      </c>
      <c r="F1152" s="99" t="b">
        <v>0</v>
      </c>
      <c r="G1152" s="99" t="b">
        <v>0</v>
      </c>
    </row>
    <row r="1153" spans="1:7" ht="15">
      <c r="A1153" s="101" t="s">
        <v>1608</v>
      </c>
      <c r="B1153" s="99">
        <v>3</v>
      </c>
      <c r="C1153" s="103">
        <v>0.0003448603532792674</v>
      </c>
      <c r="D1153" s="99" t="s">
        <v>2435</v>
      </c>
      <c r="E1153" s="99" t="b">
        <v>0</v>
      </c>
      <c r="F1153" s="99" t="b">
        <v>0</v>
      </c>
      <c r="G1153" s="99" t="b">
        <v>0</v>
      </c>
    </row>
    <row r="1154" spans="1:7" ht="15">
      <c r="A1154" s="101" t="s">
        <v>1609</v>
      </c>
      <c r="B1154" s="99">
        <v>3</v>
      </c>
      <c r="C1154" s="103">
        <v>0.00038532869839701236</v>
      </c>
      <c r="D1154" s="99" t="s">
        <v>2435</v>
      </c>
      <c r="E1154" s="99" t="b">
        <v>0</v>
      </c>
      <c r="F1154" s="99" t="b">
        <v>0</v>
      </c>
      <c r="G1154" s="99" t="b">
        <v>0</v>
      </c>
    </row>
    <row r="1155" spans="1:7" ht="15">
      <c r="A1155" s="101" t="s">
        <v>1610</v>
      </c>
      <c r="B1155" s="99">
        <v>3</v>
      </c>
      <c r="C1155" s="103">
        <v>0.0003448603532792674</v>
      </c>
      <c r="D1155" s="99" t="s">
        <v>2435</v>
      </c>
      <c r="E1155" s="99" t="b">
        <v>0</v>
      </c>
      <c r="F1155" s="99" t="b">
        <v>0</v>
      </c>
      <c r="G1155" s="99" t="b">
        <v>0</v>
      </c>
    </row>
    <row r="1156" spans="1:7" ht="15">
      <c r="A1156" s="101" t="s">
        <v>1611</v>
      </c>
      <c r="B1156" s="99">
        <v>3</v>
      </c>
      <c r="C1156" s="103">
        <v>0.0003448603532792674</v>
      </c>
      <c r="D1156" s="99" t="s">
        <v>2435</v>
      </c>
      <c r="E1156" s="99" t="b">
        <v>0</v>
      </c>
      <c r="F1156" s="99" t="b">
        <v>0</v>
      </c>
      <c r="G1156" s="99" t="b">
        <v>0</v>
      </c>
    </row>
    <row r="1157" spans="1:7" ht="15">
      <c r="A1157" s="101" t="s">
        <v>1612</v>
      </c>
      <c r="B1157" s="99">
        <v>3</v>
      </c>
      <c r="C1157" s="103">
        <v>0.00038532869839701236</v>
      </c>
      <c r="D1157" s="99" t="s">
        <v>2435</v>
      </c>
      <c r="E1157" s="99" t="b">
        <v>0</v>
      </c>
      <c r="F1157" s="99" t="b">
        <v>0</v>
      </c>
      <c r="G1157" s="99" t="b">
        <v>0</v>
      </c>
    </row>
    <row r="1158" spans="1:7" ht="15">
      <c r="A1158" s="101" t="s">
        <v>1613</v>
      </c>
      <c r="B1158" s="99">
        <v>3</v>
      </c>
      <c r="C1158" s="103">
        <v>0.00038532869839701236</v>
      </c>
      <c r="D1158" s="99" t="s">
        <v>2435</v>
      </c>
      <c r="E1158" s="99" t="b">
        <v>0</v>
      </c>
      <c r="F1158" s="99" t="b">
        <v>0</v>
      </c>
      <c r="G1158" s="99" t="b">
        <v>0</v>
      </c>
    </row>
    <row r="1159" spans="1:7" ht="15">
      <c r="A1159" s="101" t="s">
        <v>1614</v>
      </c>
      <c r="B1159" s="99">
        <v>3</v>
      </c>
      <c r="C1159" s="103">
        <v>0.0003448603532792674</v>
      </c>
      <c r="D1159" s="99" t="s">
        <v>2435</v>
      </c>
      <c r="E1159" s="99" t="b">
        <v>1</v>
      </c>
      <c r="F1159" s="99" t="b">
        <v>0</v>
      </c>
      <c r="G1159" s="99" t="b">
        <v>0</v>
      </c>
    </row>
    <row r="1160" spans="1:7" ht="15">
      <c r="A1160" s="101" t="s">
        <v>1615</v>
      </c>
      <c r="B1160" s="99">
        <v>3</v>
      </c>
      <c r="C1160" s="103">
        <v>0.0003448603532792674</v>
      </c>
      <c r="D1160" s="99" t="s">
        <v>2435</v>
      </c>
      <c r="E1160" s="99" t="b">
        <v>0</v>
      </c>
      <c r="F1160" s="99" t="b">
        <v>0</v>
      </c>
      <c r="G1160" s="99" t="b">
        <v>0</v>
      </c>
    </row>
    <row r="1161" spans="1:7" ht="15">
      <c r="A1161" s="101" t="s">
        <v>1616</v>
      </c>
      <c r="B1161" s="99">
        <v>3</v>
      </c>
      <c r="C1161" s="103">
        <v>0.00038532869839701236</v>
      </c>
      <c r="D1161" s="99" t="s">
        <v>2435</v>
      </c>
      <c r="E1161" s="99" t="b">
        <v>0</v>
      </c>
      <c r="F1161" s="99" t="b">
        <v>0</v>
      </c>
      <c r="G1161" s="99" t="b">
        <v>0</v>
      </c>
    </row>
    <row r="1162" spans="1:7" ht="15">
      <c r="A1162" s="101" t="s">
        <v>1617</v>
      </c>
      <c r="B1162" s="99">
        <v>3</v>
      </c>
      <c r="C1162" s="103">
        <v>0.00045450979131810503</v>
      </c>
      <c r="D1162" s="99" t="s">
        <v>2435</v>
      </c>
      <c r="E1162" s="99" t="b">
        <v>0</v>
      </c>
      <c r="F1162" s="99" t="b">
        <v>0</v>
      </c>
      <c r="G1162" s="99" t="b">
        <v>0</v>
      </c>
    </row>
    <row r="1163" spans="1:7" ht="15">
      <c r="A1163" s="101" t="s">
        <v>1618</v>
      </c>
      <c r="B1163" s="99">
        <v>3</v>
      </c>
      <c r="C1163" s="103">
        <v>0.0003448603532792674</v>
      </c>
      <c r="D1163" s="99" t="s">
        <v>2435</v>
      </c>
      <c r="E1163" s="99" t="b">
        <v>0</v>
      </c>
      <c r="F1163" s="99" t="b">
        <v>0</v>
      </c>
      <c r="G1163" s="99" t="b">
        <v>0</v>
      </c>
    </row>
    <row r="1164" spans="1:7" ht="15">
      <c r="A1164" s="101" t="s">
        <v>1619</v>
      </c>
      <c r="B1164" s="99">
        <v>3</v>
      </c>
      <c r="C1164" s="103">
        <v>0.0003448603532792674</v>
      </c>
      <c r="D1164" s="99" t="s">
        <v>2435</v>
      </c>
      <c r="E1164" s="99" t="b">
        <v>0</v>
      </c>
      <c r="F1164" s="99" t="b">
        <v>0</v>
      </c>
      <c r="G1164" s="99" t="b">
        <v>0</v>
      </c>
    </row>
    <row r="1165" spans="1:7" ht="15">
      <c r="A1165" s="101" t="s">
        <v>1620</v>
      </c>
      <c r="B1165" s="99">
        <v>3</v>
      </c>
      <c r="C1165" s="103">
        <v>0.0003448603532792674</v>
      </c>
      <c r="D1165" s="99" t="s">
        <v>2435</v>
      </c>
      <c r="E1165" s="99" t="b">
        <v>0</v>
      </c>
      <c r="F1165" s="99" t="b">
        <v>0</v>
      </c>
      <c r="G1165" s="99" t="b">
        <v>0</v>
      </c>
    </row>
    <row r="1166" spans="1:7" ht="15">
      <c r="A1166" s="101" t="s">
        <v>1621</v>
      </c>
      <c r="B1166" s="99">
        <v>3</v>
      </c>
      <c r="C1166" s="103">
        <v>0.0003448603532792674</v>
      </c>
      <c r="D1166" s="99" t="s">
        <v>2435</v>
      </c>
      <c r="E1166" s="99" t="b">
        <v>0</v>
      </c>
      <c r="F1166" s="99" t="b">
        <v>0</v>
      </c>
      <c r="G1166" s="99" t="b">
        <v>0</v>
      </c>
    </row>
    <row r="1167" spans="1:7" ht="15">
      <c r="A1167" s="101" t="s">
        <v>1622</v>
      </c>
      <c r="B1167" s="99">
        <v>3</v>
      </c>
      <c r="C1167" s="103">
        <v>0.00038532869839701236</v>
      </c>
      <c r="D1167" s="99" t="s">
        <v>2435</v>
      </c>
      <c r="E1167" s="99" t="b">
        <v>0</v>
      </c>
      <c r="F1167" s="99" t="b">
        <v>0</v>
      </c>
      <c r="G1167" s="99" t="b">
        <v>0</v>
      </c>
    </row>
    <row r="1168" spans="1:7" ht="15">
      <c r="A1168" s="101" t="s">
        <v>1623</v>
      </c>
      <c r="B1168" s="99">
        <v>3</v>
      </c>
      <c r="C1168" s="103">
        <v>0.00038532869839701236</v>
      </c>
      <c r="D1168" s="99" t="s">
        <v>2435</v>
      </c>
      <c r="E1168" s="99" t="b">
        <v>0</v>
      </c>
      <c r="F1168" s="99" t="b">
        <v>0</v>
      </c>
      <c r="G1168" s="99" t="b">
        <v>0</v>
      </c>
    </row>
    <row r="1169" spans="1:7" ht="15">
      <c r="A1169" s="101" t="s">
        <v>1624</v>
      </c>
      <c r="B1169" s="99">
        <v>3</v>
      </c>
      <c r="C1169" s="103">
        <v>0.0003448603532792674</v>
      </c>
      <c r="D1169" s="99" t="s">
        <v>2435</v>
      </c>
      <c r="E1169" s="99" t="b">
        <v>0</v>
      </c>
      <c r="F1169" s="99" t="b">
        <v>0</v>
      </c>
      <c r="G1169" s="99" t="b">
        <v>0</v>
      </c>
    </row>
    <row r="1170" spans="1:7" ht="15">
      <c r="A1170" s="101" t="s">
        <v>1625</v>
      </c>
      <c r="B1170" s="99">
        <v>3</v>
      </c>
      <c r="C1170" s="103">
        <v>0.00038532869839701236</v>
      </c>
      <c r="D1170" s="99" t="s">
        <v>2435</v>
      </c>
      <c r="E1170" s="99" t="b">
        <v>0</v>
      </c>
      <c r="F1170" s="99" t="b">
        <v>0</v>
      </c>
      <c r="G1170" s="99" t="b">
        <v>0</v>
      </c>
    </row>
    <row r="1171" spans="1:7" ht="15">
      <c r="A1171" s="101" t="s">
        <v>1626</v>
      </c>
      <c r="B1171" s="99">
        <v>3</v>
      </c>
      <c r="C1171" s="103">
        <v>0.0003448603532792674</v>
      </c>
      <c r="D1171" s="99" t="s">
        <v>2435</v>
      </c>
      <c r="E1171" s="99" t="b">
        <v>0</v>
      </c>
      <c r="F1171" s="99" t="b">
        <v>0</v>
      </c>
      <c r="G1171" s="99" t="b">
        <v>0</v>
      </c>
    </row>
    <row r="1172" spans="1:7" ht="15">
      <c r="A1172" s="101" t="s">
        <v>1627</v>
      </c>
      <c r="B1172" s="99">
        <v>3</v>
      </c>
      <c r="C1172" s="103">
        <v>0.0003448603532792674</v>
      </c>
      <c r="D1172" s="99" t="s">
        <v>2435</v>
      </c>
      <c r="E1172" s="99" t="b">
        <v>0</v>
      </c>
      <c r="F1172" s="99" t="b">
        <v>0</v>
      </c>
      <c r="G1172" s="99" t="b">
        <v>0</v>
      </c>
    </row>
    <row r="1173" spans="1:7" ht="15">
      <c r="A1173" s="101" t="s">
        <v>1628</v>
      </c>
      <c r="B1173" s="99">
        <v>3</v>
      </c>
      <c r="C1173" s="103">
        <v>0.0003448603532792674</v>
      </c>
      <c r="D1173" s="99" t="s">
        <v>2435</v>
      </c>
      <c r="E1173" s="99" t="b">
        <v>0</v>
      </c>
      <c r="F1173" s="99" t="b">
        <v>0</v>
      </c>
      <c r="G1173" s="99" t="b">
        <v>0</v>
      </c>
    </row>
    <row r="1174" spans="1:7" ht="15">
      <c r="A1174" s="101" t="s">
        <v>1629</v>
      </c>
      <c r="B1174" s="99">
        <v>3</v>
      </c>
      <c r="C1174" s="103">
        <v>0.0003448603532792674</v>
      </c>
      <c r="D1174" s="99" t="s">
        <v>2435</v>
      </c>
      <c r="E1174" s="99" t="b">
        <v>0</v>
      </c>
      <c r="F1174" s="99" t="b">
        <v>0</v>
      </c>
      <c r="G1174" s="99" t="b">
        <v>0</v>
      </c>
    </row>
    <row r="1175" spans="1:7" ht="15">
      <c r="A1175" s="101" t="s">
        <v>1630</v>
      </c>
      <c r="B1175" s="99">
        <v>3</v>
      </c>
      <c r="C1175" s="103">
        <v>0.0003448603532792674</v>
      </c>
      <c r="D1175" s="99" t="s">
        <v>2435</v>
      </c>
      <c r="E1175" s="99" t="b">
        <v>0</v>
      </c>
      <c r="F1175" s="99" t="b">
        <v>0</v>
      </c>
      <c r="G1175" s="99" t="b">
        <v>0</v>
      </c>
    </row>
    <row r="1176" spans="1:7" ht="15">
      <c r="A1176" s="101" t="s">
        <v>1631</v>
      </c>
      <c r="B1176" s="99">
        <v>3</v>
      </c>
      <c r="C1176" s="103">
        <v>0.00045450979131810503</v>
      </c>
      <c r="D1176" s="99" t="s">
        <v>2435</v>
      </c>
      <c r="E1176" s="99" t="b">
        <v>0</v>
      </c>
      <c r="F1176" s="99" t="b">
        <v>0</v>
      </c>
      <c r="G1176" s="99" t="b">
        <v>0</v>
      </c>
    </row>
    <row r="1177" spans="1:7" ht="15">
      <c r="A1177" s="101" t="s">
        <v>1632</v>
      </c>
      <c r="B1177" s="99">
        <v>3</v>
      </c>
      <c r="C1177" s="103">
        <v>0.00045450979131810503</v>
      </c>
      <c r="D1177" s="99" t="s">
        <v>2435</v>
      </c>
      <c r="E1177" s="99" t="b">
        <v>0</v>
      </c>
      <c r="F1177" s="99" t="b">
        <v>0</v>
      </c>
      <c r="G1177" s="99" t="b">
        <v>0</v>
      </c>
    </row>
    <row r="1178" spans="1:7" ht="15">
      <c r="A1178" s="101" t="s">
        <v>1633</v>
      </c>
      <c r="B1178" s="99">
        <v>3</v>
      </c>
      <c r="C1178" s="103">
        <v>0.0003448603532792674</v>
      </c>
      <c r="D1178" s="99" t="s">
        <v>2435</v>
      </c>
      <c r="E1178" s="99" t="b">
        <v>0</v>
      </c>
      <c r="F1178" s="99" t="b">
        <v>0</v>
      </c>
      <c r="G1178" s="99" t="b">
        <v>0</v>
      </c>
    </row>
    <row r="1179" spans="1:7" ht="15">
      <c r="A1179" s="101" t="s">
        <v>1634</v>
      </c>
      <c r="B1179" s="99">
        <v>3</v>
      </c>
      <c r="C1179" s="103">
        <v>0.0003448603532792674</v>
      </c>
      <c r="D1179" s="99" t="s">
        <v>2435</v>
      </c>
      <c r="E1179" s="99" t="b">
        <v>0</v>
      </c>
      <c r="F1179" s="99" t="b">
        <v>0</v>
      </c>
      <c r="G1179" s="99" t="b">
        <v>0</v>
      </c>
    </row>
    <row r="1180" spans="1:7" ht="15">
      <c r="A1180" s="101" t="s">
        <v>1635</v>
      </c>
      <c r="B1180" s="99">
        <v>3</v>
      </c>
      <c r="C1180" s="103">
        <v>0.00038532869839701236</v>
      </c>
      <c r="D1180" s="99" t="s">
        <v>2435</v>
      </c>
      <c r="E1180" s="99" t="b">
        <v>0</v>
      </c>
      <c r="F1180" s="99" t="b">
        <v>0</v>
      </c>
      <c r="G1180" s="99" t="b">
        <v>0</v>
      </c>
    </row>
    <row r="1181" spans="1:7" ht="15">
      <c r="A1181" s="101" t="s">
        <v>1636</v>
      </c>
      <c r="B1181" s="99">
        <v>3</v>
      </c>
      <c r="C1181" s="103">
        <v>0.0003448603532792674</v>
      </c>
      <c r="D1181" s="99" t="s">
        <v>2435</v>
      </c>
      <c r="E1181" s="99" t="b">
        <v>0</v>
      </c>
      <c r="F1181" s="99" t="b">
        <v>0</v>
      </c>
      <c r="G1181" s="99" t="b">
        <v>0</v>
      </c>
    </row>
    <row r="1182" spans="1:7" ht="15">
      <c r="A1182" s="101" t="s">
        <v>1637</v>
      </c>
      <c r="B1182" s="99">
        <v>3</v>
      </c>
      <c r="C1182" s="103">
        <v>0.00038532869839701236</v>
      </c>
      <c r="D1182" s="99" t="s">
        <v>2435</v>
      </c>
      <c r="E1182" s="99" t="b">
        <v>0</v>
      </c>
      <c r="F1182" s="99" t="b">
        <v>0</v>
      </c>
      <c r="G1182" s="99" t="b">
        <v>0</v>
      </c>
    </row>
    <row r="1183" spans="1:7" ht="15">
      <c r="A1183" s="101" t="s">
        <v>1638</v>
      </c>
      <c r="B1183" s="99">
        <v>3</v>
      </c>
      <c r="C1183" s="103">
        <v>0.00038532869839701236</v>
      </c>
      <c r="D1183" s="99" t="s">
        <v>2435</v>
      </c>
      <c r="E1183" s="99" t="b">
        <v>0</v>
      </c>
      <c r="F1183" s="99" t="b">
        <v>0</v>
      </c>
      <c r="G1183" s="99" t="b">
        <v>0</v>
      </c>
    </row>
    <row r="1184" spans="1:7" ht="15">
      <c r="A1184" s="101" t="s">
        <v>1639</v>
      </c>
      <c r="B1184" s="99">
        <v>3</v>
      </c>
      <c r="C1184" s="103">
        <v>0.0003448603532792674</v>
      </c>
      <c r="D1184" s="99" t="s">
        <v>2435</v>
      </c>
      <c r="E1184" s="99" t="b">
        <v>0</v>
      </c>
      <c r="F1184" s="99" t="b">
        <v>0</v>
      </c>
      <c r="G1184" s="99" t="b">
        <v>0</v>
      </c>
    </row>
    <row r="1185" spans="1:7" ht="15">
      <c r="A1185" s="101" t="s">
        <v>1640</v>
      </c>
      <c r="B1185" s="99">
        <v>3</v>
      </c>
      <c r="C1185" s="103">
        <v>0.0003448603532792674</v>
      </c>
      <c r="D1185" s="99" t="s">
        <v>2435</v>
      </c>
      <c r="E1185" s="99" t="b">
        <v>0</v>
      </c>
      <c r="F1185" s="99" t="b">
        <v>0</v>
      </c>
      <c r="G1185" s="99" t="b">
        <v>0</v>
      </c>
    </row>
    <row r="1186" spans="1:7" ht="15">
      <c r="A1186" s="101" t="s">
        <v>1641</v>
      </c>
      <c r="B1186" s="99">
        <v>3</v>
      </c>
      <c r="C1186" s="103">
        <v>0.00038532869839701236</v>
      </c>
      <c r="D1186" s="99" t="s">
        <v>2435</v>
      </c>
      <c r="E1186" s="99" t="b">
        <v>0</v>
      </c>
      <c r="F1186" s="99" t="b">
        <v>0</v>
      </c>
      <c r="G1186" s="99" t="b">
        <v>0</v>
      </c>
    </row>
    <row r="1187" spans="1:7" ht="15">
      <c r="A1187" s="101" t="s">
        <v>1642</v>
      </c>
      <c r="B1187" s="99">
        <v>3</v>
      </c>
      <c r="C1187" s="103">
        <v>0.0003448603532792674</v>
      </c>
      <c r="D1187" s="99" t="s">
        <v>2435</v>
      </c>
      <c r="E1187" s="99" t="b">
        <v>0</v>
      </c>
      <c r="F1187" s="99" t="b">
        <v>0</v>
      </c>
      <c r="G1187" s="99" t="b">
        <v>0</v>
      </c>
    </row>
    <row r="1188" spans="1:7" ht="15">
      <c r="A1188" s="101" t="s">
        <v>1643</v>
      </c>
      <c r="B1188" s="99">
        <v>3</v>
      </c>
      <c r="C1188" s="103">
        <v>0.0003448603532792674</v>
      </c>
      <c r="D1188" s="99" t="s">
        <v>2435</v>
      </c>
      <c r="E1188" s="99" t="b">
        <v>0</v>
      </c>
      <c r="F1188" s="99" t="b">
        <v>0</v>
      </c>
      <c r="G1188" s="99" t="b">
        <v>0</v>
      </c>
    </row>
    <row r="1189" spans="1:7" ht="15">
      <c r="A1189" s="101" t="s">
        <v>1644</v>
      </c>
      <c r="B1189" s="99">
        <v>3</v>
      </c>
      <c r="C1189" s="103">
        <v>0.0003448603532792674</v>
      </c>
      <c r="D1189" s="99" t="s">
        <v>2435</v>
      </c>
      <c r="E1189" s="99" t="b">
        <v>0</v>
      </c>
      <c r="F1189" s="99" t="b">
        <v>0</v>
      </c>
      <c r="G1189" s="99" t="b">
        <v>0</v>
      </c>
    </row>
    <row r="1190" spans="1:7" ht="15">
      <c r="A1190" s="101" t="s">
        <v>1645</v>
      </c>
      <c r="B1190" s="99">
        <v>3</v>
      </c>
      <c r="C1190" s="103">
        <v>0.00038532869839701236</v>
      </c>
      <c r="D1190" s="99" t="s">
        <v>2435</v>
      </c>
      <c r="E1190" s="99" t="b">
        <v>0</v>
      </c>
      <c r="F1190" s="99" t="b">
        <v>0</v>
      </c>
      <c r="G1190" s="99" t="b">
        <v>0</v>
      </c>
    </row>
    <row r="1191" spans="1:7" ht="15">
      <c r="A1191" s="101" t="s">
        <v>1646</v>
      </c>
      <c r="B1191" s="99">
        <v>3</v>
      </c>
      <c r="C1191" s="103">
        <v>0.00045450979131810503</v>
      </c>
      <c r="D1191" s="99" t="s">
        <v>2435</v>
      </c>
      <c r="E1191" s="99" t="b">
        <v>0</v>
      </c>
      <c r="F1191" s="99" t="b">
        <v>0</v>
      </c>
      <c r="G1191" s="99" t="b">
        <v>0</v>
      </c>
    </row>
    <row r="1192" spans="1:7" ht="15">
      <c r="A1192" s="101" t="s">
        <v>1647</v>
      </c>
      <c r="B1192" s="99">
        <v>3</v>
      </c>
      <c r="C1192" s="103">
        <v>0.0003448603532792674</v>
      </c>
      <c r="D1192" s="99" t="s">
        <v>2435</v>
      </c>
      <c r="E1192" s="99" t="b">
        <v>0</v>
      </c>
      <c r="F1192" s="99" t="b">
        <v>0</v>
      </c>
      <c r="G1192" s="99" t="b">
        <v>0</v>
      </c>
    </row>
    <row r="1193" spans="1:7" ht="15">
      <c r="A1193" s="101" t="s">
        <v>1648</v>
      </c>
      <c r="B1193" s="99">
        <v>3</v>
      </c>
      <c r="C1193" s="103">
        <v>0.00038532869839701236</v>
      </c>
      <c r="D1193" s="99" t="s">
        <v>2435</v>
      </c>
      <c r="E1193" s="99" t="b">
        <v>0</v>
      </c>
      <c r="F1193" s="99" t="b">
        <v>0</v>
      </c>
      <c r="G1193" s="99" t="b">
        <v>0</v>
      </c>
    </row>
    <row r="1194" spans="1:7" ht="15">
      <c r="A1194" s="101" t="s">
        <v>1649</v>
      </c>
      <c r="B1194" s="99">
        <v>3</v>
      </c>
      <c r="C1194" s="103">
        <v>0.00038532869839701236</v>
      </c>
      <c r="D1194" s="99" t="s">
        <v>2435</v>
      </c>
      <c r="E1194" s="99" t="b">
        <v>0</v>
      </c>
      <c r="F1194" s="99" t="b">
        <v>0</v>
      </c>
      <c r="G1194" s="99" t="b">
        <v>0</v>
      </c>
    </row>
    <row r="1195" spans="1:7" ht="15">
      <c r="A1195" s="101" t="s">
        <v>1650</v>
      </c>
      <c r="B1195" s="99">
        <v>3</v>
      </c>
      <c r="C1195" s="103">
        <v>0.0003448603532792674</v>
      </c>
      <c r="D1195" s="99" t="s">
        <v>2435</v>
      </c>
      <c r="E1195" s="99" t="b">
        <v>0</v>
      </c>
      <c r="F1195" s="99" t="b">
        <v>0</v>
      </c>
      <c r="G1195" s="99" t="b">
        <v>0</v>
      </c>
    </row>
    <row r="1196" spans="1:7" ht="15">
      <c r="A1196" s="101" t="s">
        <v>1651</v>
      </c>
      <c r="B1196" s="99">
        <v>3</v>
      </c>
      <c r="C1196" s="103">
        <v>0.0003448603532792674</v>
      </c>
      <c r="D1196" s="99" t="s">
        <v>2435</v>
      </c>
      <c r="E1196" s="99" t="b">
        <v>0</v>
      </c>
      <c r="F1196" s="99" t="b">
        <v>0</v>
      </c>
      <c r="G1196" s="99" t="b">
        <v>0</v>
      </c>
    </row>
    <row r="1197" spans="1:7" ht="15">
      <c r="A1197" s="101" t="s">
        <v>1652</v>
      </c>
      <c r="B1197" s="99">
        <v>3</v>
      </c>
      <c r="C1197" s="103">
        <v>0.00038532869839701236</v>
      </c>
      <c r="D1197" s="99" t="s">
        <v>2435</v>
      </c>
      <c r="E1197" s="99" t="b">
        <v>0</v>
      </c>
      <c r="F1197" s="99" t="b">
        <v>0</v>
      </c>
      <c r="G1197" s="99" t="b">
        <v>0</v>
      </c>
    </row>
    <row r="1198" spans="1:7" ht="15">
      <c r="A1198" s="101" t="s">
        <v>1653</v>
      </c>
      <c r="B1198" s="99">
        <v>3</v>
      </c>
      <c r="C1198" s="103">
        <v>0.00038532869839701236</v>
      </c>
      <c r="D1198" s="99" t="s">
        <v>2435</v>
      </c>
      <c r="E1198" s="99" t="b">
        <v>0</v>
      </c>
      <c r="F1198" s="99" t="b">
        <v>0</v>
      </c>
      <c r="G1198" s="99" t="b">
        <v>0</v>
      </c>
    </row>
    <row r="1199" spans="1:7" ht="15">
      <c r="A1199" s="101" t="s">
        <v>1654</v>
      </c>
      <c r="B1199" s="99">
        <v>3</v>
      </c>
      <c r="C1199" s="103">
        <v>0.0003448603532792674</v>
      </c>
      <c r="D1199" s="99" t="s">
        <v>2435</v>
      </c>
      <c r="E1199" s="99" t="b">
        <v>0</v>
      </c>
      <c r="F1199" s="99" t="b">
        <v>0</v>
      </c>
      <c r="G1199" s="99" t="b">
        <v>0</v>
      </c>
    </row>
    <row r="1200" spans="1:7" ht="15">
      <c r="A1200" s="101" t="s">
        <v>1655</v>
      </c>
      <c r="B1200" s="99">
        <v>3</v>
      </c>
      <c r="C1200" s="103">
        <v>0.0003448603532792674</v>
      </c>
      <c r="D1200" s="99" t="s">
        <v>2435</v>
      </c>
      <c r="E1200" s="99" t="b">
        <v>0</v>
      </c>
      <c r="F1200" s="99" t="b">
        <v>0</v>
      </c>
      <c r="G1200" s="99" t="b">
        <v>0</v>
      </c>
    </row>
    <row r="1201" spans="1:7" ht="15">
      <c r="A1201" s="101" t="s">
        <v>1656</v>
      </c>
      <c r="B1201" s="99">
        <v>3</v>
      </c>
      <c r="C1201" s="103">
        <v>0.0003448603532792674</v>
      </c>
      <c r="D1201" s="99" t="s">
        <v>2435</v>
      </c>
      <c r="E1201" s="99" t="b">
        <v>0</v>
      </c>
      <c r="F1201" s="99" t="b">
        <v>0</v>
      </c>
      <c r="G1201" s="99" t="b">
        <v>0</v>
      </c>
    </row>
    <row r="1202" spans="1:7" ht="15">
      <c r="A1202" s="101" t="s">
        <v>1657</v>
      </c>
      <c r="B1202" s="99">
        <v>3</v>
      </c>
      <c r="C1202" s="103">
        <v>0.00038532869839701236</v>
      </c>
      <c r="D1202" s="99" t="s">
        <v>2435</v>
      </c>
      <c r="E1202" s="99" t="b">
        <v>0</v>
      </c>
      <c r="F1202" s="99" t="b">
        <v>0</v>
      </c>
      <c r="G1202" s="99" t="b">
        <v>0</v>
      </c>
    </row>
    <row r="1203" spans="1:7" ht="15">
      <c r="A1203" s="101" t="s">
        <v>1658</v>
      </c>
      <c r="B1203" s="99">
        <v>3</v>
      </c>
      <c r="C1203" s="103">
        <v>0.00038532869839701236</v>
      </c>
      <c r="D1203" s="99" t="s">
        <v>2435</v>
      </c>
      <c r="E1203" s="99" t="b">
        <v>0</v>
      </c>
      <c r="F1203" s="99" t="b">
        <v>0</v>
      </c>
      <c r="G1203" s="99" t="b">
        <v>0</v>
      </c>
    </row>
    <row r="1204" spans="1:7" ht="15">
      <c r="A1204" s="101" t="s">
        <v>1659</v>
      </c>
      <c r="B1204" s="99">
        <v>3</v>
      </c>
      <c r="C1204" s="103">
        <v>0.0003448603532792674</v>
      </c>
      <c r="D1204" s="99" t="s">
        <v>2435</v>
      </c>
      <c r="E1204" s="99" t="b">
        <v>0</v>
      </c>
      <c r="F1204" s="99" t="b">
        <v>0</v>
      </c>
      <c r="G1204" s="99" t="b">
        <v>0</v>
      </c>
    </row>
    <row r="1205" spans="1:7" ht="15">
      <c r="A1205" s="101" t="s">
        <v>1660</v>
      </c>
      <c r="B1205" s="99">
        <v>3</v>
      </c>
      <c r="C1205" s="103">
        <v>0.0003448603532792674</v>
      </c>
      <c r="D1205" s="99" t="s">
        <v>2435</v>
      </c>
      <c r="E1205" s="99" t="b">
        <v>0</v>
      </c>
      <c r="F1205" s="99" t="b">
        <v>0</v>
      </c>
      <c r="G1205" s="99" t="b">
        <v>0</v>
      </c>
    </row>
    <row r="1206" spans="1:7" ht="15">
      <c r="A1206" s="101" t="s">
        <v>1661</v>
      </c>
      <c r="B1206" s="99">
        <v>3</v>
      </c>
      <c r="C1206" s="103">
        <v>0.0003448603532792674</v>
      </c>
      <c r="D1206" s="99" t="s">
        <v>2435</v>
      </c>
      <c r="E1206" s="99" t="b">
        <v>0</v>
      </c>
      <c r="F1206" s="99" t="b">
        <v>0</v>
      </c>
      <c r="G1206" s="99" t="b">
        <v>0</v>
      </c>
    </row>
    <row r="1207" spans="1:7" ht="15">
      <c r="A1207" s="101" t="s">
        <v>1662</v>
      </c>
      <c r="B1207" s="99">
        <v>3</v>
      </c>
      <c r="C1207" s="103">
        <v>0.0003448603532792674</v>
      </c>
      <c r="D1207" s="99" t="s">
        <v>2435</v>
      </c>
      <c r="E1207" s="99" t="b">
        <v>0</v>
      </c>
      <c r="F1207" s="99" t="b">
        <v>0</v>
      </c>
      <c r="G1207" s="99" t="b">
        <v>0</v>
      </c>
    </row>
    <row r="1208" spans="1:7" ht="15">
      <c r="A1208" s="101" t="s">
        <v>1663</v>
      </c>
      <c r="B1208" s="99">
        <v>3</v>
      </c>
      <c r="C1208" s="103">
        <v>0.0003448603532792674</v>
      </c>
      <c r="D1208" s="99" t="s">
        <v>2435</v>
      </c>
      <c r="E1208" s="99" t="b">
        <v>0</v>
      </c>
      <c r="F1208" s="99" t="b">
        <v>0</v>
      </c>
      <c r="G1208" s="99" t="b">
        <v>0</v>
      </c>
    </row>
    <row r="1209" spans="1:7" ht="15">
      <c r="A1209" s="101" t="s">
        <v>1664</v>
      </c>
      <c r="B1209" s="99">
        <v>3</v>
      </c>
      <c r="C1209" s="103">
        <v>0.0003448603532792674</v>
      </c>
      <c r="D1209" s="99" t="s">
        <v>2435</v>
      </c>
      <c r="E1209" s="99" t="b">
        <v>0</v>
      </c>
      <c r="F1209" s="99" t="b">
        <v>1</v>
      </c>
      <c r="G1209" s="99" t="b">
        <v>0</v>
      </c>
    </row>
    <row r="1210" spans="1:7" ht="15">
      <c r="A1210" s="101" t="s">
        <v>1665</v>
      </c>
      <c r="B1210" s="99">
        <v>3</v>
      </c>
      <c r="C1210" s="103">
        <v>0.0003448603532792674</v>
      </c>
      <c r="D1210" s="99" t="s">
        <v>2435</v>
      </c>
      <c r="E1210" s="99" t="b">
        <v>0</v>
      </c>
      <c r="F1210" s="99" t="b">
        <v>0</v>
      </c>
      <c r="G1210" s="99" t="b">
        <v>0</v>
      </c>
    </row>
    <row r="1211" spans="1:7" ht="15">
      <c r="A1211" s="101" t="s">
        <v>1666</v>
      </c>
      <c r="B1211" s="99">
        <v>3</v>
      </c>
      <c r="C1211" s="103">
        <v>0.0003448603532792674</v>
      </c>
      <c r="D1211" s="99" t="s">
        <v>2435</v>
      </c>
      <c r="E1211" s="99" t="b">
        <v>1</v>
      </c>
      <c r="F1211" s="99" t="b">
        <v>0</v>
      </c>
      <c r="G1211" s="99" t="b">
        <v>0</v>
      </c>
    </row>
    <row r="1212" spans="1:7" ht="15">
      <c r="A1212" s="101" t="s">
        <v>1667</v>
      </c>
      <c r="B1212" s="99">
        <v>3</v>
      </c>
      <c r="C1212" s="103">
        <v>0.0003448603532792674</v>
      </c>
      <c r="D1212" s="99" t="s">
        <v>2435</v>
      </c>
      <c r="E1212" s="99" t="b">
        <v>0</v>
      </c>
      <c r="F1212" s="99" t="b">
        <v>0</v>
      </c>
      <c r="G1212" s="99" t="b">
        <v>0</v>
      </c>
    </row>
    <row r="1213" spans="1:7" ht="15">
      <c r="A1213" s="101" t="s">
        <v>1668</v>
      </c>
      <c r="B1213" s="99">
        <v>3</v>
      </c>
      <c r="C1213" s="103">
        <v>0.0003448603532792674</v>
      </c>
      <c r="D1213" s="99" t="s">
        <v>2435</v>
      </c>
      <c r="E1213" s="99" t="b">
        <v>0</v>
      </c>
      <c r="F1213" s="99" t="b">
        <v>0</v>
      </c>
      <c r="G1213" s="99" t="b">
        <v>0</v>
      </c>
    </row>
    <row r="1214" spans="1:7" ht="15">
      <c r="A1214" s="101" t="s">
        <v>1669</v>
      </c>
      <c r="B1214" s="99">
        <v>2</v>
      </c>
      <c r="C1214" s="103">
        <v>0.0003030065275454034</v>
      </c>
      <c r="D1214" s="99" t="s">
        <v>2435</v>
      </c>
      <c r="E1214" s="99" t="b">
        <v>0</v>
      </c>
      <c r="F1214" s="99" t="b">
        <v>0</v>
      </c>
      <c r="G1214" s="99" t="b">
        <v>0</v>
      </c>
    </row>
    <row r="1215" spans="1:7" ht="15">
      <c r="A1215" s="101" t="s">
        <v>1670</v>
      </c>
      <c r="B1215" s="99">
        <v>2</v>
      </c>
      <c r="C1215" s="103">
        <v>0.0003030065275454034</v>
      </c>
      <c r="D1215" s="99" t="s">
        <v>2435</v>
      </c>
      <c r="E1215" s="99" t="b">
        <v>0</v>
      </c>
      <c r="F1215" s="99" t="b">
        <v>0</v>
      </c>
      <c r="G1215" s="99" t="b">
        <v>0</v>
      </c>
    </row>
    <row r="1216" spans="1:7" ht="15">
      <c r="A1216" s="101" t="s">
        <v>1671</v>
      </c>
      <c r="B1216" s="99">
        <v>2</v>
      </c>
      <c r="C1216" s="103">
        <v>0.0002568857989313416</v>
      </c>
      <c r="D1216" s="99" t="s">
        <v>2435</v>
      </c>
      <c r="E1216" s="99" t="b">
        <v>0</v>
      </c>
      <c r="F1216" s="99" t="b">
        <v>0</v>
      </c>
      <c r="G1216" s="99" t="b">
        <v>0</v>
      </c>
    </row>
    <row r="1217" spans="1:7" ht="15">
      <c r="A1217" s="101" t="s">
        <v>1672</v>
      </c>
      <c r="B1217" s="99">
        <v>2</v>
      </c>
      <c r="C1217" s="103">
        <v>0.0002568857989313416</v>
      </c>
      <c r="D1217" s="99" t="s">
        <v>2435</v>
      </c>
      <c r="E1217" s="99" t="b">
        <v>1</v>
      </c>
      <c r="F1217" s="99" t="b">
        <v>0</v>
      </c>
      <c r="G1217" s="99" t="b">
        <v>0</v>
      </c>
    </row>
    <row r="1218" spans="1:7" ht="15">
      <c r="A1218" s="101" t="s">
        <v>1673</v>
      </c>
      <c r="B1218" s="99">
        <v>2</v>
      </c>
      <c r="C1218" s="103">
        <v>0.0002568857989313416</v>
      </c>
      <c r="D1218" s="99" t="s">
        <v>2435</v>
      </c>
      <c r="E1218" s="99" t="b">
        <v>0</v>
      </c>
      <c r="F1218" s="99" t="b">
        <v>0</v>
      </c>
      <c r="G1218" s="99" t="b">
        <v>0</v>
      </c>
    </row>
    <row r="1219" spans="1:7" ht="15">
      <c r="A1219" s="101" t="s">
        <v>1674</v>
      </c>
      <c r="B1219" s="99">
        <v>2</v>
      </c>
      <c r="C1219" s="103">
        <v>0.0002568857989313416</v>
      </c>
      <c r="D1219" s="99" t="s">
        <v>2435</v>
      </c>
      <c r="E1219" s="99" t="b">
        <v>0</v>
      </c>
      <c r="F1219" s="99" t="b">
        <v>0</v>
      </c>
      <c r="G1219" s="99" t="b">
        <v>0</v>
      </c>
    </row>
    <row r="1220" spans="1:7" ht="15">
      <c r="A1220" s="101" t="s">
        <v>1675</v>
      </c>
      <c r="B1220" s="99">
        <v>2</v>
      </c>
      <c r="C1220" s="103">
        <v>0.0002568857989313416</v>
      </c>
      <c r="D1220" s="99" t="s">
        <v>2435</v>
      </c>
      <c r="E1220" s="99" t="b">
        <v>0</v>
      </c>
      <c r="F1220" s="99" t="b">
        <v>0</v>
      </c>
      <c r="G1220" s="99" t="b">
        <v>0</v>
      </c>
    </row>
    <row r="1221" spans="1:7" ht="15">
      <c r="A1221" s="101" t="s">
        <v>1676</v>
      </c>
      <c r="B1221" s="99">
        <v>2</v>
      </c>
      <c r="C1221" s="103">
        <v>0.0002568857989313416</v>
      </c>
      <c r="D1221" s="99" t="s">
        <v>2435</v>
      </c>
      <c r="E1221" s="99" t="b">
        <v>0</v>
      </c>
      <c r="F1221" s="99" t="b">
        <v>0</v>
      </c>
      <c r="G1221" s="99" t="b">
        <v>0</v>
      </c>
    </row>
    <row r="1222" spans="1:7" ht="15">
      <c r="A1222" s="101" t="s">
        <v>1677</v>
      </c>
      <c r="B1222" s="99">
        <v>2</v>
      </c>
      <c r="C1222" s="103">
        <v>0.0002568857989313416</v>
      </c>
      <c r="D1222" s="99" t="s">
        <v>2435</v>
      </c>
      <c r="E1222" s="99" t="b">
        <v>0</v>
      </c>
      <c r="F1222" s="99" t="b">
        <v>0</v>
      </c>
      <c r="G1222" s="99" t="b">
        <v>0</v>
      </c>
    </row>
    <row r="1223" spans="1:7" ht="15">
      <c r="A1223" s="101" t="s">
        <v>1678</v>
      </c>
      <c r="B1223" s="99">
        <v>2</v>
      </c>
      <c r="C1223" s="103">
        <v>0.0002568857989313416</v>
      </c>
      <c r="D1223" s="99" t="s">
        <v>2435</v>
      </c>
      <c r="E1223" s="99" t="b">
        <v>0</v>
      </c>
      <c r="F1223" s="99" t="b">
        <v>0</v>
      </c>
      <c r="G1223" s="99" t="b">
        <v>0</v>
      </c>
    </row>
    <row r="1224" spans="1:7" ht="15">
      <c r="A1224" s="101" t="s">
        <v>1679</v>
      </c>
      <c r="B1224" s="99">
        <v>2</v>
      </c>
      <c r="C1224" s="103">
        <v>0.0002568857989313416</v>
      </c>
      <c r="D1224" s="99" t="s">
        <v>2435</v>
      </c>
      <c r="E1224" s="99" t="b">
        <v>0</v>
      </c>
      <c r="F1224" s="99" t="b">
        <v>0</v>
      </c>
      <c r="G1224" s="99" t="b">
        <v>0</v>
      </c>
    </row>
    <row r="1225" spans="1:7" ht="15">
      <c r="A1225" s="101" t="s">
        <v>1680</v>
      </c>
      <c r="B1225" s="99">
        <v>2</v>
      </c>
      <c r="C1225" s="103">
        <v>0.0002568857989313416</v>
      </c>
      <c r="D1225" s="99" t="s">
        <v>2435</v>
      </c>
      <c r="E1225" s="99" t="b">
        <v>0</v>
      </c>
      <c r="F1225" s="99" t="b">
        <v>0</v>
      </c>
      <c r="G1225" s="99" t="b">
        <v>0</v>
      </c>
    </row>
    <row r="1226" spans="1:7" ht="15">
      <c r="A1226" s="101" t="s">
        <v>1681</v>
      </c>
      <c r="B1226" s="99">
        <v>2</v>
      </c>
      <c r="C1226" s="103">
        <v>0.0003030065275454034</v>
      </c>
      <c r="D1226" s="99" t="s">
        <v>2435</v>
      </c>
      <c r="E1226" s="99" t="b">
        <v>0</v>
      </c>
      <c r="F1226" s="99" t="b">
        <v>0</v>
      </c>
      <c r="G1226" s="99" t="b">
        <v>0</v>
      </c>
    </row>
    <row r="1227" spans="1:7" ht="15">
      <c r="A1227" s="101" t="s">
        <v>1682</v>
      </c>
      <c r="B1227" s="99">
        <v>2</v>
      </c>
      <c r="C1227" s="103">
        <v>0.0003030065275454034</v>
      </c>
      <c r="D1227" s="99" t="s">
        <v>2435</v>
      </c>
      <c r="E1227" s="99" t="b">
        <v>1</v>
      </c>
      <c r="F1227" s="99" t="b">
        <v>0</v>
      </c>
      <c r="G1227" s="99" t="b">
        <v>0</v>
      </c>
    </row>
    <row r="1228" spans="1:7" ht="15">
      <c r="A1228" s="101" t="s">
        <v>1683</v>
      </c>
      <c r="B1228" s="99">
        <v>2</v>
      </c>
      <c r="C1228" s="103">
        <v>0.0002568857989313416</v>
      </c>
      <c r="D1228" s="99" t="s">
        <v>2435</v>
      </c>
      <c r="E1228" s="99" t="b">
        <v>0</v>
      </c>
      <c r="F1228" s="99" t="b">
        <v>0</v>
      </c>
      <c r="G1228" s="99" t="b">
        <v>0</v>
      </c>
    </row>
    <row r="1229" spans="1:7" ht="15">
      <c r="A1229" s="101" t="s">
        <v>1684</v>
      </c>
      <c r="B1229" s="99">
        <v>2</v>
      </c>
      <c r="C1229" s="103">
        <v>0.0002568857989313416</v>
      </c>
      <c r="D1229" s="99" t="s">
        <v>2435</v>
      </c>
      <c r="E1229" s="99" t="b">
        <v>0</v>
      </c>
      <c r="F1229" s="99" t="b">
        <v>0</v>
      </c>
      <c r="G1229" s="99" t="b">
        <v>0</v>
      </c>
    </row>
    <row r="1230" spans="1:7" ht="15">
      <c r="A1230" s="101" t="s">
        <v>1685</v>
      </c>
      <c r="B1230" s="99">
        <v>2</v>
      </c>
      <c r="C1230" s="103">
        <v>0.0003030065275454034</v>
      </c>
      <c r="D1230" s="99" t="s">
        <v>2435</v>
      </c>
      <c r="E1230" s="99" t="b">
        <v>0</v>
      </c>
      <c r="F1230" s="99" t="b">
        <v>0</v>
      </c>
      <c r="G1230" s="99" t="b">
        <v>0</v>
      </c>
    </row>
    <row r="1231" spans="1:7" ht="15">
      <c r="A1231" s="101" t="s">
        <v>1686</v>
      </c>
      <c r="B1231" s="99">
        <v>2</v>
      </c>
      <c r="C1231" s="103">
        <v>0.0003030065275454034</v>
      </c>
      <c r="D1231" s="99" t="s">
        <v>2435</v>
      </c>
      <c r="E1231" s="99" t="b">
        <v>0</v>
      </c>
      <c r="F1231" s="99" t="b">
        <v>0</v>
      </c>
      <c r="G1231" s="99" t="b">
        <v>0</v>
      </c>
    </row>
    <row r="1232" spans="1:7" ht="15">
      <c r="A1232" s="101" t="s">
        <v>1687</v>
      </c>
      <c r="B1232" s="99">
        <v>2</v>
      </c>
      <c r="C1232" s="103">
        <v>0.0002568857989313416</v>
      </c>
      <c r="D1232" s="99" t="s">
        <v>2435</v>
      </c>
      <c r="E1232" s="99" t="b">
        <v>0</v>
      </c>
      <c r="F1232" s="99" t="b">
        <v>0</v>
      </c>
      <c r="G1232" s="99" t="b">
        <v>0</v>
      </c>
    </row>
    <row r="1233" spans="1:7" ht="15">
      <c r="A1233" s="101" t="s">
        <v>1688</v>
      </c>
      <c r="B1233" s="99">
        <v>2</v>
      </c>
      <c r="C1233" s="103">
        <v>0.0002568857989313416</v>
      </c>
      <c r="D1233" s="99" t="s">
        <v>2435</v>
      </c>
      <c r="E1233" s="99" t="b">
        <v>0</v>
      </c>
      <c r="F1233" s="99" t="b">
        <v>0</v>
      </c>
      <c r="G1233" s="99" t="b">
        <v>0</v>
      </c>
    </row>
    <row r="1234" spans="1:7" ht="15">
      <c r="A1234" s="101" t="s">
        <v>1689</v>
      </c>
      <c r="B1234" s="99">
        <v>2</v>
      </c>
      <c r="C1234" s="103">
        <v>0.0002568857989313416</v>
      </c>
      <c r="D1234" s="99" t="s">
        <v>2435</v>
      </c>
      <c r="E1234" s="99" t="b">
        <v>0</v>
      </c>
      <c r="F1234" s="99" t="b">
        <v>0</v>
      </c>
      <c r="G1234" s="99" t="b">
        <v>0</v>
      </c>
    </row>
    <row r="1235" spans="1:7" ht="15">
      <c r="A1235" s="101" t="s">
        <v>1690</v>
      </c>
      <c r="B1235" s="99">
        <v>2</v>
      </c>
      <c r="C1235" s="103">
        <v>0.0002568857989313416</v>
      </c>
      <c r="D1235" s="99" t="s">
        <v>2435</v>
      </c>
      <c r="E1235" s="99" t="b">
        <v>0</v>
      </c>
      <c r="F1235" s="99" t="b">
        <v>0</v>
      </c>
      <c r="G1235" s="99" t="b">
        <v>0</v>
      </c>
    </row>
    <row r="1236" spans="1:7" ht="15">
      <c r="A1236" s="101" t="s">
        <v>1691</v>
      </c>
      <c r="B1236" s="99">
        <v>2</v>
      </c>
      <c r="C1236" s="103">
        <v>0.0002568857989313416</v>
      </c>
      <c r="D1236" s="99" t="s">
        <v>2435</v>
      </c>
      <c r="E1236" s="99" t="b">
        <v>0</v>
      </c>
      <c r="F1236" s="99" t="b">
        <v>0</v>
      </c>
      <c r="G1236" s="99" t="b">
        <v>0</v>
      </c>
    </row>
    <row r="1237" spans="1:7" ht="15">
      <c r="A1237" s="101" t="s">
        <v>1692</v>
      </c>
      <c r="B1237" s="99">
        <v>2</v>
      </c>
      <c r="C1237" s="103">
        <v>0.0003030065275454034</v>
      </c>
      <c r="D1237" s="99" t="s">
        <v>2435</v>
      </c>
      <c r="E1237" s="99" t="b">
        <v>0</v>
      </c>
      <c r="F1237" s="99" t="b">
        <v>0</v>
      </c>
      <c r="G1237" s="99" t="b">
        <v>0</v>
      </c>
    </row>
    <row r="1238" spans="1:7" ht="15">
      <c r="A1238" s="101" t="s">
        <v>1693</v>
      </c>
      <c r="B1238" s="99">
        <v>2</v>
      </c>
      <c r="C1238" s="103">
        <v>0.0002568857989313416</v>
      </c>
      <c r="D1238" s="99" t="s">
        <v>2435</v>
      </c>
      <c r="E1238" s="99" t="b">
        <v>0</v>
      </c>
      <c r="F1238" s="99" t="b">
        <v>0</v>
      </c>
      <c r="G1238" s="99" t="b">
        <v>0</v>
      </c>
    </row>
    <row r="1239" spans="1:7" ht="15">
      <c r="A1239" s="101" t="s">
        <v>1694</v>
      </c>
      <c r="B1239" s="99">
        <v>2</v>
      </c>
      <c r="C1239" s="103">
        <v>0.0002568857989313416</v>
      </c>
      <c r="D1239" s="99" t="s">
        <v>2435</v>
      </c>
      <c r="E1239" s="99" t="b">
        <v>0</v>
      </c>
      <c r="F1239" s="99" t="b">
        <v>0</v>
      </c>
      <c r="G1239" s="99" t="b">
        <v>0</v>
      </c>
    </row>
    <row r="1240" spans="1:7" ht="15">
      <c r="A1240" s="101" t="s">
        <v>1695</v>
      </c>
      <c r="B1240" s="99">
        <v>2</v>
      </c>
      <c r="C1240" s="103">
        <v>0.0003030065275454034</v>
      </c>
      <c r="D1240" s="99" t="s">
        <v>2435</v>
      </c>
      <c r="E1240" s="99" t="b">
        <v>0</v>
      </c>
      <c r="F1240" s="99" t="b">
        <v>0</v>
      </c>
      <c r="G1240" s="99" t="b">
        <v>0</v>
      </c>
    </row>
    <row r="1241" spans="1:7" ht="15">
      <c r="A1241" s="101" t="s">
        <v>1696</v>
      </c>
      <c r="B1241" s="99">
        <v>2</v>
      </c>
      <c r="C1241" s="103">
        <v>0.0002568857989313416</v>
      </c>
      <c r="D1241" s="99" t="s">
        <v>2435</v>
      </c>
      <c r="E1241" s="99" t="b">
        <v>1</v>
      </c>
      <c r="F1241" s="99" t="b">
        <v>0</v>
      </c>
      <c r="G1241" s="99" t="b">
        <v>0</v>
      </c>
    </row>
    <row r="1242" spans="1:7" ht="15">
      <c r="A1242" s="101" t="s">
        <v>1697</v>
      </c>
      <c r="B1242" s="99">
        <v>2</v>
      </c>
      <c r="C1242" s="103">
        <v>0.0002568857989313416</v>
      </c>
      <c r="D1242" s="99" t="s">
        <v>2435</v>
      </c>
      <c r="E1242" s="99" t="b">
        <v>0</v>
      </c>
      <c r="F1242" s="99" t="b">
        <v>0</v>
      </c>
      <c r="G1242" s="99" t="b">
        <v>0</v>
      </c>
    </row>
    <row r="1243" spans="1:7" ht="15">
      <c r="A1243" s="101" t="s">
        <v>1698</v>
      </c>
      <c r="B1243" s="99">
        <v>2</v>
      </c>
      <c r="C1243" s="103">
        <v>0.0002568857989313416</v>
      </c>
      <c r="D1243" s="99" t="s">
        <v>2435</v>
      </c>
      <c r="E1243" s="99" t="b">
        <v>0</v>
      </c>
      <c r="F1243" s="99" t="b">
        <v>0</v>
      </c>
      <c r="G1243" s="99" t="b">
        <v>0</v>
      </c>
    </row>
    <row r="1244" spans="1:7" ht="15">
      <c r="A1244" s="101" t="s">
        <v>1699</v>
      </c>
      <c r="B1244" s="99">
        <v>2</v>
      </c>
      <c r="C1244" s="103">
        <v>0.0002568857989313416</v>
      </c>
      <c r="D1244" s="99" t="s">
        <v>2435</v>
      </c>
      <c r="E1244" s="99" t="b">
        <v>0</v>
      </c>
      <c r="F1244" s="99" t="b">
        <v>0</v>
      </c>
      <c r="G1244" s="99" t="b">
        <v>0</v>
      </c>
    </row>
    <row r="1245" spans="1:7" ht="15">
      <c r="A1245" s="101" t="s">
        <v>1700</v>
      </c>
      <c r="B1245" s="99">
        <v>2</v>
      </c>
      <c r="C1245" s="103">
        <v>0.0002568857989313416</v>
      </c>
      <c r="D1245" s="99" t="s">
        <v>2435</v>
      </c>
      <c r="E1245" s="99" t="b">
        <v>0</v>
      </c>
      <c r="F1245" s="99" t="b">
        <v>0</v>
      </c>
      <c r="G1245" s="99" t="b">
        <v>0</v>
      </c>
    </row>
    <row r="1246" spans="1:7" ht="15">
      <c r="A1246" s="101" t="s">
        <v>1701</v>
      </c>
      <c r="B1246" s="99">
        <v>2</v>
      </c>
      <c r="C1246" s="103">
        <v>0.0003030065275454034</v>
      </c>
      <c r="D1246" s="99" t="s">
        <v>2435</v>
      </c>
      <c r="E1246" s="99" t="b">
        <v>0</v>
      </c>
      <c r="F1246" s="99" t="b">
        <v>0</v>
      </c>
      <c r="G1246" s="99" t="b">
        <v>0</v>
      </c>
    </row>
    <row r="1247" spans="1:7" ht="15">
      <c r="A1247" s="101" t="s">
        <v>1702</v>
      </c>
      <c r="B1247" s="99">
        <v>2</v>
      </c>
      <c r="C1247" s="103">
        <v>0.0002568857989313416</v>
      </c>
      <c r="D1247" s="99" t="s">
        <v>2435</v>
      </c>
      <c r="E1247" s="99" t="b">
        <v>0</v>
      </c>
      <c r="F1247" s="99" t="b">
        <v>0</v>
      </c>
      <c r="G1247" s="99" t="b">
        <v>0</v>
      </c>
    </row>
    <row r="1248" spans="1:7" ht="15">
      <c r="A1248" s="101" t="s">
        <v>1703</v>
      </c>
      <c r="B1248" s="99">
        <v>2</v>
      </c>
      <c r="C1248" s="103">
        <v>0.0002568857989313416</v>
      </c>
      <c r="D1248" s="99" t="s">
        <v>2435</v>
      </c>
      <c r="E1248" s="99" t="b">
        <v>0</v>
      </c>
      <c r="F1248" s="99" t="b">
        <v>0</v>
      </c>
      <c r="G1248" s="99" t="b">
        <v>0</v>
      </c>
    </row>
    <row r="1249" spans="1:7" ht="15">
      <c r="A1249" s="101" t="s">
        <v>1704</v>
      </c>
      <c r="B1249" s="99">
        <v>2</v>
      </c>
      <c r="C1249" s="103">
        <v>0.0002568857989313416</v>
      </c>
      <c r="D1249" s="99" t="s">
        <v>2435</v>
      </c>
      <c r="E1249" s="99" t="b">
        <v>0</v>
      </c>
      <c r="F1249" s="99" t="b">
        <v>0</v>
      </c>
      <c r="G1249" s="99" t="b">
        <v>0</v>
      </c>
    </row>
    <row r="1250" spans="1:7" ht="15">
      <c r="A1250" s="101" t="s">
        <v>1705</v>
      </c>
      <c r="B1250" s="99">
        <v>2</v>
      </c>
      <c r="C1250" s="103">
        <v>0.0002568857989313416</v>
      </c>
      <c r="D1250" s="99" t="s">
        <v>2435</v>
      </c>
      <c r="E1250" s="99" t="b">
        <v>0</v>
      </c>
      <c r="F1250" s="99" t="b">
        <v>0</v>
      </c>
      <c r="G1250" s="99" t="b">
        <v>0</v>
      </c>
    </row>
    <row r="1251" spans="1:7" ht="15">
      <c r="A1251" s="101" t="s">
        <v>1706</v>
      </c>
      <c r="B1251" s="99">
        <v>2</v>
      </c>
      <c r="C1251" s="103">
        <v>0.0002568857989313416</v>
      </c>
      <c r="D1251" s="99" t="s">
        <v>2435</v>
      </c>
      <c r="E1251" s="99" t="b">
        <v>0</v>
      </c>
      <c r="F1251" s="99" t="b">
        <v>0</v>
      </c>
      <c r="G1251" s="99" t="b">
        <v>0</v>
      </c>
    </row>
    <row r="1252" spans="1:7" ht="15">
      <c r="A1252" s="101" t="s">
        <v>1707</v>
      </c>
      <c r="B1252" s="99">
        <v>2</v>
      </c>
      <c r="C1252" s="103">
        <v>0.0002568857989313416</v>
      </c>
      <c r="D1252" s="99" t="s">
        <v>2435</v>
      </c>
      <c r="E1252" s="99" t="b">
        <v>0</v>
      </c>
      <c r="F1252" s="99" t="b">
        <v>0</v>
      </c>
      <c r="G1252" s="99" t="b">
        <v>0</v>
      </c>
    </row>
    <row r="1253" spans="1:7" ht="15">
      <c r="A1253" s="101" t="s">
        <v>1708</v>
      </c>
      <c r="B1253" s="99">
        <v>2</v>
      </c>
      <c r="C1253" s="103">
        <v>0.0002568857989313416</v>
      </c>
      <c r="D1253" s="99" t="s">
        <v>2435</v>
      </c>
      <c r="E1253" s="99" t="b">
        <v>0</v>
      </c>
      <c r="F1253" s="99" t="b">
        <v>0</v>
      </c>
      <c r="G1253" s="99" t="b">
        <v>0</v>
      </c>
    </row>
    <row r="1254" spans="1:7" ht="15">
      <c r="A1254" s="101" t="s">
        <v>1709</v>
      </c>
      <c r="B1254" s="99">
        <v>2</v>
      </c>
      <c r="C1254" s="103">
        <v>0.0002568857989313416</v>
      </c>
      <c r="D1254" s="99" t="s">
        <v>2435</v>
      </c>
      <c r="E1254" s="99" t="b">
        <v>0</v>
      </c>
      <c r="F1254" s="99" t="b">
        <v>0</v>
      </c>
      <c r="G1254" s="99" t="b">
        <v>0</v>
      </c>
    </row>
    <row r="1255" spans="1:7" ht="15">
      <c r="A1255" s="101" t="s">
        <v>1710</v>
      </c>
      <c r="B1255" s="99">
        <v>2</v>
      </c>
      <c r="C1255" s="103">
        <v>0.0002568857989313416</v>
      </c>
      <c r="D1255" s="99" t="s">
        <v>2435</v>
      </c>
      <c r="E1255" s="99" t="b">
        <v>0</v>
      </c>
      <c r="F1255" s="99" t="b">
        <v>0</v>
      </c>
      <c r="G1255" s="99" t="b">
        <v>0</v>
      </c>
    </row>
    <row r="1256" spans="1:7" ht="15">
      <c r="A1256" s="101" t="s">
        <v>1711</v>
      </c>
      <c r="B1256" s="99">
        <v>2</v>
      </c>
      <c r="C1256" s="103">
        <v>0.0003030065275454034</v>
      </c>
      <c r="D1256" s="99" t="s">
        <v>2435</v>
      </c>
      <c r="E1256" s="99" t="b">
        <v>0</v>
      </c>
      <c r="F1256" s="99" t="b">
        <v>0</v>
      </c>
      <c r="G1256" s="99" t="b">
        <v>0</v>
      </c>
    </row>
    <row r="1257" spans="1:7" ht="15">
      <c r="A1257" s="101" t="s">
        <v>1712</v>
      </c>
      <c r="B1257" s="99">
        <v>2</v>
      </c>
      <c r="C1257" s="103">
        <v>0.0002568857989313416</v>
      </c>
      <c r="D1257" s="99" t="s">
        <v>2435</v>
      </c>
      <c r="E1257" s="99" t="b">
        <v>1</v>
      </c>
      <c r="F1257" s="99" t="b">
        <v>0</v>
      </c>
      <c r="G1257" s="99" t="b">
        <v>0</v>
      </c>
    </row>
    <row r="1258" spans="1:7" ht="15">
      <c r="A1258" s="101" t="s">
        <v>1713</v>
      </c>
      <c r="B1258" s="99">
        <v>2</v>
      </c>
      <c r="C1258" s="103">
        <v>0.0002568857989313416</v>
      </c>
      <c r="D1258" s="99" t="s">
        <v>2435</v>
      </c>
      <c r="E1258" s="99" t="b">
        <v>0</v>
      </c>
      <c r="F1258" s="99" t="b">
        <v>0</v>
      </c>
      <c r="G1258" s="99" t="b">
        <v>0</v>
      </c>
    </row>
    <row r="1259" spans="1:7" ht="15">
      <c r="A1259" s="101" t="s">
        <v>1714</v>
      </c>
      <c r="B1259" s="99">
        <v>2</v>
      </c>
      <c r="C1259" s="103">
        <v>0.0002568857989313416</v>
      </c>
      <c r="D1259" s="99" t="s">
        <v>2435</v>
      </c>
      <c r="E1259" s="99" t="b">
        <v>0</v>
      </c>
      <c r="F1259" s="99" t="b">
        <v>0</v>
      </c>
      <c r="G1259" s="99" t="b">
        <v>0</v>
      </c>
    </row>
    <row r="1260" spans="1:7" ht="15">
      <c r="A1260" s="101" t="s">
        <v>1715</v>
      </c>
      <c r="B1260" s="99">
        <v>2</v>
      </c>
      <c r="C1260" s="103">
        <v>0.0002568857989313416</v>
      </c>
      <c r="D1260" s="99" t="s">
        <v>2435</v>
      </c>
      <c r="E1260" s="99" t="b">
        <v>0</v>
      </c>
      <c r="F1260" s="99" t="b">
        <v>0</v>
      </c>
      <c r="G1260" s="99" t="b">
        <v>0</v>
      </c>
    </row>
    <row r="1261" spans="1:7" ht="15">
      <c r="A1261" s="101" t="s">
        <v>1716</v>
      </c>
      <c r="B1261" s="99">
        <v>2</v>
      </c>
      <c r="C1261" s="103">
        <v>0.0002568857989313416</v>
      </c>
      <c r="D1261" s="99" t="s">
        <v>2435</v>
      </c>
      <c r="E1261" s="99" t="b">
        <v>0</v>
      </c>
      <c r="F1261" s="99" t="b">
        <v>0</v>
      </c>
      <c r="G1261" s="99" t="b">
        <v>0</v>
      </c>
    </row>
    <row r="1262" spans="1:7" ht="15">
      <c r="A1262" s="101" t="s">
        <v>1717</v>
      </c>
      <c r="B1262" s="99">
        <v>2</v>
      </c>
      <c r="C1262" s="103">
        <v>0.0002568857989313416</v>
      </c>
      <c r="D1262" s="99" t="s">
        <v>2435</v>
      </c>
      <c r="E1262" s="99" t="b">
        <v>0</v>
      </c>
      <c r="F1262" s="99" t="b">
        <v>0</v>
      </c>
      <c r="G1262" s="99" t="b">
        <v>0</v>
      </c>
    </row>
    <row r="1263" spans="1:7" ht="15">
      <c r="A1263" s="101" t="s">
        <v>1718</v>
      </c>
      <c r="B1263" s="99">
        <v>2</v>
      </c>
      <c r="C1263" s="103">
        <v>0.0002568857989313416</v>
      </c>
      <c r="D1263" s="99" t="s">
        <v>2435</v>
      </c>
      <c r="E1263" s="99" t="b">
        <v>0</v>
      </c>
      <c r="F1263" s="99" t="b">
        <v>0</v>
      </c>
      <c r="G1263" s="99" t="b">
        <v>0</v>
      </c>
    </row>
    <row r="1264" spans="1:7" ht="15">
      <c r="A1264" s="101" t="s">
        <v>1719</v>
      </c>
      <c r="B1264" s="99">
        <v>2</v>
      </c>
      <c r="C1264" s="103">
        <v>0.0003030065275454034</v>
      </c>
      <c r="D1264" s="99" t="s">
        <v>2435</v>
      </c>
      <c r="E1264" s="99" t="b">
        <v>0</v>
      </c>
      <c r="F1264" s="99" t="b">
        <v>0</v>
      </c>
      <c r="G1264" s="99" t="b">
        <v>0</v>
      </c>
    </row>
    <row r="1265" spans="1:7" ht="15">
      <c r="A1265" s="101" t="s">
        <v>1720</v>
      </c>
      <c r="B1265" s="99">
        <v>2</v>
      </c>
      <c r="C1265" s="103">
        <v>0.0002568857989313416</v>
      </c>
      <c r="D1265" s="99" t="s">
        <v>2435</v>
      </c>
      <c r="E1265" s="99" t="b">
        <v>0</v>
      </c>
      <c r="F1265" s="99" t="b">
        <v>0</v>
      </c>
      <c r="G1265" s="99" t="b">
        <v>0</v>
      </c>
    </row>
    <row r="1266" spans="1:7" ht="15">
      <c r="A1266" s="101" t="s">
        <v>1721</v>
      </c>
      <c r="B1266" s="99">
        <v>2</v>
      </c>
      <c r="C1266" s="103">
        <v>0.0002568857989313416</v>
      </c>
      <c r="D1266" s="99" t="s">
        <v>2435</v>
      </c>
      <c r="E1266" s="99" t="b">
        <v>0</v>
      </c>
      <c r="F1266" s="99" t="b">
        <v>0</v>
      </c>
      <c r="G1266" s="99" t="b">
        <v>0</v>
      </c>
    </row>
    <row r="1267" spans="1:7" ht="15">
      <c r="A1267" s="101" t="s">
        <v>1722</v>
      </c>
      <c r="B1267" s="99">
        <v>2</v>
      </c>
      <c r="C1267" s="103">
        <v>0.0002568857989313416</v>
      </c>
      <c r="D1267" s="99" t="s">
        <v>2435</v>
      </c>
      <c r="E1267" s="99" t="b">
        <v>0</v>
      </c>
      <c r="F1267" s="99" t="b">
        <v>0</v>
      </c>
      <c r="G1267" s="99" t="b">
        <v>0</v>
      </c>
    </row>
    <row r="1268" spans="1:7" ht="15">
      <c r="A1268" s="101" t="s">
        <v>1723</v>
      </c>
      <c r="B1268" s="99">
        <v>2</v>
      </c>
      <c r="C1268" s="103">
        <v>0.0002568857989313416</v>
      </c>
      <c r="D1268" s="99" t="s">
        <v>2435</v>
      </c>
      <c r="E1268" s="99" t="b">
        <v>0</v>
      </c>
      <c r="F1268" s="99" t="b">
        <v>0</v>
      </c>
      <c r="G1268" s="99" t="b">
        <v>0</v>
      </c>
    </row>
    <row r="1269" spans="1:7" ht="15">
      <c r="A1269" s="101" t="s">
        <v>1724</v>
      </c>
      <c r="B1269" s="99">
        <v>2</v>
      </c>
      <c r="C1269" s="103">
        <v>0.0002568857989313416</v>
      </c>
      <c r="D1269" s="99" t="s">
        <v>2435</v>
      </c>
      <c r="E1269" s="99" t="b">
        <v>0</v>
      </c>
      <c r="F1269" s="99" t="b">
        <v>0</v>
      </c>
      <c r="G1269" s="99" t="b">
        <v>0</v>
      </c>
    </row>
    <row r="1270" spans="1:7" ht="15">
      <c r="A1270" s="101" t="s">
        <v>1725</v>
      </c>
      <c r="B1270" s="99">
        <v>2</v>
      </c>
      <c r="C1270" s="103">
        <v>0.0002568857989313416</v>
      </c>
      <c r="D1270" s="99" t="s">
        <v>2435</v>
      </c>
      <c r="E1270" s="99" t="b">
        <v>0</v>
      </c>
      <c r="F1270" s="99" t="b">
        <v>1</v>
      </c>
      <c r="G1270" s="99" t="b">
        <v>0</v>
      </c>
    </row>
    <row r="1271" spans="1:7" ht="15">
      <c r="A1271" s="101" t="s">
        <v>1726</v>
      </c>
      <c r="B1271" s="99">
        <v>2</v>
      </c>
      <c r="C1271" s="103">
        <v>0.0002568857989313416</v>
      </c>
      <c r="D1271" s="99" t="s">
        <v>2435</v>
      </c>
      <c r="E1271" s="99" t="b">
        <v>0</v>
      </c>
      <c r="F1271" s="99" t="b">
        <v>0</v>
      </c>
      <c r="G1271" s="99" t="b">
        <v>0</v>
      </c>
    </row>
    <row r="1272" spans="1:7" ht="15">
      <c r="A1272" s="101" t="s">
        <v>1727</v>
      </c>
      <c r="B1272" s="99">
        <v>2</v>
      </c>
      <c r="C1272" s="103">
        <v>0.0002568857989313416</v>
      </c>
      <c r="D1272" s="99" t="s">
        <v>2435</v>
      </c>
      <c r="E1272" s="99" t="b">
        <v>0</v>
      </c>
      <c r="F1272" s="99" t="b">
        <v>0</v>
      </c>
      <c r="G1272" s="99" t="b">
        <v>0</v>
      </c>
    </row>
    <row r="1273" spans="1:7" ht="15">
      <c r="A1273" s="101" t="s">
        <v>1728</v>
      </c>
      <c r="B1273" s="99">
        <v>2</v>
      </c>
      <c r="C1273" s="103">
        <v>0.0002568857989313416</v>
      </c>
      <c r="D1273" s="99" t="s">
        <v>2435</v>
      </c>
      <c r="E1273" s="99" t="b">
        <v>0</v>
      </c>
      <c r="F1273" s="99" t="b">
        <v>1</v>
      </c>
      <c r="G1273" s="99" t="b">
        <v>0</v>
      </c>
    </row>
    <row r="1274" spans="1:7" ht="15">
      <c r="A1274" s="101" t="s">
        <v>1729</v>
      </c>
      <c r="B1274" s="99">
        <v>2</v>
      </c>
      <c r="C1274" s="103">
        <v>0.0002568857989313416</v>
      </c>
      <c r="D1274" s="99" t="s">
        <v>2435</v>
      </c>
      <c r="E1274" s="99" t="b">
        <v>0</v>
      </c>
      <c r="F1274" s="99" t="b">
        <v>0</v>
      </c>
      <c r="G1274" s="99" t="b">
        <v>0</v>
      </c>
    </row>
    <row r="1275" spans="1:7" ht="15">
      <c r="A1275" s="101" t="s">
        <v>1730</v>
      </c>
      <c r="B1275" s="99">
        <v>2</v>
      </c>
      <c r="C1275" s="103">
        <v>0.0003030065275454034</v>
      </c>
      <c r="D1275" s="99" t="s">
        <v>2435</v>
      </c>
      <c r="E1275" s="99" t="b">
        <v>0</v>
      </c>
      <c r="F1275" s="99" t="b">
        <v>0</v>
      </c>
      <c r="G1275" s="99" t="b">
        <v>0</v>
      </c>
    </row>
    <row r="1276" spans="1:7" ht="15">
      <c r="A1276" s="101" t="s">
        <v>1731</v>
      </c>
      <c r="B1276" s="99">
        <v>2</v>
      </c>
      <c r="C1276" s="103">
        <v>0.0002568857989313416</v>
      </c>
      <c r="D1276" s="99" t="s">
        <v>2435</v>
      </c>
      <c r="E1276" s="99" t="b">
        <v>0</v>
      </c>
      <c r="F1276" s="99" t="b">
        <v>0</v>
      </c>
      <c r="G1276" s="99" t="b">
        <v>0</v>
      </c>
    </row>
    <row r="1277" spans="1:7" ht="15">
      <c r="A1277" s="101" t="s">
        <v>1732</v>
      </c>
      <c r="B1277" s="99">
        <v>2</v>
      </c>
      <c r="C1277" s="103">
        <v>0.0003030065275454034</v>
      </c>
      <c r="D1277" s="99" t="s">
        <v>2435</v>
      </c>
      <c r="E1277" s="99" t="b">
        <v>0</v>
      </c>
      <c r="F1277" s="99" t="b">
        <v>0</v>
      </c>
      <c r="G1277" s="99" t="b">
        <v>0</v>
      </c>
    </row>
    <row r="1278" spans="1:7" ht="15">
      <c r="A1278" s="101" t="s">
        <v>1733</v>
      </c>
      <c r="B1278" s="99">
        <v>2</v>
      </c>
      <c r="C1278" s="103">
        <v>0.0002568857989313416</v>
      </c>
      <c r="D1278" s="99" t="s">
        <v>2435</v>
      </c>
      <c r="E1278" s="99" t="b">
        <v>0</v>
      </c>
      <c r="F1278" s="99" t="b">
        <v>0</v>
      </c>
      <c r="G1278" s="99" t="b">
        <v>0</v>
      </c>
    </row>
    <row r="1279" spans="1:7" ht="15">
      <c r="A1279" s="101" t="s">
        <v>1734</v>
      </c>
      <c r="B1279" s="99">
        <v>2</v>
      </c>
      <c r="C1279" s="103">
        <v>0.0002568857989313416</v>
      </c>
      <c r="D1279" s="99" t="s">
        <v>2435</v>
      </c>
      <c r="E1279" s="99" t="b">
        <v>0</v>
      </c>
      <c r="F1279" s="99" t="b">
        <v>0</v>
      </c>
      <c r="G1279" s="99" t="b">
        <v>0</v>
      </c>
    </row>
    <row r="1280" spans="1:7" ht="15">
      <c r="A1280" s="101" t="s">
        <v>1735</v>
      </c>
      <c r="B1280" s="99">
        <v>2</v>
      </c>
      <c r="C1280" s="103">
        <v>0.0002568857989313416</v>
      </c>
      <c r="D1280" s="99" t="s">
        <v>2435</v>
      </c>
      <c r="E1280" s="99" t="b">
        <v>0</v>
      </c>
      <c r="F1280" s="99" t="b">
        <v>0</v>
      </c>
      <c r="G1280" s="99" t="b">
        <v>0</v>
      </c>
    </row>
    <row r="1281" spans="1:7" ht="15">
      <c r="A1281" s="101" t="s">
        <v>1736</v>
      </c>
      <c r="B1281" s="99">
        <v>2</v>
      </c>
      <c r="C1281" s="103">
        <v>0.0003030065275454034</v>
      </c>
      <c r="D1281" s="99" t="s">
        <v>2435</v>
      </c>
      <c r="E1281" s="99" t="b">
        <v>0</v>
      </c>
      <c r="F1281" s="99" t="b">
        <v>0</v>
      </c>
      <c r="G1281" s="99" t="b">
        <v>0</v>
      </c>
    </row>
    <row r="1282" spans="1:7" ht="15">
      <c r="A1282" s="101" t="s">
        <v>1737</v>
      </c>
      <c r="B1282" s="99">
        <v>2</v>
      </c>
      <c r="C1282" s="103">
        <v>0.0002568857989313416</v>
      </c>
      <c r="D1282" s="99" t="s">
        <v>2435</v>
      </c>
      <c r="E1282" s="99" t="b">
        <v>0</v>
      </c>
      <c r="F1282" s="99" t="b">
        <v>0</v>
      </c>
      <c r="G1282" s="99" t="b">
        <v>0</v>
      </c>
    </row>
    <row r="1283" spans="1:7" ht="15">
      <c r="A1283" s="101" t="s">
        <v>1738</v>
      </c>
      <c r="B1283" s="99">
        <v>2</v>
      </c>
      <c r="C1283" s="103">
        <v>0.0002568857989313416</v>
      </c>
      <c r="D1283" s="99" t="s">
        <v>2435</v>
      </c>
      <c r="E1283" s="99" t="b">
        <v>0</v>
      </c>
      <c r="F1283" s="99" t="b">
        <v>0</v>
      </c>
      <c r="G1283" s="99" t="b">
        <v>0</v>
      </c>
    </row>
    <row r="1284" spans="1:7" ht="15">
      <c r="A1284" s="101" t="s">
        <v>1739</v>
      </c>
      <c r="B1284" s="99">
        <v>2</v>
      </c>
      <c r="C1284" s="103">
        <v>0.0003030065275454034</v>
      </c>
      <c r="D1284" s="99" t="s">
        <v>2435</v>
      </c>
      <c r="E1284" s="99" t="b">
        <v>0</v>
      </c>
      <c r="F1284" s="99" t="b">
        <v>0</v>
      </c>
      <c r="G1284" s="99" t="b">
        <v>0</v>
      </c>
    </row>
    <row r="1285" spans="1:7" ht="15">
      <c r="A1285" s="101" t="s">
        <v>1740</v>
      </c>
      <c r="B1285" s="99">
        <v>2</v>
      </c>
      <c r="C1285" s="103">
        <v>0.0002568857989313416</v>
      </c>
      <c r="D1285" s="99" t="s">
        <v>2435</v>
      </c>
      <c r="E1285" s="99" t="b">
        <v>0</v>
      </c>
      <c r="F1285" s="99" t="b">
        <v>0</v>
      </c>
      <c r="G1285" s="99" t="b">
        <v>0</v>
      </c>
    </row>
    <row r="1286" spans="1:7" ht="15">
      <c r="A1286" s="101" t="s">
        <v>1741</v>
      </c>
      <c r="B1286" s="99">
        <v>2</v>
      </c>
      <c r="C1286" s="103">
        <v>0.0002568857989313416</v>
      </c>
      <c r="D1286" s="99" t="s">
        <v>2435</v>
      </c>
      <c r="E1286" s="99" t="b">
        <v>0</v>
      </c>
      <c r="F1286" s="99" t="b">
        <v>0</v>
      </c>
      <c r="G1286" s="99" t="b">
        <v>0</v>
      </c>
    </row>
    <row r="1287" spans="1:7" ht="15">
      <c r="A1287" s="101" t="s">
        <v>1742</v>
      </c>
      <c r="B1287" s="99">
        <v>2</v>
      </c>
      <c r="C1287" s="103">
        <v>0.0002568857989313416</v>
      </c>
      <c r="D1287" s="99" t="s">
        <v>2435</v>
      </c>
      <c r="E1287" s="99" t="b">
        <v>0</v>
      </c>
      <c r="F1287" s="99" t="b">
        <v>0</v>
      </c>
      <c r="G1287" s="99" t="b">
        <v>0</v>
      </c>
    </row>
    <row r="1288" spans="1:7" ht="15">
      <c r="A1288" s="101" t="s">
        <v>1743</v>
      </c>
      <c r="B1288" s="99">
        <v>2</v>
      </c>
      <c r="C1288" s="103">
        <v>0.0002568857989313416</v>
      </c>
      <c r="D1288" s="99" t="s">
        <v>2435</v>
      </c>
      <c r="E1288" s="99" t="b">
        <v>0</v>
      </c>
      <c r="F1288" s="99" t="b">
        <v>0</v>
      </c>
      <c r="G1288" s="99" t="b">
        <v>0</v>
      </c>
    </row>
    <row r="1289" spans="1:7" ht="15">
      <c r="A1289" s="101" t="s">
        <v>1744</v>
      </c>
      <c r="B1289" s="99">
        <v>2</v>
      </c>
      <c r="C1289" s="103">
        <v>0.0002568857989313416</v>
      </c>
      <c r="D1289" s="99" t="s">
        <v>2435</v>
      </c>
      <c r="E1289" s="99" t="b">
        <v>0</v>
      </c>
      <c r="F1289" s="99" t="b">
        <v>0</v>
      </c>
      <c r="G1289" s="99" t="b">
        <v>0</v>
      </c>
    </row>
    <row r="1290" spans="1:7" ht="15">
      <c r="A1290" s="101" t="s">
        <v>1745</v>
      </c>
      <c r="B1290" s="99">
        <v>2</v>
      </c>
      <c r="C1290" s="103">
        <v>0.0002568857989313416</v>
      </c>
      <c r="D1290" s="99" t="s">
        <v>2435</v>
      </c>
      <c r="E1290" s="99" t="b">
        <v>0</v>
      </c>
      <c r="F1290" s="99" t="b">
        <v>0</v>
      </c>
      <c r="G1290" s="99" t="b">
        <v>0</v>
      </c>
    </row>
    <row r="1291" spans="1:7" ht="15">
      <c r="A1291" s="101" t="s">
        <v>1746</v>
      </c>
      <c r="B1291" s="99">
        <v>2</v>
      </c>
      <c r="C1291" s="103">
        <v>0.0002568857989313416</v>
      </c>
      <c r="D1291" s="99" t="s">
        <v>2435</v>
      </c>
      <c r="E1291" s="99" t="b">
        <v>0</v>
      </c>
      <c r="F1291" s="99" t="b">
        <v>0</v>
      </c>
      <c r="G1291" s="99" t="b">
        <v>0</v>
      </c>
    </row>
    <row r="1292" spans="1:7" ht="15">
      <c r="A1292" s="101" t="s">
        <v>1747</v>
      </c>
      <c r="B1292" s="99">
        <v>2</v>
      </c>
      <c r="C1292" s="103">
        <v>0.0002568857989313416</v>
      </c>
      <c r="D1292" s="99" t="s">
        <v>2435</v>
      </c>
      <c r="E1292" s="99" t="b">
        <v>0</v>
      </c>
      <c r="F1292" s="99" t="b">
        <v>0</v>
      </c>
      <c r="G1292" s="99" t="b">
        <v>0</v>
      </c>
    </row>
    <row r="1293" spans="1:7" ht="15">
      <c r="A1293" s="101" t="s">
        <v>1748</v>
      </c>
      <c r="B1293" s="99">
        <v>2</v>
      </c>
      <c r="C1293" s="103">
        <v>0.0002568857989313416</v>
      </c>
      <c r="D1293" s="99" t="s">
        <v>2435</v>
      </c>
      <c r="E1293" s="99" t="b">
        <v>1</v>
      </c>
      <c r="F1293" s="99" t="b">
        <v>0</v>
      </c>
      <c r="G1293" s="99" t="b">
        <v>0</v>
      </c>
    </row>
    <row r="1294" spans="1:7" ht="15">
      <c r="A1294" s="101" t="s">
        <v>1749</v>
      </c>
      <c r="B1294" s="99">
        <v>2</v>
      </c>
      <c r="C1294" s="103">
        <v>0.0002568857989313416</v>
      </c>
      <c r="D1294" s="99" t="s">
        <v>2435</v>
      </c>
      <c r="E1294" s="99" t="b">
        <v>0</v>
      </c>
      <c r="F1294" s="99" t="b">
        <v>0</v>
      </c>
      <c r="G1294" s="99" t="b">
        <v>0</v>
      </c>
    </row>
    <row r="1295" spans="1:7" ht="15">
      <c r="A1295" s="101" t="s">
        <v>1750</v>
      </c>
      <c r="B1295" s="99">
        <v>2</v>
      </c>
      <c r="C1295" s="103">
        <v>0.0002568857989313416</v>
      </c>
      <c r="D1295" s="99" t="s">
        <v>2435</v>
      </c>
      <c r="E1295" s="99" t="b">
        <v>0</v>
      </c>
      <c r="F1295" s="99" t="b">
        <v>0</v>
      </c>
      <c r="G1295" s="99" t="b">
        <v>0</v>
      </c>
    </row>
    <row r="1296" spans="1:7" ht="15">
      <c r="A1296" s="101" t="s">
        <v>1751</v>
      </c>
      <c r="B1296" s="99">
        <v>2</v>
      </c>
      <c r="C1296" s="103">
        <v>0.0002568857989313416</v>
      </c>
      <c r="D1296" s="99" t="s">
        <v>2435</v>
      </c>
      <c r="E1296" s="99" t="b">
        <v>0</v>
      </c>
      <c r="F1296" s="99" t="b">
        <v>0</v>
      </c>
      <c r="G1296" s="99" t="b">
        <v>0</v>
      </c>
    </row>
    <row r="1297" spans="1:7" ht="15">
      <c r="A1297" s="101" t="s">
        <v>1752</v>
      </c>
      <c r="B1297" s="99">
        <v>2</v>
      </c>
      <c r="C1297" s="103">
        <v>0.0002568857989313416</v>
      </c>
      <c r="D1297" s="99" t="s">
        <v>2435</v>
      </c>
      <c r="E1297" s="99" t="b">
        <v>0</v>
      </c>
      <c r="F1297" s="99" t="b">
        <v>0</v>
      </c>
      <c r="G1297" s="99" t="b">
        <v>0</v>
      </c>
    </row>
    <row r="1298" spans="1:7" ht="15">
      <c r="A1298" s="101" t="s">
        <v>1753</v>
      </c>
      <c r="B1298" s="99">
        <v>2</v>
      </c>
      <c r="C1298" s="103">
        <v>0.0003030065275454034</v>
      </c>
      <c r="D1298" s="99" t="s">
        <v>2435</v>
      </c>
      <c r="E1298" s="99" t="b">
        <v>0</v>
      </c>
      <c r="F1298" s="99" t="b">
        <v>0</v>
      </c>
      <c r="G1298" s="99" t="b">
        <v>0</v>
      </c>
    </row>
    <row r="1299" spans="1:7" ht="15">
      <c r="A1299" s="101" t="s">
        <v>1754</v>
      </c>
      <c r="B1299" s="99">
        <v>2</v>
      </c>
      <c r="C1299" s="103">
        <v>0.0002568857989313416</v>
      </c>
      <c r="D1299" s="99" t="s">
        <v>2435</v>
      </c>
      <c r="E1299" s="99" t="b">
        <v>0</v>
      </c>
      <c r="F1299" s="99" t="b">
        <v>1</v>
      </c>
      <c r="G1299" s="99" t="b">
        <v>0</v>
      </c>
    </row>
    <row r="1300" spans="1:7" ht="15">
      <c r="A1300" s="101" t="s">
        <v>1755</v>
      </c>
      <c r="B1300" s="99">
        <v>2</v>
      </c>
      <c r="C1300" s="103">
        <v>0.0002568857989313416</v>
      </c>
      <c r="D1300" s="99" t="s">
        <v>2435</v>
      </c>
      <c r="E1300" s="99" t="b">
        <v>0</v>
      </c>
      <c r="F1300" s="99" t="b">
        <v>0</v>
      </c>
      <c r="G1300" s="99" t="b">
        <v>0</v>
      </c>
    </row>
    <row r="1301" spans="1:7" ht="15">
      <c r="A1301" s="101" t="s">
        <v>1756</v>
      </c>
      <c r="B1301" s="99">
        <v>2</v>
      </c>
      <c r="C1301" s="103">
        <v>0.0002568857989313416</v>
      </c>
      <c r="D1301" s="99" t="s">
        <v>2435</v>
      </c>
      <c r="E1301" s="99" t="b">
        <v>0</v>
      </c>
      <c r="F1301" s="99" t="b">
        <v>0</v>
      </c>
      <c r="G1301" s="99" t="b">
        <v>0</v>
      </c>
    </row>
    <row r="1302" spans="1:7" ht="15">
      <c r="A1302" s="101" t="s">
        <v>1757</v>
      </c>
      <c r="B1302" s="99">
        <v>2</v>
      </c>
      <c r="C1302" s="103">
        <v>0.0002568857989313416</v>
      </c>
      <c r="D1302" s="99" t="s">
        <v>2435</v>
      </c>
      <c r="E1302" s="99" t="b">
        <v>0</v>
      </c>
      <c r="F1302" s="99" t="b">
        <v>0</v>
      </c>
      <c r="G1302" s="99" t="b">
        <v>0</v>
      </c>
    </row>
    <row r="1303" spans="1:7" ht="15">
      <c r="A1303" s="101" t="s">
        <v>1758</v>
      </c>
      <c r="B1303" s="99">
        <v>2</v>
      </c>
      <c r="C1303" s="103">
        <v>0.0003030065275454034</v>
      </c>
      <c r="D1303" s="99" t="s">
        <v>2435</v>
      </c>
      <c r="E1303" s="99" t="b">
        <v>0</v>
      </c>
      <c r="F1303" s="99" t="b">
        <v>0</v>
      </c>
      <c r="G1303" s="99" t="b">
        <v>0</v>
      </c>
    </row>
    <row r="1304" spans="1:7" ht="15">
      <c r="A1304" s="101" t="s">
        <v>1759</v>
      </c>
      <c r="B1304" s="99">
        <v>2</v>
      </c>
      <c r="C1304" s="103">
        <v>0.0002568857989313416</v>
      </c>
      <c r="D1304" s="99" t="s">
        <v>2435</v>
      </c>
      <c r="E1304" s="99" t="b">
        <v>0</v>
      </c>
      <c r="F1304" s="99" t="b">
        <v>0</v>
      </c>
      <c r="G1304" s="99" t="b">
        <v>0</v>
      </c>
    </row>
    <row r="1305" spans="1:7" ht="15">
      <c r="A1305" s="101" t="s">
        <v>1760</v>
      </c>
      <c r="B1305" s="99">
        <v>2</v>
      </c>
      <c r="C1305" s="103">
        <v>0.0002568857989313416</v>
      </c>
      <c r="D1305" s="99" t="s">
        <v>2435</v>
      </c>
      <c r="E1305" s="99" t="b">
        <v>0</v>
      </c>
      <c r="F1305" s="99" t="b">
        <v>0</v>
      </c>
      <c r="G1305" s="99" t="b">
        <v>0</v>
      </c>
    </row>
    <row r="1306" spans="1:7" ht="15">
      <c r="A1306" s="101" t="s">
        <v>1761</v>
      </c>
      <c r="B1306" s="99">
        <v>2</v>
      </c>
      <c r="C1306" s="103">
        <v>0.0002568857989313416</v>
      </c>
      <c r="D1306" s="99" t="s">
        <v>2435</v>
      </c>
      <c r="E1306" s="99" t="b">
        <v>0</v>
      </c>
      <c r="F1306" s="99" t="b">
        <v>0</v>
      </c>
      <c r="G1306" s="99" t="b">
        <v>0</v>
      </c>
    </row>
    <row r="1307" spans="1:7" ht="15">
      <c r="A1307" s="101" t="s">
        <v>1762</v>
      </c>
      <c r="B1307" s="99">
        <v>2</v>
      </c>
      <c r="C1307" s="103">
        <v>0.0002568857989313416</v>
      </c>
      <c r="D1307" s="99" t="s">
        <v>2435</v>
      </c>
      <c r="E1307" s="99" t="b">
        <v>0</v>
      </c>
      <c r="F1307" s="99" t="b">
        <v>0</v>
      </c>
      <c r="G1307" s="99" t="b">
        <v>0</v>
      </c>
    </row>
    <row r="1308" spans="1:7" ht="15">
      <c r="A1308" s="101" t="s">
        <v>1763</v>
      </c>
      <c r="B1308" s="99">
        <v>2</v>
      </c>
      <c r="C1308" s="103">
        <v>0.0002568857989313416</v>
      </c>
      <c r="D1308" s="99" t="s">
        <v>2435</v>
      </c>
      <c r="E1308" s="99" t="b">
        <v>0</v>
      </c>
      <c r="F1308" s="99" t="b">
        <v>0</v>
      </c>
      <c r="G1308" s="99" t="b">
        <v>0</v>
      </c>
    </row>
    <row r="1309" spans="1:7" ht="15">
      <c r="A1309" s="101" t="s">
        <v>1764</v>
      </c>
      <c r="B1309" s="99">
        <v>2</v>
      </c>
      <c r="C1309" s="103">
        <v>0.0003030065275454034</v>
      </c>
      <c r="D1309" s="99" t="s">
        <v>2435</v>
      </c>
      <c r="E1309" s="99" t="b">
        <v>0</v>
      </c>
      <c r="F1309" s="99" t="b">
        <v>0</v>
      </c>
      <c r="G1309" s="99" t="b">
        <v>0</v>
      </c>
    </row>
    <row r="1310" spans="1:7" ht="15">
      <c r="A1310" s="101" t="s">
        <v>1765</v>
      </c>
      <c r="B1310" s="99">
        <v>2</v>
      </c>
      <c r="C1310" s="103">
        <v>0.0002568857989313416</v>
      </c>
      <c r="D1310" s="99" t="s">
        <v>2435</v>
      </c>
      <c r="E1310" s="99" t="b">
        <v>0</v>
      </c>
      <c r="F1310" s="99" t="b">
        <v>0</v>
      </c>
      <c r="G1310" s="99" t="b">
        <v>0</v>
      </c>
    </row>
    <row r="1311" spans="1:7" ht="15">
      <c r="A1311" s="101" t="s">
        <v>1766</v>
      </c>
      <c r="B1311" s="99">
        <v>2</v>
      </c>
      <c r="C1311" s="103">
        <v>0.0002568857989313416</v>
      </c>
      <c r="D1311" s="99" t="s">
        <v>2435</v>
      </c>
      <c r="E1311" s="99" t="b">
        <v>0</v>
      </c>
      <c r="F1311" s="99" t="b">
        <v>0</v>
      </c>
      <c r="G1311" s="99" t="b">
        <v>0</v>
      </c>
    </row>
    <row r="1312" spans="1:7" ht="15">
      <c r="A1312" s="101" t="s">
        <v>1767</v>
      </c>
      <c r="B1312" s="99">
        <v>2</v>
      </c>
      <c r="C1312" s="103">
        <v>0.0002568857989313416</v>
      </c>
      <c r="D1312" s="99" t="s">
        <v>2435</v>
      </c>
      <c r="E1312" s="99" t="b">
        <v>0</v>
      </c>
      <c r="F1312" s="99" t="b">
        <v>0</v>
      </c>
      <c r="G1312" s="99" t="b">
        <v>0</v>
      </c>
    </row>
    <row r="1313" spans="1:7" ht="15">
      <c r="A1313" s="101" t="s">
        <v>1768</v>
      </c>
      <c r="B1313" s="99">
        <v>2</v>
      </c>
      <c r="C1313" s="103">
        <v>0.0002568857989313416</v>
      </c>
      <c r="D1313" s="99" t="s">
        <v>2435</v>
      </c>
      <c r="E1313" s="99" t="b">
        <v>0</v>
      </c>
      <c r="F1313" s="99" t="b">
        <v>0</v>
      </c>
      <c r="G1313" s="99" t="b">
        <v>0</v>
      </c>
    </row>
    <row r="1314" spans="1:7" ht="15">
      <c r="A1314" s="101" t="s">
        <v>1769</v>
      </c>
      <c r="B1314" s="99">
        <v>2</v>
      </c>
      <c r="C1314" s="103">
        <v>0.0002568857989313416</v>
      </c>
      <c r="D1314" s="99" t="s">
        <v>2435</v>
      </c>
      <c r="E1314" s="99" t="b">
        <v>0</v>
      </c>
      <c r="F1314" s="99" t="b">
        <v>0</v>
      </c>
      <c r="G1314" s="99" t="b">
        <v>0</v>
      </c>
    </row>
    <row r="1315" spans="1:7" ht="15">
      <c r="A1315" s="101" t="s">
        <v>1770</v>
      </c>
      <c r="B1315" s="99">
        <v>2</v>
      </c>
      <c r="C1315" s="103">
        <v>0.0002568857989313416</v>
      </c>
      <c r="D1315" s="99" t="s">
        <v>2435</v>
      </c>
      <c r="E1315" s="99" t="b">
        <v>0</v>
      </c>
      <c r="F1315" s="99" t="b">
        <v>0</v>
      </c>
      <c r="G1315" s="99" t="b">
        <v>0</v>
      </c>
    </row>
    <row r="1316" spans="1:7" ht="15">
      <c r="A1316" s="101" t="s">
        <v>1771</v>
      </c>
      <c r="B1316" s="99">
        <v>2</v>
      </c>
      <c r="C1316" s="103">
        <v>0.0003030065275454034</v>
      </c>
      <c r="D1316" s="99" t="s">
        <v>2435</v>
      </c>
      <c r="E1316" s="99" t="b">
        <v>0</v>
      </c>
      <c r="F1316" s="99" t="b">
        <v>0</v>
      </c>
      <c r="G1316" s="99" t="b">
        <v>0</v>
      </c>
    </row>
    <row r="1317" spans="1:7" ht="15">
      <c r="A1317" s="101" t="s">
        <v>1772</v>
      </c>
      <c r="B1317" s="99">
        <v>2</v>
      </c>
      <c r="C1317" s="103">
        <v>0.0002568857989313416</v>
      </c>
      <c r="D1317" s="99" t="s">
        <v>2435</v>
      </c>
      <c r="E1317" s="99" t="b">
        <v>0</v>
      </c>
      <c r="F1317" s="99" t="b">
        <v>0</v>
      </c>
      <c r="G1317" s="99" t="b">
        <v>0</v>
      </c>
    </row>
    <row r="1318" spans="1:7" ht="15">
      <c r="A1318" s="101" t="s">
        <v>1773</v>
      </c>
      <c r="B1318" s="99">
        <v>2</v>
      </c>
      <c r="C1318" s="103">
        <v>0.0002568857989313416</v>
      </c>
      <c r="D1318" s="99" t="s">
        <v>2435</v>
      </c>
      <c r="E1318" s="99" t="b">
        <v>0</v>
      </c>
      <c r="F1318" s="99" t="b">
        <v>0</v>
      </c>
      <c r="G1318" s="99" t="b">
        <v>0</v>
      </c>
    </row>
    <row r="1319" spans="1:7" ht="15">
      <c r="A1319" s="101" t="s">
        <v>1774</v>
      </c>
      <c r="B1319" s="99">
        <v>2</v>
      </c>
      <c r="C1319" s="103">
        <v>0.0002568857989313416</v>
      </c>
      <c r="D1319" s="99" t="s">
        <v>2435</v>
      </c>
      <c r="E1319" s="99" t="b">
        <v>0</v>
      </c>
      <c r="F1319" s="99" t="b">
        <v>0</v>
      </c>
      <c r="G1319" s="99" t="b">
        <v>0</v>
      </c>
    </row>
    <row r="1320" spans="1:7" ht="15">
      <c r="A1320" s="101" t="s">
        <v>1775</v>
      </c>
      <c r="B1320" s="99">
        <v>2</v>
      </c>
      <c r="C1320" s="103">
        <v>0.0002568857989313416</v>
      </c>
      <c r="D1320" s="99" t="s">
        <v>2435</v>
      </c>
      <c r="E1320" s="99" t="b">
        <v>0</v>
      </c>
      <c r="F1320" s="99" t="b">
        <v>0</v>
      </c>
      <c r="G1320" s="99" t="b">
        <v>0</v>
      </c>
    </row>
    <row r="1321" spans="1:7" ht="15">
      <c r="A1321" s="101" t="s">
        <v>1776</v>
      </c>
      <c r="B1321" s="99">
        <v>2</v>
      </c>
      <c r="C1321" s="103">
        <v>0.0002568857989313416</v>
      </c>
      <c r="D1321" s="99" t="s">
        <v>2435</v>
      </c>
      <c r="E1321" s="99" t="b">
        <v>0</v>
      </c>
      <c r="F1321" s="99" t="b">
        <v>0</v>
      </c>
      <c r="G1321" s="99" t="b">
        <v>0</v>
      </c>
    </row>
    <row r="1322" spans="1:7" ht="15">
      <c r="A1322" s="101" t="s">
        <v>1777</v>
      </c>
      <c r="B1322" s="99">
        <v>2</v>
      </c>
      <c r="C1322" s="103">
        <v>0.0002568857989313416</v>
      </c>
      <c r="D1322" s="99" t="s">
        <v>2435</v>
      </c>
      <c r="E1322" s="99" t="b">
        <v>0</v>
      </c>
      <c r="F1322" s="99" t="b">
        <v>0</v>
      </c>
      <c r="G1322" s="99" t="b">
        <v>0</v>
      </c>
    </row>
    <row r="1323" spans="1:7" ht="15">
      <c r="A1323" s="101" t="s">
        <v>1778</v>
      </c>
      <c r="B1323" s="99">
        <v>2</v>
      </c>
      <c r="C1323" s="103">
        <v>0.0003030065275454034</v>
      </c>
      <c r="D1323" s="99" t="s">
        <v>2435</v>
      </c>
      <c r="E1323" s="99" t="b">
        <v>0</v>
      </c>
      <c r="F1323" s="99" t="b">
        <v>0</v>
      </c>
      <c r="G1323" s="99" t="b">
        <v>0</v>
      </c>
    </row>
    <row r="1324" spans="1:7" ht="15">
      <c r="A1324" s="101" t="s">
        <v>1779</v>
      </c>
      <c r="B1324" s="99">
        <v>2</v>
      </c>
      <c r="C1324" s="103">
        <v>0.0002568857989313416</v>
      </c>
      <c r="D1324" s="99" t="s">
        <v>2435</v>
      </c>
      <c r="E1324" s="99" t="b">
        <v>0</v>
      </c>
      <c r="F1324" s="99" t="b">
        <v>0</v>
      </c>
      <c r="G1324" s="99" t="b">
        <v>0</v>
      </c>
    </row>
    <row r="1325" spans="1:7" ht="15">
      <c r="A1325" s="101" t="s">
        <v>1780</v>
      </c>
      <c r="B1325" s="99">
        <v>2</v>
      </c>
      <c r="C1325" s="103">
        <v>0.0002568857989313416</v>
      </c>
      <c r="D1325" s="99" t="s">
        <v>2435</v>
      </c>
      <c r="E1325" s="99" t="b">
        <v>0</v>
      </c>
      <c r="F1325" s="99" t="b">
        <v>0</v>
      </c>
      <c r="G1325" s="99" t="b">
        <v>0</v>
      </c>
    </row>
    <row r="1326" spans="1:7" ht="15">
      <c r="A1326" s="101" t="s">
        <v>1781</v>
      </c>
      <c r="B1326" s="99">
        <v>2</v>
      </c>
      <c r="C1326" s="103">
        <v>0.0002568857989313416</v>
      </c>
      <c r="D1326" s="99" t="s">
        <v>2435</v>
      </c>
      <c r="E1326" s="99" t="b">
        <v>0</v>
      </c>
      <c r="F1326" s="99" t="b">
        <v>0</v>
      </c>
      <c r="G1326" s="99" t="b">
        <v>0</v>
      </c>
    </row>
    <row r="1327" spans="1:7" ht="15">
      <c r="A1327" s="101" t="s">
        <v>1782</v>
      </c>
      <c r="B1327" s="99">
        <v>2</v>
      </c>
      <c r="C1327" s="103">
        <v>0.0002568857989313416</v>
      </c>
      <c r="D1327" s="99" t="s">
        <v>2435</v>
      </c>
      <c r="E1327" s="99" t="b">
        <v>0</v>
      </c>
      <c r="F1327" s="99" t="b">
        <v>0</v>
      </c>
      <c r="G1327" s="99" t="b">
        <v>0</v>
      </c>
    </row>
    <row r="1328" spans="1:7" ht="15">
      <c r="A1328" s="101" t="s">
        <v>1783</v>
      </c>
      <c r="B1328" s="99">
        <v>2</v>
      </c>
      <c r="C1328" s="103">
        <v>0.0002568857989313416</v>
      </c>
      <c r="D1328" s="99" t="s">
        <v>2435</v>
      </c>
      <c r="E1328" s="99" t="b">
        <v>0</v>
      </c>
      <c r="F1328" s="99" t="b">
        <v>0</v>
      </c>
      <c r="G1328" s="99" t="b">
        <v>0</v>
      </c>
    </row>
    <row r="1329" spans="1:7" ht="15">
      <c r="A1329" s="101" t="s">
        <v>1784</v>
      </c>
      <c r="B1329" s="99">
        <v>2</v>
      </c>
      <c r="C1329" s="103">
        <v>0.0002568857989313416</v>
      </c>
      <c r="D1329" s="99" t="s">
        <v>2435</v>
      </c>
      <c r="E1329" s="99" t="b">
        <v>0</v>
      </c>
      <c r="F1329" s="99" t="b">
        <v>0</v>
      </c>
      <c r="G1329" s="99" t="b">
        <v>0</v>
      </c>
    </row>
    <row r="1330" spans="1:7" ht="15">
      <c r="A1330" s="101" t="s">
        <v>1785</v>
      </c>
      <c r="B1330" s="99">
        <v>2</v>
      </c>
      <c r="C1330" s="103">
        <v>0.0003030065275454034</v>
      </c>
      <c r="D1330" s="99" t="s">
        <v>2435</v>
      </c>
      <c r="E1330" s="99" t="b">
        <v>0</v>
      </c>
      <c r="F1330" s="99" t="b">
        <v>0</v>
      </c>
      <c r="G1330" s="99" t="b">
        <v>0</v>
      </c>
    </row>
    <row r="1331" spans="1:7" ht="15">
      <c r="A1331" s="101" t="s">
        <v>1786</v>
      </c>
      <c r="B1331" s="99">
        <v>2</v>
      </c>
      <c r="C1331" s="103">
        <v>0.0002568857989313416</v>
      </c>
      <c r="D1331" s="99" t="s">
        <v>2435</v>
      </c>
      <c r="E1331" s="99" t="b">
        <v>0</v>
      </c>
      <c r="F1331" s="99" t="b">
        <v>0</v>
      </c>
      <c r="G1331" s="99" t="b">
        <v>0</v>
      </c>
    </row>
    <row r="1332" spans="1:7" ht="15">
      <c r="A1332" s="101" t="s">
        <v>1787</v>
      </c>
      <c r="B1332" s="99">
        <v>2</v>
      </c>
      <c r="C1332" s="103">
        <v>0.0002568857989313416</v>
      </c>
      <c r="D1332" s="99" t="s">
        <v>2435</v>
      </c>
      <c r="E1332" s="99" t="b">
        <v>1</v>
      </c>
      <c r="F1332" s="99" t="b">
        <v>0</v>
      </c>
      <c r="G1332" s="99" t="b">
        <v>0</v>
      </c>
    </row>
    <row r="1333" spans="1:7" ht="15">
      <c r="A1333" s="101" t="s">
        <v>1788</v>
      </c>
      <c r="B1333" s="99">
        <v>2</v>
      </c>
      <c r="C1333" s="103">
        <v>0.0003030065275454034</v>
      </c>
      <c r="D1333" s="99" t="s">
        <v>2435</v>
      </c>
      <c r="E1333" s="99" t="b">
        <v>0</v>
      </c>
      <c r="F1333" s="99" t="b">
        <v>0</v>
      </c>
      <c r="G1333" s="99" t="b">
        <v>0</v>
      </c>
    </row>
    <row r="1334" spans="1:7" ht="15">
      <c r="A1334" s="101" t="s">
        <v>1789</v>
      </c>
      <c r="B1334" s="99">
        <v>2</v>
      </c>
      <c r="C1334" s="103">
        <v>0.0002568857989313416</v>
      </c>
      <c r="D1334" s="99" t="s">
        <v>2435</v>
      </c>
      <c r="E1334" s="99" t="b">
        <v>0</v>
      </c>
      <c r="F1334" s="99" t="b">
        <v>0</v>
      </c>
      <c r="G1334" s="99" t="b">
        <v>0</v>
      </c>
    </row>
    <row r="1335" spans="1:7" ht="15">
      <c r="A1335" s="101" t="s">
        <v>1790</v>
      </c>
      <c r="B1335" s="99">
        <v>2</v>
      </c>
      <c r="C1335" s="103">
        <v>0.0002568857989313416</v>
      </c>
      <c r="D1335" s="99" t="s">
        <v>2435</v>
      </c>
      <c r="E1335" s="99" t="b">
        <v>0</v>
      </c>
      <c r="F1335" s="99" t="b">
        <v>0</v>
      </c>
      <c r="G1335" s="99" t="b">
        <v>0</v>
      </c>
    </row>
    <row r="1336" spans="1:7" ht="15">
      <c r="A1336" s="101" t="s">
        <v>1791</v>
      </c>
      <c r="B1336" s="99">
        <v>2</v>
      </c>
      <c r="C1336" s="103">
        <v>0.0002568857989313416</v>
      </c>
      <c r="D1336" s="99" t="s">
        <v>2435</v>
      </c>
      <c r="E1336" s="99" t="b">
        <v>0</v>
      </c>
      <c r="F1336" s="99" t="b">
        <v>1</v>
      </c>
      <c r="G1336" s="99" t="b">
        <v>0</v>
      </c>
    </row>
    <row r="1337" spans="1:7" ht="15">
      <c r="A1337" s="101" t="s">
        <v>1792</v>
      </c>
      <c r="B1337" s="99">
        <v>2</v>
      </c>
      <c r="C1337" s="103">
        <v>0.0002568857989313416</v>
      </c>
      <c r="D1337" s="99" t="s">
        <v>2435</v>
      </c>
      <c r="E1337" s="99" t="b">
        <v>0</v>
      </c>
      <c r="F1337" s="99" t="b">
        <v>0</v>
      </c>
      <c r="G1337" s="99" t="b">
        <v>0</v>
      </c>
    </row>
    <row r="1338" spans="1:7" ht="15">
      <c r="A1338" s="101" t="s">
        <v>1793</v>
      </c>
      <c r="B1338" s="99">
        <v>2</v>
      </c>
      <c r="C1338" s="103">
        <v>0.0002568857989313416</v>
      </c>
      <c r="D1338" s="99" t="s">
        <v>2435</v>
      </c>
      <c r="E1338" s="99" t="b">
        <v>0</v>
      </c>
      <c r="F1338" s="99" t="b">
        <v>0</v>
      </c>
      <c r="G1338" s="99" t="b">
        <v>0</v>
      </c>
    </row>
    <row r="1339" spans="1:7" ht="15">
      <c r="A1339" s="101" t="s">
        <v>1794</v>
      </c>
      <c r="B1339" s="99">
        <v>2</v>
      </c>
      <c r="C1339" s="103">
        <v>0.0002568857989313416</v>
      </c>
      <c r="D1339" s="99" t="s">
        <v>2435</v>
      </c>
      <c r="E1339" s="99" t="b">
        <v>0</v>
      </c>
      <c r="F1339" s="99" t="b">
        <v>0</v>
      </c>
      <c r="G1339" s="99" t="b">
        <v>0</v>
      </c>
    </row>
    <row r="1340" spans="1:7" ht="15">
      <c r="A1340" s="101" t="s">
        <v>1795</v>
      </c>
      <c r="B1340" s="99">
        <v>2</v>
      </c>
      <c r="C1340" s="103">
        <v>0.0002568857989313416</v>
      </c>
      <c r="D1340" s="99" t="s">
        <v>2435</v>
      </c>
      <c r="E1340" s="99" t="b">
        <v>0</v>
      </c>
      <c r="F1340" s="99" t="b">
        <v>0</v>
      </c>
      <c r="G1340" s="99" t="b">
        <v>0</v>
      </c>
    </row>
    <row r="1341" spans="1:7" ht="15">
      <c r="A1341" s="101" t="s">
        <v>1796</v>
      </c>
      <c r="B1341" s="99">
        <v>2</v>
      </c>
      <c r="C1341" s="103">
        <v>0.0002568857989313416</v>
      </c>
      <c r="D1341" s="99" t="s">
        <v>2435</v>
      </c>
      <c r="E1341" s="99" t="b">
        <v>0</v>
      </c>
      <c r="F1341" s="99" t="b">
        <v>0</v>
      </c>
      <c r="G1341" s="99" t="b">
        <v>0</v>
      </c>
    </row>
    <row r="1342" spans="1:7" ht="15">
      <c r="A1342" s="101" t="s">
        <v>1797</v>
      </c>
      <c r="B1342" s="99">
        <v>2</v>
      </c>
      <c r="C1342" s="103">
        <v>0.0002568857989313416</v>
      </c>
      <c r="D1342" s="99" t="s">
        <v>2435</v>
      </c>
      <c r="E1342" s="99" t="b">
        <v>0</v>
      </c>
      <c r="F1342" s="99" t="b">
        <v>0</v>
      </c>
      <c r="G1342" s="99" t="b">
        <v>0</v>
      </c>
    </row>
    <row r="1343" spans="1:7" ht="15">
      <c r="A1343" s="101" t="s">
        <v>1798</v>
      </c>
      <c r="B1343" s="99">
        <v>2</v>
      </c>
      <c r="C1343" s="103">
        <v>0.0002568857989313416</v>
      </c>
      <c r="D1343" s="99" t="s">
        <v>2435</v>
      </c>
      <c r="E1343" s="99" t="b">
        <v>0</v>
      </c>
      <c r="F1343" s="99" t="b">
        <v>0</v>
      </c>
      <c r="G1343" s="99" t="b">
        <v>0</v>
      </c>
    </row>
    <row r="1344" spans="1:7" ht="15">
      <c r="A1344" s="101" t="s">
        <v>1799</v>
      </c>
      <c r="B1344" s="99">
        <v>2</v>
      </c>
      <c r="C1344" s="103">
        <v>0.0002568857989313416</v>
      </c>
      <c r="D1344" s="99" t="s">
        <v>2435</v>
      </c>
      <c r="E1344" s="99" t="b">
        <v>0</v>
      </c>
      <c r="F1344" s="99" t="b">
        <v>0</v>
      </c>
      <c r="G1344" s="99" t="b">
        <v>0</v>
      </c>
    </row>
    <row r="1345" spans="1:7" ht="15">
      <c r="A1345" s="101" t="s">
        <v>1800</v>
      </c>
      <c r="B1345" s="99">
        <v>2</v>
      </c>
      <c r="C1345" s="103">
        <v>0.0002568857989313416</v>
      </c>
      <c r="D1345" s="99" t="s">
        <v>2435</v>
      </c>
      <c r="E1345" s="99" t="b">
        <v>0</v>
      </c>
      <c r="F1345" s="99" t="b">
        <v>0</v>
      </c>
      <c r="G1345" s="99" t="b">
        <v>0</v>
      </c>
    </row>
    <row r="1346" spans="1:7" ht="15">
      <c r="A1346" s="101" t="s">
        <v>1801</v>
      </c>
      <c r="B1346" s="99">
        <v>2</v>
      </c>
      <c r="C1346" s="103">
        <v>0.0002568857989313416</v>
      </c>
      <c r="D1346" s="99" t="s">
        <v>2435</v>
      </c>
      <c r="E1346" s="99" t="b">
        <v>0</v>
      </c>
      <c r="F1346" s="99" t="b">
        <v>0</v>
      </c>
      <c r="G1346" s="99" t="b">
        <v>0</v>
      </c>
    </row>
    <row r="1347" spans="1:7" ht="15">
      <c r="A1347" s="101" t="s">
        <v>1802</v>
      </c>
      <c r="B1347" s="99">
        <v>2</v>
      </c>
      <c r="C1347" s="103">
        <v>0.0002568857989313416</v>
      </c>
      <c r="D1347" s="99" t="s">
        <v>2435</v>
      </c>
      <c r="E1347" s="99" t="b">
        <v>0</v>
      </c>
      <c r="F1347" s="99" t="b">
        <v>0</v>
      </c>
      <c r="G1347" s="99" t="b">
        <v>0</v>
      </c>
    </row>
    <row r="1348" spans="1:7" ht="15">
      <c r="A1348" s="101" t="s">
        <v>1803</v>
      </c>
      <c r="B1348" s="99">
        <v>2</v>
      </c>
      <c r="C1348" s="103">
        <v>0.0002568857989313416</v>
      </c>
      <c r="D1348" s="99" t="s">
        <v>2435</v>
      </c>
      <c r="E1348" s="99" t="b">
        <v>0</v>
      </c>
      <c r="F1348" s="99" t="b">
        <v>0</v>
      </c>
      <c r="G1348" s="99" t="b">
        <v>0</v>
      </c>
    </row>
    <row r="1349" spans="1:7" ht="15">
      <c r="A1349" s="101" t="s">
        <v>1804</v>
      </c>
      <c r="B1349" s="99">
        <v>2</v>
      </c>
      <c r="C1349" s="103">
        <v>0.0002568857989313416</v>
      </c>
      <c r="D1349" s="99" t="s">
        <v>2435</v>
      </c>
      <c r="E1349" s="99" t="b">
        <v>0</v>
      </c>
      <c r="F1349" s="99" t="b">
        <v>0</v>
      </c>
      <c r="G1349" s="99" t="b">
        <v>0</v>
      </c>
    </row>
    <row r="1350" spans="1:7" ht="15">
      <c r="A1350" s="101" t="s">
        <v>1805</v>
      </c>
      <c r="B1350" s="99">
        <v>2</v>
      </c>
      <c r="C1350" s="103">
        <v>0.0002568857989313416</v>
      </c>
      <c r="D1350" s="99" t="s">
        <v>2435</v>
      </c>
      <c r="E1350" s="99" t="b">
        <v>0</v>
      </c>
      <c r="F1350" s="99" t="b">
        <v>0</v>
      </c>
      <c r="G1350" s="99" t="b">
        <v>0</v>
      </c>
    </row>
    <row r="1351" spans="1:7" ht="15">
      <c r="A1351" s="101" t="s">
        <v>1806</v>
      </c>
      <c r="B1351" s="99">
        <v>2</v>
      </c>
      <c r="C1351" s="103">
        <v>0.0002568857989313416</v>
      </c>
      <c r="D1351" s="99" t="s">
        <v>2435</v>
      </c>
      <c r="E1351" s="99" t="b">
        <v>0</v>
      </c>
      <c r="F1351" s="99" t="b">
        <v>0</v>
      </c>
      <c r="G1351" s="99" t="b">
        <v>0</v>
      </c>
    </row>
    <row r="1352" spans="1:7" ht="15">
      <c r="A1352" s="101" t="s">
        <v>1807</v>
      </c>
      <c r="B1352" s="99">
        <v>2</v>
      </c>
      <c r="C1352" s="103">
        <v>0.0002568857989313416</v>
      </c>
      <c r="D1352" s="99" t="s">
        <v>2435</v>
      </c>
      <c r="E1352" s="99" t="b">
        <v>0</v>
      </c>
      <c r="F1352" s="99" t="b">
        <v>0</v>
      </c>
      <c r="G1352" s="99" t="b">
        <v>0</v>
      </c>
    </row>
    <row r="1353" spans="1:7" ht="15">
      <c r="A1353" s="101" t="s">
        <v>1808</v>
      </c>
      <c r="B1353" s="99">
        <v>2</v>
      </c>
      <c r="C1353" s="103">
        <v>0.0002568857989313416</v>
      </c>
      <c r="D1353" s="99" t="s">
        <v>2435</v>
      </c>
      <c r="E1353" s="99" t="b">
        <v>0</v>
      </c>
      <c r="F1353" s="99" t="b">
        <v>0</v>
      </c>
      <c r="G1353" s="99" t="b">
        <v>0</v>
      </c>
    </row>
    <row r="1354" spans="1:7" ht="15">
      <c r="A1354" s="101" t="s">
        <v>1809</v>
      </c>
      <c r="B1354" s="99">
        <v>2</v>
      </c>
      <c r="C1354" s="103">
        <v>0.0003030065275454034</v>
      </c>
      <c r="D1354" s="99" t="s">
        <v>2435</v>
      </c>
      <c r="E1354" s="99" t="b">
        <v>0</v>
      </c>
      <c r="F1354" s="99" t="b">
        <v>0</v>
      </c>
      <c r="G1354" s="99" t="b">
        <v>0</v>
      </c>
    </row>
    <row r="1355" spans="1:7" ht="15">
      <c r="A1355" s="101" t="s">
        <v>1810</v>
      </c>
      <c r="B1355" s="99">
        <v>2</v>
      </c>
      <c r="C1355" s="103">
        <v>0.0003030065275454034</v>
      </c>
      <c r="D1355" s="99" t="s">
        <v>2435</v>
      </c>
      <c r="E1355" s="99" t="b">
        <v>0</v>
      </c>
      <c r="F1355" s="99" t="b">
        <v>0</v>
      </c>
      <c r="G1355" s="99" t="b">
        <v>0</v>
      </c>
    </row>
    <row r="1356" spans="1:7" ht="15">
      <c r="A1356" s="101" t="s">
        <v>1811</v>
      </c>
      <c r="B1356" s="99">
        <v>2</v>
      </c>
      <c r="C1356" s="103">
        <v>0.0002568857989313416</v>
      </c>
      <c r="D1356" s="99" t="s">
        <v>2435</v>
      </c>
      <c r="E1356" s="99" t="b">
        <v>0</v>
      </c>
      <c r="F1356" s="99" t="b">
        <v>0</v>
      </c>
      <c r="G1356" s="99" t="b">
        <v>0</v>
      </c>
    </row>
    <row r="1357" spans="1:7" ht="15">
      <c r="A1357" s="101" t="s">
        <v>1812</v>
      </c>
      <c r="B1357" s="99">
        <v>2</v>
      </c>
      <c r="C1357" s="103">
        <v>0.0003030065275454034</v>
      </c>
      <c r="D1357" s="99" t="s">
        <v>2435</v>
      </c>
      <c r="E1357" s="99" t="b">
        <v>0</v>
      </c>
      <c r="F1357" s="99" t="b">
        <v>0</v>
      </c>
      <c r="G1357" s="99" t="b">
        <v>0</v>
      </c>
    </row>
    <row r="1358" spans="1:7" ht="15">
      <c r="A1358" s="101" t="s">
        <v>1813</v>
      </c>
      <c r="B1358" s="99">
        <v>2</v>
      </c>
      <c r="C1358" s="103">
        <v>0.0002568857989313416</v>
      </c>
      <c r="D1358" s="99" t="s">
        <v>2435</v>
      </c>
      <c r="E1358" s="99" t="b">
        <v>0</v>
      </c>
      <c r="F1358" s="99" t="b">
        <v>0</v>
      </c>
      <c r="G1358" s="99" t="b">
        <v>0</v>
      </c>
    </row>
    <row r="1359" spans="1:7" ht="15">
      <c r="A1359" s="101" t="s">
        <v>1814</v>
      </c>
      <c r="B1359" s="99">
        <v>2</v>
      </c>
      <c r="C1359" s="103">
        <v>0.0002568857989313416</v>
      </c>
      <c r="D1359" s="99" t="s">
        <v>2435</v>
      </c>
      <c r="E1359" s="99" t="b">
        <v>0</v>
      </c>
      <c r="F1359" s="99" t="b">
        <v>0</v>
      </c>
      <c r="G1359" s="99" t="b">
        <v>0</v>
      </c>
    </row>
    <row r="1360" spans="1:7" ht="15">
      <c r="A1360" s="101" t="s">
        <v>1815</v>
      </c>
      <c r="B1360" s="99">
        <v>2</v>
      </c>
      <c r="C1360" s="103">
        <v>0.0002568857989313416</v>
      </c>
      <c r="D1360" s="99" t="s">
        <v>2435</v>
      </c>
      <c r="E1360" s="99" t="b">
        <v>0</v>
      </c>
      <c r="F1360" s="99" t="b">
        <v>0</v>
      </c>
      <c r="G1360" s="99" t="b">
        <v>0</v>
      </c>
    </row>
    <row r="1361" spans="1:7" ht="15">
      <c r="A1361" s="101" t="s">
        <v>1816</v>
      </c>
      <c r="B1361" s="99">
        <v>2</v>
      </c>
      <c r="C1361" s="103">
        <v>0.0002568857989313416</v>
      </c>
      <c r="D1361" s="99" t="s">
        <v>2435</v>
      </c>
      <c r="E1361" s="99" t="b">
        <v>0</v>
      </c>
      <c r="F1361" s="99" t="b">
        <v>1</v>
      </c>
      <c r="G1361" s="99" t="b">
        <v>0</v>
      </c>
    </row>
    <row r="1362" spans="1:7" ht="15">
      <c r="A1362" s="101" t="s">
        <v>1817</v>
      </c>
      <c r="B1362" s="99">
        <v>2</v>
      </c>
      <c r="C1362" s="103">
        <v>0.0002568857989313416</v>
      </c>
      <c r="D1362" s="99" t="s">
        <v>2435</v>
      </c>
      <c r="E1362" s="99" t="b">
        <v>0</v>
      </c>
      <c r="F1362" s="99" t="b">
        <v>0</v>
      </c>
      <c r="G1362" s="99" t="b">
        <v>0</v>
      </c>
    </row>
    <row r="1363" spans="1:7" ht="15">
      <c r="A1363" s="101" t="s">
        <v>1818</v>
      </c>
      <c r="B1363" s="99">
        <v>2</v>
      </c>
      <c r="C1363" s="103">
        <v>0.0002568857989313416</v>
      </c>
      <c r="D1363" s="99" t="s">
        <v>2435</v>
      </c>
      <c r="E1363" s="99" t="b">
        <v>0</v>
      </c>
      <c r="F1363" s="99" t="b">
        <v>0</v>
      </c>
      <c r="G1363" s="99" t="b">
        <v>0</v>
      </c>
    </row>
    <row r="1364" spans="1:7" ht="15">
      <c r="A1364" s="101" t="s">
        <v>1819</v>
      </c>
      <c r="B1364" s="99">
        <v>2</v>
      </c>
      <c r="C1364" s="103">
        <v>0.0002568857989313416</v>
      </c>
      <c r="D1364" s="99" t="s">
        <v>2435</v>
      </c>
      <c r="E1364" s="99" t="b">
        <v>0</v>
      </c>
      <c r="F1364" s="99" t="b">
        <v>0</v>
      </c>
      <c r="G1364" s="99" t="b">
        <v>0</v>
      </c>
    </row>
    <row r="1365" spans="1:7" ht="15">
      <c r="A1365" s="101" t="s">
        <v>1820</v>
      </c>
      <c r="B1365" s="99">
        <v>2</v>
      </c>
      <c r="C1365" s="103">
        <v>0.0002568857989313416</v>
      </c>
      <c r="D1365" s="99" t="s">
        <v>2435</v>
      </c>
      <c r="E1365" s="99" t="b">
        <v>0</v>
      </c>
      <c r="F1365" s="99" t="b">
        <v>0</v>
      </c>
      <c r="G1365" s="99" t="b">
        <v>0</v>
      </c>
    </row>
    <row r="1366" spans="1:7" ht="15">
      <c r="A1366" s="101" t="s">
        <v>1821</v>
      </c>
      <c r="B1366" s="99">
        <v>2</v>
      </c>
      <c r="C1366" s="103">
        <v>0.0002568857989313416</v>
      </c>
      <c r="D1366" s="99" t="s">
        <v>2435</v>
      </c>
      <c r="E1366" s="99" t="b">
        <v>0</v>
      </c>
      <c r="F1366" s="99" t="b">
        <v>0</v>
      </c>
      <c r="G1366" s="99" t="b">
        <v>0</v>
      </c>
    </row>
    <row r="1367" spans="1:7" ht="15">
      <c r="A1367" s="101" t="s">
        <v>1822</v>
      </c>
      <c r="B1367" s="99">
        <v>2</v>
      </c>
      <c r="C1367" s="103">
        <v>0.0003030065275454034</v>
      </c>
      <c r="D1367" s="99" t="s">
        <v>2435</v>
      </c>
      <c r="E1367" s="99" t="b">
        <v>0</v>
      </c>
      <c r="F1367" s="99" t="b">
        <v>0</v>
      </c>
      <c r="G1367" s="99" t="b">
        <v>0</v>
      </c>
    </row>
    <row r="1368" spans="1:7" ht="15">
      <c r="A1368" s="101" t="s">
        <v>1823</v>
      </c>
      <c r="B1368" s="99">
        <v>2</v>
      </c>
      <c r="C1368" s="103">
        <v>0.0003030065275454034</v>
      </c>
      <c r="D1368" s="99" t="s">
        <v>2435</v>
      </c>
      <c r="E1368" s="99" t="b">
        <v>0</v>
      </c>
      <c r="F1368" s="99" t="b">
        <v>0</v>
      </c>
      <c r="G1368" s="99" t="b">
        <v>0</v>
      </c>
    </row>
    <row r="1369" spans="1:7" ht="15">
      <c r="A1369" s="101" t="s">
        <v>1824</v>
      </c>
      <c r="B1369" s="99">
        <v>2</v>
      </c>
      <c r="C1369" s="103">
        <v>0.0002568857989313416</v>
      </c>
      <c r="D1369" s="99" t="s">
        <v>2435</v>
      </c>
      <c r="E1369" s="99" t="b">
        <v>0</v>
      </c>
      <c r="F1369" s="99" t="b">
        <v>0</v>
      </c>
      <c r="G1369" s="99" t="b">
        <v>0</v>
      </c>
    </row>
    <row r="1370" spans="1:7" ht="15">
      <c r="A1370" s="101" t="s">
        <v>1825</v>
      </c>
      <c r="B1370" s="99">
        <v>2</v>
      </c>
      <c r="C1370" s="103">
        <v>0.0003030065275454034</v>
      </c>
      <c r="D1370" s="99" t="s">
        <v>2435</v>
      </c>
      <c r="E1370" s="99" t="b">
        <v>0</v>
      </c>
      <c r="F1370" s="99" t="b">
        <v>0</v>
      </c>
      <c r="G1370" s="99" t="b">
        <v>0</v>
      </c>
    </row>
    <row r="1371" spans="1:7" ht="15">
      <c r="A1371" s="101" t="s">
        <v>1826</v>
      </c>
      <c r="B1371" s="99">
        <v>2</v>
      </c>
      <c r="C1371" s="103">
        <v>0.0003030065275454034</v>
      </c>
      <c r="D1371" s="99" t="s">
        <v>2435</v>
      </c>
      <c r="E1371" s="99" t="b">
        <v>0</v>
      </c>
      <c r="F1371" s="99" t="b">
        <v>0</v>
      </c>
      <c r="G1371" s="99" t="b">
        <v>0</v>
      </c>
    </row>
    <row r="1372" spans="1:7" ht="15">
      <c r="A1372" s="101" t="s">
        <v>1827</v>
      </c>
      <c r="B1372" s="99">
        <v>2</v>
      </c>
      <c r="C1372" s="103">
        <v>0.0003030065275454034</v>
      </c>
      <c r="D1372" s="99" t="s">
        <v>2435</v>
      </c>
      <c r="E1372" s="99" t="b">
        <v>0</v>
      </c>
      <c r="F1372" s="99" t="b">
        <v>0</v>
      </c>
      <c r="G1372" s="99" t="b">
        <v>0</v>
      </c>
    </row>
    <row r="1373" spans="1:7" ht="15">
      <c r="A1373" s="101" t="s">
        <v>1828</v>
      </c>
      <c r="B1373" s="99">
        <v>2</v>
      </c>
      <c r="C1373" s="103">
        <v>0.0002568857989313416</v>
      </c>
      <c r="D1373" s="99" t="s">
        <v>2435</v>
      </c>
      <c r="E1373" s="99" t="b">
        <v>0</v>
      </c>
      <c r="F1373" s="99" t="b">
        <v>0</v>
      </c>
      <c r="G1373" s="99" t="b">
        <v>0</v>
      </c>
    </row>
    <row r="1374" spans="1:7" ht="15">
      <c r="A1374" s="101" t="s">
        <v>1829</v>
      </c>
      <c r="B1374" s="99">
        <v>2</v>
      </c>
      <c r="C1374" s="103">
        <v>0.0002568857989313416</v>
      </c>
      <c r="D1374" s="99" t="s">
        <v>2435</v>
      </c>
      <c r="E1374" s="99" t="b">
        <v>0</v>
      </c>
      <c r="F1374" s="99" t="b">
        <v>0</v>
      </c>
      <c r="G1374" s="99" t="b">
        <v>0</v>
      </c>
    </row>
    <row r="1375" spans="1:7" ht="15">
      <c r="A1375" s="101" t="s">
        <v>1830</v>
      </c>
      <c r="B1375" s="99">
        <v>2</v>
      </c>
      <c r="C1375" s="103">
        <v>0.0002568857989313416</v>
      </c>
      <c r="D1375" s="99" t="s">
        <v>2435</v>
      </c>
      <c r="E1375" s="99" t="b">
        <v>0</v>
      </c>
      <c r="F1375" s="99" t="b">
        <v>0</v>
      </c>
      <c r="G1375" s="99" t="b">
        <v>0</v>
      </c>
    </row>
    <row r="1376" spans="1:7" ht="15">
      <c r="A1376" s="101" t="s">
        <v>1831</v>
      </c>
      <c r="B1376" s="99">
        <v>2</v>
      </c>
      <c r="C1376" s="103">
        <v>0.0003030065275454034</v>
      </c>
      <c r="D1376" s="99" t="s">
        <v>2435</v>
      </c>
      <c r="E1376" s="99" t="b">
        <v>0</v>
      </c>
      <c r="F1376" s="99" t="b">
        <v>0</v>
      </c>
      <c r="G1376" s="99" t="b">
        <v>0</v>
      </c>
    </row>
    <row r="1377" spans="1:7" ht="15">
      <c r="A1377" s="101" t="s">
        <v>1832</v>
      </c>
      <c r="B1377" s="99">
        <v>2</v>
      </c>
      <c r="C1377" s="103">
        <v>0.0002568857989313416</v>
      </c>
      <c r="D1377" s="99" t="s">
        <v>2435</v>
      </c>
      <c r="E1377" s="99" t="b">
        <v>0</v>
      </c>
      <c r="F1377" s="99" t="b">
        <v>0</v>
      </c>
      <c r="G1377" s="99" t="b">
        <v>0</v>
      </c>
    </row>
    <row r="1378" spans="1:7" ht="15">
      <c r="A1378" s="101" t="s">
        <v>1833</v>
      </c>
      <c r="B1378" s="99">
        <v>2</v>
      </c>
      <c r="C1378" s="103">
        <v>0.0002568857989313416</v>
      </c>
      <c r="D1378" s="99" t="s">
        <v>2435</v>
      </c>
      <c r="E1378" s="99" t="b">
        <v>0</v>
      </c>
      <c r="F1378" s="99" t="b">
        <v>0</v>
      </c>
      <c r="G1378" s="99" t="b">
        <v>0</v>
      </c>
    </row>
    <row r="1379" spans="1:7" ht="15">
      <c r="A1379" s="101" t="s">
        <v>1834</v>
      </c>
      <c r="B1379" s="99">
        <v>2</v>
      </c>
      <c r="C1379" s="103">
        <v>0.0003030065275454034</v>
      </c>
      <c r="D1379" s="99" t="s">
        <v>2435</v>
      </c>
      <c r="E1379" s="99" t="b">
        <v>0</v>
      </c>
      <c r="F1379" s="99" t="b">
        <v>0</v>
      </c>
      <c r="G1379" s="99" t="b">
        <v>0</v>
      </c>
    </row>
    <row r="1380" spans="1:7" ht="15">
      <c r="A1380" s="101" t="s">
        <v>1835</v>
      </c>
      <c r="B1380" s="99">
        <v>2</v>
      </c>
      <c r="C1380" s="103">
        <v>0.0002568857989313416</v>
      </c>
      <c r="D1380" s="99" t="s">
        <v>2435</v>
      </c>
      <c r="E1380" s="99" t="b">
        <v>0</v>
      </c>
      <c r="F1380" s="99" t="b">
        <v>0</v>
      </c>
      <c r="G1380" s="99" t="b">
        <v>0</v>
      </c>
    </row>
    <row r="1381" spans="1:7" ht="15">
      <c r="A1381" s="101" t="s">
        <v>1836</v>
      </c>
      <c r="B1381" s="99">
        <v>2</v>
      </c>
      <c r="C1381" s="103">
        <v>0.0002568857989313416</v>
      </c>
      <c r="D1381" s="99" t="s">
        <v>2435</v>
      </c>
      <c r="E1381" s="99" t="b">
        <v>0</v>
      </c>
      <c r="F1381" s="99" t="b">
        <v>0</v>
      </c>
      <c r="G1381" s="99" t="b">
        <v>0</v>
      </c>
    </row>
    <row r="1382" spans="1:7" ht="15">
      <c r="A1382" s="101" t="s">
        <v>1837</v>
      </c>
      <c r="B1382" s="99">
        <v>2</v>
      </c>
      <c r="C1382" s="103">
        <v>0.0002568857989313416</v>
      </c>
      <c r="D1382" s="99" t="s">
        <v>2435</v>
      </c>
      <c r="E1382" s="99" t="b">
        <v>0</v>
      </c>
      <c r="F1382" s="99" t="b">
        <v>0</v>
      </c>
      <c r="G1382" s="99" t="b">
        <v>0</v>
      </c>
    </row>
    <row r="1383" spans="1:7" ht="15">
      <c r="A1383" s="101" t="s">
        <v>1838</v>
      </c>
      <c r="B1383" s="99">
        <v>2</v>
      </c>
      <c r="C1383" s="103">
        <v>0.0002568857989313416</v>
      </c>
      <c r="D1383" s="99" t="s">
        <v>2435</v>
      </c>
      <c r="E1383" s="99" t="b">
        <v>0</v>
      </c>
      <c r="F1383" s="99" t="b">
        <v>0</v>
      </c>
      <c r="G1383" s="99" t="b">
        <v>0</v>
      </c>
    </row>
    <row r="1384" spans="1:7" ht="15">
      <c r="A1384" s="101" t="s">
        <v>1839</v>
      </c>
      <c r="B1384" s="99">
        <v>2</v>
      </c>
      <c r="C1384" s="103">
        <v>0.0002568857989313416</v>
      </c>
      <c r="D1384" s="99" t="s">
        <v>2435</v>
      </c>
      <c r="E1384" s="99" t="b">
        <v>0</v>
      </c>
      <c r="F1384" s="99" t="b">
        <v>0</v>
      </c>
      <c r="G1384" s="99" t="b">
        <v>0</v>
      </c>
    </row>
    <row r="1385" spans="1:7" ht="15">
      <c r="A1385" s="101" t="s">
        <v>1840</v>
      </c>
      <c r="B1385" s="99">
        <v>2</v>
      </c>
      <c r="C1385" s="103">
        <v>0.0003030065275454034</v>
      </c>
      <c r="D1385" s="99" t="s">
        <v>2435</v>
      </c>
      <c r="E1385" s="99" t="b">
        <v>0</v>
      </c>
      <c r="F1385" s="99" t="b">
        <v>0</v>
      </c>
      <c r="G1385" s="99" t="b">
        <v>0</v>
      </c>
    </row>
    <row r="1386" spans="1:7" ht="15">
      <c r="A1386" s="101" t="s">
        <v>1841</v>
      </c>
      <c r="B1386" s="99">
        <v>2</v>
      </c>
      <c r="C1386" s="103">
        <v>0.0002568857989313416</v>
      </c>
      <c r="D1386" s="99" t="s">
        <v>2435</v>
      </c>
      <c r="E1386" s="99" t="b">
        <v>1</v>
      </c>
      <c r="F1386" s="99" t="b">
        <v>0</v>
      </c>
      <c r="G1386" s="99" t="b">
        <v>0</v>
      </c>
    </row>
    <row r="1387" spans="1:7" ht="15">
      <c r="A1387" s="101" t="s">
        <v>1842</v>
      </c>
      <c r="B1387" s="99">
        <v>2</v>
      </c>
      <c r="C1387" s="103">
        <v>0.0002568857989313416</v>
      </c>
      <c r="D1387" s="99" t="s">
        <v>2435</v>
      </c>
      <c r="E1387" s="99" t="b">
        <v>0</v>
      </c>
      <c r="F1387" s="99" t="b">
        <v>0</v>
      </c>
      <c r="G1387" s="99" t="b">
        <v>0</v>
      </c>
    </row>
    <row r="1388" spans="1:7" ht="15">
      <c r="A1388" s="101" t="s">
        <v>1843</v>
      </c>
      <c r="B1388" s="99">
        <v>2</v>
      </c>
      <c r="C1388" s="103">
        <v>0.0002568857989313416</v>
      </c>
      <c r="D1388" s="99" t="s">
        <v>2435</v>
      </c>
      <c r="E1388" s="99" t="b">
        <v>0</v>
      </c>
      <c r="F1388" s="99" t="b">
        <v>0</v>
      </c>
      <c r="G1388" s="99" t="b">
        <v>0</v>
      </c>
    </row>
    <row r="1389" spans="1:7" ht="15">
      <c r="A1389" s="101" t="s">
        <v>1844</v>
      </c>
      <c r="B1389" s="99">
        <v>2</v>
      </c>
      <c r="C1389" s="103">
        <v>0.0003030065275454034</v>
      </c>
      <c r="D1389" s="99" t="s">
        <v>2435</v>
      </c>
      <c r="E1389" s="99" t="b">
        <v>0</v>
      </c>
      <c r="F1389" s="99" t="b">
        <v>0</v>
      </c>
      <c r="G1389" s="99" t="b">
        <v>0</v>
      </c>
    </row>
    <row r="1390" spans="1:7" ht="15">
      <c r="A1390" s="101" t="s">
        <v>1845</v>
      </c>
      <c r="B1390" s="99">
        <v>2</v>
      </c>
      <c r="C1390" s="103">
        <v>0.0002568857989313416</v>
      </c>
      <c r="D1390" s="99" t="s">
        <v>2435</v>
      </c>
      <c r="E1390" s="99" t="b">
        <v>0</v>
      </c>
      <c r="F1390" s="99" t="b">
        <v>0</v>
      </c>
      <c r="G1390" s="99" t="b">
        <v>0</v>
      </c>
    </row>
    <row r="1391" spans="1:7" ht="15">
      <c r="A1391" s="101" t="s">
        <v>1846</v>
      </c>
      <c r="B1391" s="99">
        <v>2</v>
      </c>
      <c r="C1391" s="103">
        <v>0.0002568857989313416</v>
      </c>
      <c r="D1391" s="99" t="s">
        <v>2435</v>
      </c>
      <c r="E1391" s="99" t="b">
        <v>0</v>
      </c>
      <c r="F1391" s="99" t="b">
        <v>0</v>
      </c>
      <c r="G1391" s="99" t="b">
        <v>0</v>
      </c>
    </row>
    <row r="1392" spans="1:7" ht="15">
      <c r="A1392" s="101" t="s">
        <v>1847</v>
      </c>
      <c r="B1392" s="99">
        <v>2</v>
      </c>
      <c r="C1392" s="103">
        <v>0.0002568857989313416</v>
      </c>
      <c r="D1392" s="99" t="s">
        <v>2435</v>
      </c>
      <c r="E1392" s="99" t="b">
        <v>0</v>
      </c>
      <c r="F1392" s="99" t="b">
        <v>0</v>
      </c>
      <c r="G1392" s="99" t="b">
        <v>0</v>
      </c>
    </row>
    <row r="1393" spans="1:7" ht="15">
      <c r="A1393" s="101" t="s">
        <v>1848</v>
      </c>
      <c r="B1393" s="99">
        <v>2</v>
      </c>
      <c r="C1393" s="103">
        <v>0.0003030065275454034</v>
      </c>
      <c r="D1393" s="99" t="s">
        <v>2435</v>
      </c>
      <c r="E1393" s="99" t="b">
        <v>0</v>
      </c>
      <c r="F1393" s="99" t="b">
        <v>0</v>
      </c>
      <c r="G1393" s="99" t="b">
        <v>0</v>
      </c>
    </row>
    <row r="1394" spans="1:7" ht="15">
      <c r="A1394" s="101" t="s">
        <v>1849</v>
      </c>
      <c r="B1394" s="99">
        <v>2</v>
      </c>
      <c r="C1394" s="103">
        <v>0.0002568857989313416</v>
      </c>
      <c r="D1394" s="99" t="s">
        <v>2435</v>
      </c>
      <c r="E1394" s="99" t="b">
        <v>0</v>
      </c>
      <c r="F1394" s="99" t="b">
        <v>0</v>
      </c>
      <c r="G1394" s="99" t="b">
        <v>0</v>
      </c>
    </row>
    <row r="1395" spans="1:7" ht="15">
      <c r="A1395" s="101" t="s">
        <v>1850</v>
      </c>
      <c r="B1395" s="99">
        <v>2</v>
      </c>
      <c r="C1395" s="103">
        <v>0.0002568857989313416</v>
      </c>
      <c r="D1395" s="99" t="s">
        <v>2435</v>
      </c>
      <c r="E1395" s="99" t="b">
        <v>0</v>
      </c>
      <c r="F1395" s="99" t="b">
        <v>0</v>
      </c>
      <c r="G1395" s="99" t="b">
        <v>0</v>
      </c>
    </row>
    <row r="1396" spans="1:7" ht="15">
      <c r="A1396" s="101" t="s">
        <v>1851</v>
      </c>
      <c r="B1396" s="99">
        <v>2</v>
      </c>
      <c r="C1396" s="103">
        <v>0.0003030065275454034</v>
      </c>
      <c r="D1396" s="99" t="s">
        <v>2435</v>
      </c>
      <c r="E1396" s="99" t="b">
        <v>0</v>
      </c>
      <c r="F1396" s="99" t="b">
        <v>0</v>
      </c>
      <c r="G1396" s="99" t="b">
        <v>0</v>
      </c>
    </row>
    <row r="1397" spans="1:7" ht="15">
      <c r="A1397" s="101" t="s">
        <v>1852</v>
      </c>
      <c r="B1397" s="99">
        <v>2</v>
      </c>
      <c r="C1397" s="103">
        <v>0.0002568857989313416</v>
      </c>
      <c r="D1397" s="99" t="s">
        <v>2435</v>
      </c>
      <c r="E1397" s="99" t="b">
        <v>0</v>
      </c>
      <c r="F1397" s="99" t="b">
        <v>0</v>
      </c>
      <c r="G1397" s="99" t="b">
        <v>0</v>
      </c>
    </row>
    <row r="1398" spans="1:7" ht="15">
      <c r="A1398" s="101" t="s">
        <v>1853</v>
      </c>
      <c r="B1398" s="99">
        <v>2</v>
      </c>
      <c r="C1398" s="103">
        <v>0.0002568857989313416</v>
      </c>
      <c r="D1398" s="99" t="s">
        <v>2435</v>
      </c>
      <c r="E1398" s="99" t="b">
        <v>0</v>
      </c>
      <c r="F1398" s="99" t="b">
        <v>0</v>
      </c>
      <c r="G1398" s="99" t="b">
        <v>0</v>
      </c>
    </row>
    <row r="1399" spans="1:7" ht="15">
      <c r="A1399" s="101" t="s">
        <v>1854</v>
      </c>
      <c r="B1399" s="99">
        <v>2</v>
      </c>
      <c r="C1399" s="103">
        <v>0.0002568857989313416</v>
      </c>
      <c r="D1399" s="99" t="s">
        <v>2435</v>
      </c>
      <c r="E1399" s="99" t="b">
        <v>0</v>
      </c>
      <c r="F1399" s="99" t="b">
        <v>0</v>
      </c>
      <c r="G1399" s="99" t="b">
        <v>0</v>
      </c>
    </row>
    <row r="1400" spans="1:7" ht="15">
      <c r="A1400" s="101" t="s">
        <v>1855</v>
      </c>
      <c r="B1400" s="99">
        <v>2</v>
      </c>
      <c r="C1400" s="103">
        <v>0.0002568857989313416</v>
      </c>
      <c r="D1400" s="99" t="s">
        <v>2435</v>
      </c>
      <c r="E1400" s="99" t="b">
        <v>0</v>
      </c>
      <c r="F1400" s="99" t="b">
        <v>0</v>
      </c>
      <c r="G1400" s="99" t="b">
        <v>0</v>
      </c>
    </row>
    <row r="1401" spans="1:7" ht="15">
      <c r="A1401" s="101" t="s">
        <v>1856</v>
      </c>
      <c r="B1401" s="99">
        <v>2</v>
      </c>
      <c r="C1401" s="103">
        <v>0.0002568857989313416</v>
      </c>
      <c r="D1401" s="99" t="s">
        <v>2435</v>
      </c>
      <c r="E1401" s="99" t="b">
        <v>0</v>
      </c>
      <c r="F1401" s="99" t="b">
        <v>0</v>
      </c>
      <c r="G1401" s="99" t="b">
        <v>0</v>
      </c>
    </row>
    <row r="1402" spans="1:7" ht="15">
      <c r="A1402" s="101" t="s">
        <v>1857</v>
      </c>
      <c r="B1402" s="99">
        <v>2</v>
      </c>
      <c r="C1402" s="103">
        <v>0.0002568857989313416</v>
      </c>
      <c r="D1402" s="99" t="s">
        <v>2435</v>
      </c>
      <c r="E1402" s="99" t="b">
        <v>0</v>
      </c>
      <c r="F1402" s="99" t="b">
        <v>0</v>
      </c>
      <c r="G1402" s="99" t="b">
        <v>0</v>
      </c>
    </row>
    <row r="1403" spans="1:7" ht="15">
      <c r="A1403" s="101" t="s">
        <v>1858</v>
      </c>
      <c r="B1403" s="99">
        <v>2</v>
      </c>
      <c r="C1403" s="103">
        <v>0.0002568857989313416</v>
      </c>
      <c r="D1403" s="99" t="s">
        <v>2435</v>
      </c>
      <c r="E1403" s="99" t="b">
        <v>0</v>
      </c>
      <c r="F1403" s="99" t="b">
        <v>0</v>
      </c>
      <c r="G1403" s="99" t="b">
        <v>0</v>
      </c>
    </row>
    <row r="1404" spans="1:7" ht="15">
      <c r="A1404" s="101" t="s">
        <v>1859</v>
      </c>
      <c r="B1404" s="99">
        <v>2</v>
      </c>
      <c r="C1404" s="103">
        <v>0.0003030065275454034</v>
      </c>
      <c r="D1404" s="99" t="s">
        <v>2435</v>
      </c>
      <c r="E1404" s="99" t="b">
        <v>0</v>
      </c>
      <c r="F1404" s="99" t="b">
        <v>0</v>
      </c>
      <c r="G1404" s="99" t="b">
        <v>0</v>
      </c>
    </row>
    <row r="1405" spans="1:7" ht="15">
      <c r="A1405" s="101" t="s">
        <v>1860</v>
      </c>
      <c r="B1405" s="99">
        <v>2</v>
      </c>
      <c r="C1405" s="103">
        <v>0.0003030065275454034</v>
      </c>
      <c r="D1405" s="99" t="s">
        <v>2435</v>
      </c>
      <c r="E1405" s="99" t="b">
        <v>0</v>
      </c>
      <c r="F1405" s="99" t="b">
        <v>0</v>
      </c>
      <c r="G1405" s="99" t="b">
        <v>0</v>
      </c>
    </row>
    <row r="1406" spans="1:7" ht="15">
      <c r="A1406" s="101" t="s">
        <v>1861</v>
      </c>
      <c r="B1406" s="99">
        <v>2</v>
      </c>
      <c r="C1406" s="103">
        <v>0.0003030065275454034</v>
      </c>
      <c r="D1406" s="99" t="s">
        <v>2435</v>
      </c>
      <c r="E1406" s="99" t="b">
        <v>0</v>
      </c>
      <c r="F1406" s="99" t="b">
        <v>1</v>
      </c>
      <c r="G1406" s="99" t="b">
        <v>0</v>
      </c>
    </row>
    <row r="1407" spans="1:7" ht="15">
      <c r="A1407" s="101" t="s">
        <v>1862</v>
      </c>
      <c r="B1407" s="99">
        <v>2</v>
      </c>
      <c r="C1407" s="103">
        <v>0.0002568857989313416</v>
      </c>
      <c r="D1407" s="99" t="s">
        <v>2435</v>
      </c>
      <c r="E1407" s="99" t="b">
        <v>0</v>
      </c>
      <c r="F1407" s="99" t="b">
        <v>0</v>
      </c>
      <c r="G1407" s="99" t="b">
        <v>0</v>
      </c>
    </row>
    <row r="1408" spans="1:7" ht="15">
      <c r="A1408" s="101" t="s">
        <v>1863</v>
      </c>
      <c r="B1408" s="99">
        <v>2</v>
      </c>
      <c r="C1408" s="103">
        <v>0.0002568857989313416</v>
      </c>
      <c r="D1408" s="99" t="s">
        <v>2435</v>
      </c>
      <c r="E1408" s="99" t="b">
        <v>0</v>
      </c>
      <c r="F1408" s="99" t="b">
        <v>0</v>
      </c>
      <c r="G1408" s="99" t="b">
        <v>0</v>
      </c>
    </row>
    <row r="1409" spans="1:7" ht="15">
      <c r="A1409" s="101" t="s">
        <v>1864</v>
      </c>
      <c r="B1409" s="99">
        <v>2</v>
      </c>
      <c r="C1409" s="103">
        <v>0.0002568857989313416</v>
      </c>
      <c r="D1409" s="99" t="s">
        <v>2435</v>
      </c>
      <c r="E1409" s="99" t="b">
        <v>0</v>
      </c>
      <c r="F1409" s="99" t="b">
        <v>0</v>
      </c>
      <c r="G1409" s="99" t="b">
        <v>0</v>
      </c>
    </row>
    <row r="1410" spans="1:7" ht="15">
      <c r="A1410" s="101" t="s">
        <v>1865</v>
      </c>
      <c r="B1410" s="99">
        <v>2</v>
      </c>
      <c r="C1410" s="103">
        <v>0.0002568857989313416</v>
      </c>
      <c r="D1410" s="99" t="s">
        <v>2435</v>
      </c>
      <c r="E1410" s="99" t="b">
        <v>0</v>
      </c>
      <c r="F1410" s="99" t="b">
        <v>0</v>
      </c>
      <c r="G1410" s="99" t="b">
        <v>0</v>
      </c>
    </row>
    <row r="1411" spans="1:7" ht="15">
      <c r="A1411" s="101" t="s">
        <v>1866</v>
      </c>
      <c r="B1411" s="99">
        <v>2</v>
      </c>
      <c r="C1411" s="103">
        <v>0.0003030065275454034</v>
      </c>
      <c r="D1411" s="99" t="s">
        <v>2435</v>
      </c>
      <c r="E1411" s="99" t="b">
        <v>0</v>
      </c>
      <c r="F1411" s="99" t="b">
        <v>0</v>
      </c>
      <c r="G1411" s="99" t="b">
        <v>0</v>
      </c>
    </row>
    <row r="1412" spans="1:7" ht="15">
      <c r="A1412" s="101" t="s">
        <v>1867</v>
      </c>
      <c r="B1412" s="99">
        <v>2</v>
      </c>
      <c r="C1412" s="103">
        <v>0.0002568857989313416</v>
      </c>
      <c r="D1412" s="99" t="s">
        <v>2435</v>
      </c>
      <c r="E1412" s="99" t="b">
        <v>0</v>
      </c>
      <c r="F1412" s="99" t="b">
        <v>0</v>
      </c>
      <c r="G1412" s="99" t="b">
        <v>0</v>
      </c>
    </row>
    <row r="1413" spans="1:7" ht="15">
      <c r="A1413" s="101" t="s">
        <v>1868</v>
      </c>
      <c r="B1413" s="99">
        <v>2</v>
      </c>
      <c r="C1413" s="103">
        <v>0.0003030065275454034</v>
      </c>
      <c r="D1413" s="99" t="s">
        <v>2435</v>
      </c>
      <c r="E1413" s="99" t="b">
        <v>0</v>
      </c>
      <c r="F1413" s="99" t="b">
        <v>0</v>
      </c>
      <c r="G1413" s="99" t="b">
        <v>0</v>
      </c>
    </row>
    <row r="1414" spans="1:7" ht="15">
      <c r="A1414" s="101" t="s">
        <v>1869</v>
      </c>
      <c r="B1414" s="99">
        <v>2</v>
      </c>
      <c r="C1414" s="103">
        <v>0.0002568857989313416</v>
      </c>
      <c r="D1414" s="99" t="s">
        <v>2435</v>
      </c>
      <c r="E1414" s="99" t="b">
        <v>0</v>
      </c>
      <c r="F1414" s="99" t="b">
        <v>0</v>
      </c>
      <c r="G1414" s="99" t="b">
        <v>0</v>
      </c>
    </row>
    <row r="1415" spans="1:7" ht="15">
      <c r="A1415" s="101" t="s">
        <v>1870</v>
      </c>
      <c r="B1415" s="99">
        <v>2</v>
      </c>
      <c r="C1415" s="103">
        <v>0.0002568857989313416</v>
      </c>
      <c r="D1415" s="99" t="s">
        <v>2435</v>
      </c>
      <c r="E1415" s="99" t="b">
        <v>0</v>
      </c>
      <c r="F1415" s="99" t="b">
        <v>0</v>
      </c>
      <c r="G1415" s="99" t="b">
        <v>0</v>
      </c>
    </row>
    <row r="1416" spans="1:7" ht="15">
      <c r="A1416" s="101" t="s">
        <v>1871</v>
      </c>
      <c r="B1416" s="99">
        <v>2</v>
      </c>
      <c r="C1416" s="103">
        <v>0.0002568857989313416</v>
      </c>
      <c r="D1416" s="99" t="s">
        <v>2435</v>
      </c>
      <c r="E1416" s="99" t="b">
        <v>0</v>
      </c>
      <c r="F1416" s="99" t="b">
        <v>1</v>
      </c>
      <c r="G1416" s="99" t="b">
        <v>0</v>
      </c>
    </row>
    <row r="1417" spans="1:7" ht="15">
      <c r="A1417" s="101" t="s">
        <v>1872</v>
      </c>
      <c r="B1417" s="99">
        <v>2</v>
      </c>
      <c r="C1417" s="103">
        <v>0.0002568857989313416</v>
      </c>
      <c r="D1417" s="99" t="s">
        <v>2435</v>
      </c>
      <c r="E1417" s="99" t="b">
        <v>0</v>
      </c>
      <c r="F1417" s="99" t="b">
        <v>1</v>
      </c>
      <c r="G1417" s="99" t="b">
        <v>0</v>
      </c>
    </row>
    <row r="1418" spans="1:7" ht="15">
      <c r="A1418" s="101" t="s">
        <v>1873</v>
      </c>
      <c r="B1418" s="99">
        <v>2</v>
      </c>
      <c r="C1418" s="103">
        <v>0.0002568857989313416</v>
      </c>
      <c r="D1418" s="99" t="s">
        <v>2435</v>
      </c>
      <c r="E1418" s="99" t="b">
        <v>0</v>
      </c>
      <c r="F1418" s="99" t="b">
        <v>0</v>
      </c>
      <c r="G1418" s="99" t="b">
        <v>0</v>
      </c>
    </row>
    <row r="1419" spans="1:7" ht="15">
      <c r="A1419" s="101" t="s">
        <v>1874</v>
      </c>
      <c r="B1419" s="99">
        <v>2</v>
      </c>
      <c r="C1419" s="103">
        <v>0.0003030065275454034</v>
      </c>
      <c r="D1419" s="99" t="s">
        <v>2435</v>
      </c>
      <c r="E1419" s="99" t="b">
        <v>0</v>
      </c>
      <c r="F1419" s="99" t="b">
        <v>0</v>
      </c>
      <c r="G1419" s="99" t="b">
        <v>0</v>
      </c>
    </row>
    <row r="1420" spans="1:7" ht="15">
      <c r="A1420" s="101" t="s">
        <v>1875</v>
      </c>
      <c r="B1420" s="99">
        <v>2</v>
      </c>
      <c r="C1420" s="103">
        <v>0.0002568857989313416</v>
      </c>
      <c r="D1420" s="99" t="s">
        <v>2435</v>
      </c>
      <c r="E1420" s="99" t="b">
        <v>0</v>
      </c>
      <c r="F1420" s="99" t="b">
        <v>0</v>
      </c>
      <c r="G1420" s="99" t="b">
        <v>0</v>
      </c>
    </row>
    <row r="1421" spans="1:7" ht="15">
      <c r="A1421" s="101" t="s">
        <v>1876</v>
      </c>
      <c r="B1421" s="99">
        <v>2</v>
      </c>
      <c r="C1421" s="103">
        <v>0.0002568857989313416</v>
      </c>
      <c r="D1421" s="99" t="s">
        <v>2435</v>
      </c>
      <c r="E1421" s="99" t="b">
        <v>0</v>
      </c>
      <c r="F1421" s="99" t="b">
        <v>0</v>
      </c>
      <c r="G1421" s="99" t="b">
        <v>0</v>
      </c>
    </row>
    <row r="1422" spans="1:7" ht="15">
      <c r="A1422" s="101" t="s">
        <v>1877</v>
      </c>
      <c r="B1422" s="99">
        <v>2</v>
      </c>
      <c r="C1422" s="103">
        <v>0.0002568857989313416</v>
      </c>
      <c r="D1422" s="99" t="s">
        <v>2435</v>
      </c>
      <c r="E1422" s="99" t="b">
        <v>0</v>
      </c>
      <c r="F1422" s="99" t="b">
        <v>0</v>
      </c>
      <c r="G1422" s="99" t="b">
        <v>0</v>
      </c>
    </row>
    <row r="1423" spans="1:7" ht="15">
      <c r="A1423" s="101" t="s">
        <v>1878</v>
      </c>
      <c r="B1423" s="99">
        <v>2</v>
      </c>
      <c r="C1423" s="103">
        <v>0.0002568857989313416</v>
      </c>
      <c r="D1423" s="99" t="s">
        <v>2435</v>
      </c>
      <c r="E1423" s="99" t="b">
        <v>0</v>
      </c>
      <c r="F1423" s="99" t="b">
        <v>0</v>
      </c>
      <c r="G1423" s="99" t="b">
        <v>0</v>
      </c>
    </row>
    <row r="1424" spans="1:7" ht="15">
      <c r="A1424" s="101" t="s">
        <v>1879</v>
      </c>
      <c r="B1424" s="99">
        <v>2</v>
      </c>
      <c r="C1424" s="103">
        <v>0.0002568857989313416</v>
      </c>
      <c r="D1424" s="99" t="s">
        <v>2435</v>
      </c>
      <c r="E1424" s="99" t="b">
        <v>0</v>
      </c>
      <c r="F1424" s="99" t="b">
        <v>0</v>
      </c>
      <c r="G1424" s="99" t="b">
        <v>0</v>
      </c>
    </row>
    <row r="1425" spans="1:7" ht="15">
      <c r="A1425" s="101" t="s">
        <v>1880</v>
      </c>
      <c r="B1425" s="99">
        <v>2</v>
      </c>
      <c r="C1425" s="103">
        <v>0.0003030065275454034</v>
      </c>
      <c r="D1425" s="99" t="s">
        <v>2435</v>
      </c>
      <c r="E1425" s="99" t="b">
        <v>0</v>
      </c>
      <c r="F1425" s="99" t="b">
        <v>0</v>
      </c>
      <c r="G1425" s="99" t="b">
        <v>0</v>
      </c>
    </row>
    <row r="1426" spans="1:7" ht="15">
      <c r="A1426" s="101" t="s">
        <v>1881</v>
      </c>
      <c r="B1426" s="99">
        <v>2</v>
      </c>
      <c r="C1426" s="103">
        <v>0.0002568857989313416</v>
      </c>
      <c r="D1426" s="99" t="s">
        <v>2435</v>
      </c>
      <c r="E1426" s="99" t="b">
        <v>0</v>
      </c>
      <c r="F1426" s="99" t="b">
        <v>0</v>
      </c>
      <c r="G1426" s="99" t="b">
        <v>0</v>
      </c>
    </row>
    <row r="1427" spans="1:7" ht="15">
      <c r="A1427" s="101" t="s">
        <v>1882</v>
      </c>
      <c r="B1427" s="99">
        <v>2</v>
      </c>
      <c r="C1427" s="103">
        <v>0.0002568857989313416</v>
      </c>
      <c r="D1427" s="99" t="s">
        <v>2435</v>
      </c>
      <c r="E1427" s="99" t="b">
        <v>0</v>
      </c>
      <c r="F1427" s="99" t="b">
        <v>0</v>
      </c>
      <c r="G1427" s="99" t="b">
        <v>0</v>
      </c>
    </row>
    <row r="1428" spans="1:7" ht="15">
      <c r="A1428" s="101" t="s">
        <v>1883</v>
      </c>
      <c r="B1428" s="99">
        <v>2</v>
      </c>
      <c r="C1428" s="103">
        <v>0.0002568857989313416</v>
      </c>
      <c r="D1428" s="99" t="s">
        <v>2435</v>
      </c>
      <c r="E1428" s="99" t="b">
        <v>0</v>
      </c>
      <c r="F1428" s="99" t="b">
        <v>0</v>
      </c>
      <c r="G1428" s="99" t="b">
        <v>0</v>
      </c>
    </row>
    <row r="1429" spans="1:7" ht="15">
      <c r="A1429" s="101" t="s">
        <v>1884</v>
      </c>
      <c r="B1429" s="99">
        <v>2</v>
      </c>
      <c r="C1429" s="103">
        <v>0.0002568857989313416</v>
      </c>
      <c r="D1429" s="99" t="s">
        <v>2435</v>
      </c>
      <c r="E1429" s="99" t="b">
        <v>0</v>
      </c>
      <c r="F1429" s="99" t="b">
        <v>0</v>
      </c>
      <c r="G1429" s="99" t="b">
        <v>0</v>
      </c>
    </row>
    <row r="1430" spans="1:7" ht="15">
      <c r="A1430" s="101" t="s">
        <v>1885</v>
      </c>
      <c r="B1430" s="99">
        <v>2</v>
      </c>
      <c r="C1430" s="103">
        <v>0.0002568857989313416</v>
      </c>
      <c r="D1430" s="99" t="s">
        <v>2435</v>
      </c>
      <c r="E1430" s="99" t="b">
        <v>0</v>
      </c>
      <c r="F1430" s="99" t="b">
        <v>0</v>
      </c>
      <c r="G1430" s="99" t="b">
        <v>0</v>
      </c>
    </row>
    <row r="1431" spans="1:7" ht="15">
      <c r="A1431" s="101" t="s">
        <v>1886</v>
      </c>
      <c r="B1431" s="99">
        <v>2</v>
      </c>
      <c r="C1431" s="103">
        <v>0.0002568857989313416</v>
      </c>
      <c r="D1431" s="99" t="s">
        <v>2435</v>
      </c>
      <c r="E1431" s="99" t="b">
        <v>0</v>
      </c>
      <c r="F1431" s="99" t="b">
        <v>0</v>
      </c>
      <c r="G1431" s="99" t="b">
        <v>0</v>
      </c>
    </row>
    <row r="1432" spans="1:7" ht="15">
      <c r="A1432" s="101" t="s">
        <v>1887</v>
      </c>
      <c r="B1432" s="99">
        <v>2</v>
      </c>
      <c r="C1432" s="103">
        <v>0.0002568857989313416</v>
      </c>
      <c r="D1432" s="99" t="s">
        <v>2435</v>
      </c>
      <c r="E1432" s="99" t="b">
        <v>0</v>
      </c>
      <c r="F1432" s="99" t="b">
        <v>0</v>
      </c>
      <c r="G1432" s="99" t="b">
        <v>0</v>
      </c>
    </row>
    <row r="1433" spans="1:7" ht="15">
      <c r="A1433" s="101" t="s">
        <v>1888</v>
      </c>
      <c r="B1433" s="99">
        <v>2</v>
      </c>
      <c r="C1433" s="103">
        <v>0.0002568857989313416</v>
      </c>
      <c r="D1433" s="99" t="s">
        <v>2435</v>
      </c>
      <c r="E1433" s="99" t="b">
        <v>0</v>
      </c>
      <c r="F1433" s="99" t="b">
        <v>0</v>
      </c>
      <c r="G1433" s="99" t="b">
        <v>0</v>
      </c>
    </row>
    <row r="1434" spans="1:7" ht="15">
      <c r="A1434" s="101" t="s">
        <v>1889</v>
      </c>
      <c r="B1434" s="99">
        <v>2</v>
      </c>
      <c r="C1434" s="103">
        <v>0.0002568857989313416</v>
      </c>
      <c r="D1434" s="99" t="s">
        <v>2435</v>
      </c>
      <c r="E1434" s="99" t="b">
        <v>0</v>
      </c>
      <c r="F1434" s="99" t="b">
        <v>0</v>
      </c>
      <c r="G1434" s="99" t="b">
        <v>0</v>
      </c>
    </row>
    <row r="1435" spans="1:7" ht="15">
      <c r="A1435" s="101" t="s">
        <v>1890</v>
      </c>
      <c r="B1435" s="99">
        <v>2</v>
      </c>
      <c r="C1435" s="103">
        <v>0.0002568857989313416</v>
      </c>
      <c r="D1435" s="99" t="s">
        <v>2435</v>
      </c>
      <c r="E1435" s="99" t="b">
        <v>0</v>
      </c>
      <c r="F1435" s="99" t="b">
        <v>0</v>
      </c>
      <c r="G1435" s="99" t="b">
        <v>0</v>
      </c>
    </row>
    <row r="1436" spans="1:7" ht="15">
      <c r="A1436" s="101" t="s">
        <v>1891</v>
      </c>
      <c r="B1436" s="99">
        <v>2</v>
      </c>
      <c r="C1436" s="103">
        <v>0.0002568857989313416</v>
      </c>
      <c r="D1436" s="99" t="s">
        <v>2435</v>
      </c>
      <c r="E1436" s="99" t="b">
        <v>0</v>
      </c>
      <c r="F1436" s="99" t="b">
        <v>0</v>
      </c>
      <c r="G1436" s="99" t="b">
        <v>0</v>
      </c>
    </row>
    <row r="1437" spans="1:7" ht="15">
      <c r="A1437" s="101" t="s">
        <v>1892</v>
      </c>
      <c r="B1437" s="99">
        <v>2</v>
      </c>
      <c r="C1437" s="103">
        <v>0.0002568857989313416</v>
      </c>
      <c r="D1437" s="99" t="s">
        <v>2435</v>
      </c>
      <c r="E1437" s="99" t="b">
        <v>0</v>
      </c>
      <c r="F1437" s="99" t="b">
        <v>0</v>
      </c>
      <c r="G1437" s="99" t="b">
        <v>0</v>
      </c>
    </row>
    <row r="1438" spans="1:7" ht="15">
      <c r="A1438" s="101" t="s">
        <v>1893</v>
      </c>
      <c r="B1438" s="99">
        <v>2</v>
      </c>
      <c r="C1438" s="103">
        <v>0.0002568857989313416</v>
      </c>
      <c r="D1438" s="99" t="s">
        <v>2435</v>
      </c>
      <c r="E1438" s="99" t="b">
        <v>0</v>
      </c>
      <c r="F1438" s="99" t="b">
        <v>0</v>
      </c>
      <c r="G1438" s="99" t="b">
        <v>0</v>
      </c>
    </row>
    <row r="1439" spans="1:7" ht="15">
      <c r="A1439" s="101" t="s">
        <v>1894</v>
      </c>
      <c r="B1439" s="99">
        <v>2</v>
      </c>
      <c r="C1439" s="103">
        <v>0.0002568857989313416</v>
      </c>
      <c r="D1439" s="99" t="s">
        <v>2435</v>
      </c>
      <c r="E1439" s="99" t="b">
        <v>0</v>
      </c>
      <c r="F1439" s="99" t="b">
        <v>1</v>
      </c>
      <c r="G1439" s="99" t="b">
        <v>0</v>
      </c>
    </row>
    <row r="1440" spans="1:7" ht="15">
      <c r="A1440" s="101" t="s">
        <v>1895</v>
      </c>
      <c r="B1440" s="99">
        <v>2</v>
      </c>
      <c r="C1440" s="103">
        <v>0.0002568857989313416</v>
      </c>
      <c r="D1440" s="99" t="s">
        <v>2435</v>
      </c>
      <c r="E1440" s="99" t="b">
        <v>0</v>
      </c>
      <c r="F1440" s="99" t="b">
        <v>0</v>
      </c>
      <c r="G1440" s="99" t="b">
        <v>0</v>
      </c>
    </row>
    <row r="1441" spans="1:7" ht="15">
      <c r="A1441" s="101" t="s">
        <v>1896</v>
      </c>
      <c r="B1441" s="99">
        <v>2</v>
      </c>
      <c r="C1441" s="103">
        <v>0.0002568857989313416</v>
      </c>
      <c r="D1441" s="99" t="s">
        <v>2435</v>
      </c>
      <c r="E1441" s="99" t="b">
        <v>0</v>
      </c>
      <c r="F1441" s="99" t="b">
        <v>0</v>
      </c>
      <c r="G1441" s="99" t="b">
        <v>0</v>
      </c>
    </row>
    <row r="1442" spans="1:7" ht="15">
      <c r="A1442" s="101" t="s">
        <v>1897</v>
      </c>
      <c r="B1442" s="99">
        <v>2</v>
      </c>
      <c r="C1442" s="103">
        <v>0.0002568857989313416</v>
      </c>
      <c r="D1442" s="99" t="s">
        <v>2435</v>
      </c>
      <c r="E1442" s="99" t="b">
        <v>0</v>
      </c>
      <c r="F1442" s="99" t="b">
        <v>0</v>
      </c>
      <c r="G1442" s="99" t="b">
        <v>0</v>
      </c>
    </row>
    <row r="1443" spans="1:7" ht="15">
      <c r="A1443" s="101" t="s">
        <v>1898</v>
      </c>
      <c r="B1443" s="99">
        <v>2</v>
      </c>
      <c r="C1443" s="103">
        <v>0.0002568857989313416</v>
      </c>
      <c r="D1443" s="99" t="s">
        <v>2435</v>
      </c>
      <c r="E1443" s="99" t="b">
        <v>0</v>
      </c>
      <c r="F1443" s="99" t="b">
        <v>0</v>
      </c>
      <c r="G1443" s="99" t="b">
        <v>0</v>
      </c>
    </row>
    <row r="1444" spans="1:7" ht="15">
      <c r="A1444" s="101" t="s">
        <v>1899</v>
      </c>
      <c r="B1444" s="99">
        <v>2</v>
      </c>
      <c r="C1444" s="103">
        <v>0.0002568857989313416</v>
      </c>
      <c r="D1444" s="99" t="s">
        <v>2435</v>
      </c>
      <c r="E1444" s="99" t="b">
        <v>0</v>
      </c>
      <c r="F1444" s="99" t="b">
        <v>0</v>
      </c>
      <c r="G1444" s="99" t="b">
        <v>0</v>
      </c>
    </row>
    <row r="1445" spans="1:7" ht="15">
      <c r="A1445" s="101" t="s">
        <v>1900</v>
      </c>
      <c r="B1445" s="99">
        <v>2</v>
      </c>
      <c r="C1445" s="103">
        <v>0.0002568857989313416</v>
      </c>
      <c r="D1445" s="99" t="s">
        <v>2435</v>
      </c>
      <c r="E1445" s="99" t="b">
        <v>0</v>
      </c>
      <c r="F1445" s="99" t="b">
        <v>0</v>
      </c>
      <c r="G1445" s="99" t="b">
        <v>0</v>
      </c>
    </row>
    <row r="1446" spans="1:7" ht="15">
      <c r="A1446" s="101" t="s">
        <v>1901</v>
      </c>
      <c r="B1446" s="99">
        <v>2</v>
      </c>
      <c r="C1446" s="103">
        <v>0.0003030065275454034</v>
      </c>
      <c r="D1446" s="99" t="s">
        <v>2435</v>
      </c>
      <c r="E1446" s="99" t="b">
        <v>0</v>
      </c>
      <c r="F1446" s="99" t="b">
        <v>0</v>
      </c>
      <c r="G1446" s="99" t="b">
        <v>0</v>
      </c>
    </row>
    <row r="1447" spans="1:7" ht="15">
      <c r="A1447" s="101" t="s">
        <v>1902</v>
      </c>
      <c r="B1447" s="99">
        <v>2</v>
      </c>
      <c r="C1447" s="103">
        <v>0.0002568857989313416</v>
      </c>
      <c r="D1447" s="99" t="s">
        <v>2435</v>
      </c>
      <c r="E1447" s="99" t="b">
        <v>0</v>
      </c>
      <c r="F1447" s="99" t="b">
        <v>0</v>
      </c>
      <c r="G1447" s="99" t="b">
        <v>0</v>
      </c>
    </row>
    <row r="1448" spans="1:7" ht="15">
      <c r="A1448" s="101" t="s">
        <v>1903</v>
      </c>
      <c r="B1448" s="99">
        <v>2</v>
      </c>
      <c r="C1448" s="103">
        <v>0.0002568857989313416</v>
      </c>
      <c r="D1448" s="99" t="s">
        <v>2435</v>
      </c>
      <c r="E1448" s="99" t="b">
        <v>0</v>
      </c>
      <c r="F1448" s="99" t="b">
        <v>0</v>
      </c>
      <c r="G1448" s="99" t="b">
        <v>0</v>
      </c>
    </row>
    <row r="1449" spans="1:7" ht="15">
      <c r="A1449" s="101" t="s">
        <v>1904</v>
      </c>
      <c r="B1449" s="99">
        <v>2</v>
      </c>
      <c r="C1449" s="103">
        <v>0.0002568857989313416</v>
      </c>
      <c r="D1449" s="99" t="s">
        <v>2435</v>
      </c>
      <c r="E1449" s="99" t="b">
        <v>0</v>
      </c>
      <c r="F1449" s="99" t="b">
        <v>0</v>
      </c>
      <c r="G1449" s="99" t="b">
        <v>0</v>
      </c>
    </row>
    <row r="1450" spans="1:7" ht="15">
      <c r="A1450" s="101" t="s">
        <v>1905</v>
      </c>
      <c r="B1450" s="99">
        <v>2</v>
      </c>
      <c r="C1450" s="103">
        <v>0.0002568857989313416</v>
      </c>
      <c r="D1450" s="99" t="s">
        <v>2435</v>
      </c>
      <c r="E1450" s="99" t="b">
        <v>0</v>
      </c>
      <c r="F1450" s="99" t="b">
        <v>0</v>
      </c>
      <c r="G1450" s="99" t="b">
        <v>0</v>
      </c>
    </row>
    <row r="1451" spans="1:7" ht="15">
      <c r="A1451" s="101" t="s">
        <v>1906</v>
      </c>
      <c r="B1451" s="99">
        <v>2</v>
      </c>
      <c r="C1451" s="103">
        <v>0.0002568857989313416</v>
      </c>
      <c r="D1451" s="99" t="s">
        <v>2435</v>
      </c>
      <c r="E1451" s="99" t="b">
        <v>0</v>
      </c>
      <c r="F1451" s="99" t="b">
        <v>0</v>
      </c>
      <c r="G1451" s="99" t="b">
        <v>0</v>
      </c>
    </row>
    <row r="1452" spans="1:7" ht="15">
      <c r="A1452" s="101" t="s">
        <v>1907</v>
      </c>
      <c r="B1452" s="99">
        <v>2</v>
      </c>
      <c r="C1452" s="103">
        <v>0.0002568857989313416</v>
      </c>
      <c r="D1452" s="99" t="s">
        <v>2435</v>
      </c>
      <c r="E1452" s="99" t="b">
        <v>0</v>
      </c>
      <c r="F1452" s="99" t="b">
        <v>0</v>
      </c>
      <c r="G1452" s="99" t="b">
        <v>0</v>
      </c>
    </row>
    <row r="1453" spans="1:7" ht="15">
      <c r="A1453" s="101" t="s">
        <v>1908</v>
      </c>
      <c r="B1453" s="99">
        <v>2</v>
      </c>
      <c r="C1453" s="103">
        <v>0.0002568857989313416</v>
      </c>
      <c r="D1453" s="99" t="s">
        <v>2435</v>
      </c>
      <c r="E1453" s="99" t="b">
        <v>0</v>
      </c>
      <c r="F1453" s="99" t="b">
        <v>0</v>
      </c>
      <c r="G1453" s="99" t="b">
        <v>0</v>
      </c>
    </row>
    <row r="1454" spans="1:7" ht="15">
      <c r="A1454" s="101" t="s">
        <v>1909</v>
      </c>
      <c r="B1454" s="99">
        <v>2</v>
      </c>
      <c r="C1454" s="103">
        <v>0.0002568857989313416</v>
      </c>
      <c r="D1454" s="99" t="s">
        <v>2435</v>
      </c>
      <c r="E1454" s="99" t="b">
        <v>0</v>
      </c>
      <c r="F1454" s="99" t="b">
        <v>0</v>
      </c>
      <c r="G1454" s="99" t="b">
        <v>0</v>
      </c>
    </row>
    <row r="1455" spans="1:7" ht="15">
      <c r="A1455" s="101" t="s">
        <v>1910</v>
      </c>
      <c r="B1455" s="99">
        <v>2</v>
      </c>
      <c r="C1455" s="103">
        <v>0.0003030065275454034</v>
      </c>
      <c r="D1455" s="99" t="s">
        <v>2435</v>
      </c>
      <c r="E1455" s="99" t="b">
        <v>0</v>
      </c>
      <c r="F1455" s="99" t="b">
        <v>0</v>
      </c>
      <c r="G1455" s="99" t="b">
        <v>0</v>
      </c>
    </row>
    <row r="1456" spans="1:7" ht="15">
      <c r="A1456" s="101" t="s">
        <v>1911</v>
      </c>
      <c r="B1456" s="99">
        <v>2</v>
      </c>
      <c r="C1456" s="103">
        <v>0.0002568857989313416</v>
      </c>
      <c r="D1456" s="99" t="s">
        <v>2435</v>
      </c>
      <c r="E1456" s="99" t="b">
        <v>0</v>
      </c>
      <c r="F1456" s="99" t="b">
        <v>0</v>
      </c>
      <c r="G1456" s="99" t="b">
        <v>0</v>
      </c>
    </row>
    <row r="1457" spans="1:7" ht="15">
      <c r="A1457" s="101" t="s">
        <v>1912</v>
      </c>
      <c r="B1457" s="99">
        <v>2</v>
      </c>
      <c r="C1457" s="103">
        <v>0.0002568857989313416</v>
      </c>
      <c r="D1457" s="99" t="s">
        <v>2435</v>
      </c>
      <c r="E1457" s="99" t="b">
        <v>0</v>
      </c>
      <c r="F1457" s="99" t="b">
        <v>0</v>
      </c>
      <c r="G1457" s="99" t="b">
        <v>0</v>
      </c>
    </row>
    <row r="1458" spans="1:7" ht="15">
      <c r="A1458" s="101" t="s">
        <v>1913</v>
      </c>
      <c r="B1458" s="99">
        <v>2</v>
      </c>
      <c r="C1458" s="103">
        <v>0.0002568857989313416</v>
      </c>
      <c r="D1458" s="99" t="s">
        <v>2435</v>
      </c>
      <c r="E1458" s="99" t="b">
        <v>0</v>
      </c>
      <c r="F1458" s="99" t="b">
        <v>0</v>
      </c>
      <c r="G1458" s="99" t="b">
        <v>0</v>
      </c>
    </row>
    <row r="1459" spans="1:7" ht="15">
      <c r="A1459" s="101" t="s">
        <v>1914</v>
      </c>
      <c r="B1459" s="99">
        <v>2</v>
      </c>
      <c r="C1459" s="103">
        <v>0.0002568857989313416</v>
      </c>
      <c r="D1459" s="99" t="s">
        <v>2435</v>
      </c>
      <c r="E1459" s="99" t="b">
        <v>0</v>
      </c>
      <c r="F1459" s="99" t="b">
        <v>0</v>
      </c>
      <c r="G1459" s="99" t="b">
        <v>0</v>
      </c>
    </row>
    <row r="1460" spans="1:7" ht="15">
      <c r="A1460" s="101" t="s">
        <v>1915</v>
      </c>
      <c r="B1460" s="99">
        <v>2</v>
      </c>
      <c r="C1460" s="103">
        <v>0.0002568857989313416</v>
      </c>
      <c r="D1460" s="99" t="s">
        <v>2435</v>
      </c>
      <c r="E1460" s="99" t="b">
        <v>0</v>
      </c>
      <c r="F1460" s="99" t="b">
        <v>0</v>
      </c>
      <c r="G1460" s="99" t="b">
        <v>0</v>
      </c>
    </row>
    <row r="1461" spans="1:7" ht="15">
      <c r="A1461" s="101" t="s">
        <v>1916</v>
      </c>
      <c r="B1461" s="99">
        <v>2</v>
      </c>
      <c r="C1461" s="103">
        <v>0.0003030065275454034</v>
      </c>
      <c r="D1461" s="99" t="s">
        <v>2435</v>
      </c>
      <c r="E1461" s="99" t="b">
        <v>0</v>
      </c>
      <c r="F1461" s="99" t="b">
        <v>0</v>
      </c>
      <c r="G1461" s="99" t="b">
        <v>0</v>
      </c>
    </row>
    <row r="1462" spans="1:7" ht="15">
      <c r="A1462" s="101" t="s">
        <v>1917</v>
      </c>
      <c r="B1462" s="99">
        <v>2</v>
      </c>
      <c r="C1462" s="103">
        <v>0.0002568857989313416</v>
      </c>
      <c r="D1462" s="99" t="s">
        <v>2435</v>
      </c>
      <c r="E1462" s="99" t="b">
        <v>0</v>
      </c>
      <c r="F1462" s="99" t="b">
        <v>0</v>
      </c>
      <c r="G1462" s="99" t="b">
        <v>0</v>
      </c>
    </row>
    <row r="1463" spans="1:7" ht="15">
      <c r="A1463" s="101" t="s">
        <v>1918</v>
      </c>
      <c r="B1463" s="99">
        <v>2</v>
      </c>
      <c r="C1463" s="103">
        <v>0.0002568857989313416</v>
      </c>
      <c r="D1463" s="99" t="s">
        <v>2435</v>
      </c>
      <c r="E1463" s="99" t="b">
        <v>0</v>
      </c>
      <c r="F1463" s="99" t="b">
        <v>0</v>
      </c>
      <c r="G1463" s="99" t="b">
        <v>0</v>
      </c>
    </row>
    <row r="1464" spans="1:7" ht="15">
      <c r="A1464" s="101" t="s">
        <v>1919</v>
      </c>
      <c r="B1464" s="99">
        <v>2</v>
      </c>
      <c r="C1464" s="103">
        <v>0.0002568857989313416</v>
      </c>
      <c r="D1464" s="99" t="s">
        <v>2435</v>
      </c>
      <c r="E1464" s="99" t="b">
        <v>1</v>
      </c>
      <c r="F1464" s="99" t="b">
        <v>0</v>
      </c>
      <c r="G1464" s="99" t="b">
        <v>0</v>
      </c>
    </row>
    <row r="1465" spans="1:7" ht="15">
      <c r="A1465" s="101" t="s">
        <v>1920</v>
      </c>
      <c r="B1465" s="99">
        <v>2</v>
      </c>
      <c r="C1465" s="103">
        <v>0.0002568857989313416</v>
      </c>
      <c r="D1465" s="99" t="s">
        <v>2435</v>
      </c>
      <c r="E1465" s="99" t="b">
        <v>0</v>
      </c>
      <c r="F1465" s="99" t="b">
        <v>0</v>
      </c>
      <c r="G1465" s="99" t="b">
        <v>0</v>
      </c>
    </row>
    <row r="1466" spans="1:7" ht="15">
      <c r="A1466" s="101" t="s">
        <v>1921</v>
      </c>
      <c r="B1466" s="99">
        <v>2</v>
      </c>
      <c r="C1466" s="103">
        <v>0.0002568857989313416</v>
      </c>
      <c r="D1466" s="99" t="s">
        <v>2435</v>
      </c>
      <c r="E1466" s="99" t="b">
        <v>0</v>
      </c>
      <c r="F1466" s="99" t="b">
        <v>0</v>
      </c>
      <c r="G1466" s="99" t="b">
        <v>0</v>
      </c>
    </row>
    <row r="1467" spans="1:7" ht="15">
      <c r="A1467" s="101" t="s">
        <v>1922</v>
      </c>
      <c r="B1467" s="99">
        <v>2</v>
      </c>
      <c r="C1467" s="103">
        <v>0.0002568857989313416</v>
      </c>
      <c r="D1467" s="99" t="s">
        <v>2435</v>
      </c>
      <c r="E1467" s="99" t="b">
        <v>0</v>
      </c>
      <c r="F1467" s="99" t="b">
        <v>0</v>
      </c>
      <c r="G1467" s="99" t="b">
        <v>0</v>
      </c>
    </row>
    <row r="1468" spans="1:7" ht="15">
      <c r="A1468" s="101" t="s">
        <v>1923</v>
      </c>
      <c r="B1468" s="99">
        <v>2</v>
      </c>
      <c r="C1468" s="103">
        <v>0.0002568857989313416</v>
      </c>
      <c r="D1468" s="99" t="s">
        <v>2435</v>
      </c>
      <c r="E1468" s="99" t="b">
        <v>0</v>
      </c>
      <c r="F1468" s="99" t="b">
        <v>0</v>
      </c>
      <c r="G1468" s="99" t="b">
        <v>0</v>
      </c>
    </row>
    <row r="1469" spans="1:7" ht="15">
      <c r="A1469" s="101" t="s">
        <v>1924</v>
      </c>
      <c r="B1469" s="99">
        <v>2</v>
      </c>
      <c r="C1469" s="103">
        <v>0.0002568857989313416</v>
      </c>
      <c r="D1469" s="99" t="s">
        <v>2435</v>
      </c>
      <c r="E1469" s="99" t="b">
        <v>0</v>
      </c>
      <c r="F1469" s="99" t="b">
        <v>0</v>
      </c>
      <c r="G1469" s="99" t="b">
        <v>0</v>
      </c>
    </row>
    <row r="1470" spans="1:7" ht="15">
      <c r="A1470" s="101" t="s">
        <v>1925</v>
      </c>
      <c r="B1470" s="99">
        <v>2</v>
      </c>
      <c r="C1470" s="103">
        <v>0.0002568857989313416</v>
      </c>
      <c r="D1470" s="99" t="s">
        <v>2435</v>
      </c>
      <c r="E1470" s="99" t="b">
        <v>0</v>
      </c>
      <c r="F1470" s="99" t="b">
        <v>0</v>
      </c>
      <c r="G1470" s="99" t="b">
        <v>0</v>
      </c>
    </row>
    <row r="1471" spans="1:7" ht="15">
      <c r="A1471" s="101" t="s">
        <v>1926</v>
      </c>
      <c r="B1471" s="99">
        <v>2</v>
      </c>
      <c r="C1471" s="103">
        <v>0.0002568857989313416</v>
      </c>
      <c r="D1471" s="99" t="s">
        <v>2435</v>
      </c>
      <c r="E1471" s="99" t="b">
        <v>0</v>
      </c>
      <c r="F1471" s="99" t="b">
        <v>0</v>
      </c>
      <c r="G1471" s="99" t="b">
        <v>0</v>
      </c>
    </row>
    <row r="1472" spans="1:7" ht="15">
      <c r="A1472" s="101" t="s">
        <v>1927</v>
      </c>
      <c r="B1472" s="99">
        <v>2</v>
      </c>
      <c r="C1472" s="103">
        <v>0.0002568857989313416</v>
      </c>
      <c r="D1472" s="99" t="s">
        <v>2435</v>
      </c>
      <c r="E1472" s="99" t="b">
        <v>0</v>
      </c>
      <c r="F1472" s="99" t="b">
        <v>0</v>
      </c>
      <c r="G1472" s="99" t="b">
        <v>0</v>
      </c>
    </row>
    <row r="1473" spans="1:7" ht="15">
      <c r="A1473" s="101" t="s">
        <v>1928</v>
      </c>
      <c r="B1473" s="99">
        <v>2</v>
      </c>
      <c r="C1473" s="103">
        <v>0.0003030065275454034</v>
      </c>
      <c r="D1473" s="99" t="s">
        <v>2435</v>
      </c>
      <c r="E1473" s="99" t="b">
        <v>0</v>
      </c>
      <c r="F1473" s="99" t="b">
        <v>0</v>
      </c>
      <c r="G1473" s="99" t="b">
        <v>0</v>
      </c>
    </row>
    <row r="1474" spans="1:7" ht="15">
      <c r="A1474" s="101" t="s">
        <v>1929</v>
      </c>
      <c r="B1474" s="99">
        <v>2</v>
      </c>
      <c r="C1474" s="103">
        <v>0.0002568857989313416</v>
      </c>
      <c r="D1474" s="99" t="s">
        <v>2435</v>
      </c>
      <c r="E1474" s="99" t="b">
        <v>0</v>
      </c>
      <c r="F1474" s="99" t="b">
        <v>0</v>
      </c>
      <c r="G1474" s="99" t="b">
        <v>0</v>
      </c>
    </row>
    <row r="1475" spans="1:7" ht="15">
      <c r="A1475" s="101" t="s">
        <v>1930</v>
      </c>
      <c r="B1475" s="99">
        <v>2</v>
      </c>
      <c r="C1475" s="103">
        <v>0.0003030065275454034</v>
      </c>
      <c r="D1475" s="99" t="s">
        <v>2435</v>
      </c>
      <c r="E1475" s="99" t="b">
        <v>0</v>
      </c>
      <c r="F1475" s="99" t="b">
        <v>0</v>
      </c>
      <c r="G1475" s="99" t="b">
        <v>0</v>
      </c>
    </row>
    <row r="1476" spans="1:7" ht="15">
      <c r="A1476" s="101" t="s">
        <v>1931</v>
      </c>
      <c r="B1476" s="99">
        <v>2</v>
      </c>
      <c r="C1476" s="103">
        <v>0.0002568857989313416</v>
      </c>
      <c r="D1476" s="99" t="s">
        <v>2435</v>
      </c>
      <c r="E1476" s="99" t="b">
        <v>0</v>
      </c>
      <c r="F1476" s="99" t="b">
        <v>0</v>
      </c>
      <c r="G1476" s="99" t="b">
        <v>0</v>
      </c>
    </row>
    <row r="1477" spans="1:7" ht="15">
      <c r="A1477" s="101" t="s">
        <v>1932</v>
      </c>
      <c r="B1477" s="99">
        <v>2</v>
      </c>
      <c r="C1477" s="103">
        <v>0.0002568857989313416</v>
      </c>
      <c r="D1477" s="99" t="s">
        <v>2435</v>
      </c>
      <c r="E1477" s="99" t="b">
        <v>0</v>
      </c>
      <c r="F1477" s="99" t="b">
        <v>0</v>
      </c>
      <c r="G1477" s="99" t="b">
        <v>0</v>
      </c>
    </row>
    <row r="1478" spans="1:7" ht="15">
      <c r="A1478" s="101" t="s">
        <v>1933</v>
      </c>
      <c r="B1478" s="99">
        <v>2</v>
      </c>
      <c r="C1478" s="103">
        <v>0.0002568857989313416</v>
      </c>
      <c r="D1478" s="99" t="s">
        <v>2435</v>
      </c>
      <c r="E1478" s="99" t="b">
        <v>0</v>
      </c>
      <c r="F1478" s="99" t="b">
        <v>1</v>
      </c>
      <c r="G1478" s="99" t="b">
        <v>0</v>
      </c>
    </row>
    <row r="1479" spans="1:7" ht="15">
      <c r="A1479" s="101" t="s">
        <v>1934</v>
      </c>
      <c r="B1479" s="99">
        <v>2</v>
      </c>
      <c r="C1479" s="103">
        <v>0.0002568857989313416</v>
      </c>
      <c r="D1479" s="99" t="s">
        <v>2435</v>
      </c>
      <c r="E1479" s="99" t="b">
        <v>0</v>
      </c>
      <c r="F1479" s="99" t="b">
        <v>0</v>
      </c>
      <c r="G1479" s="99" t="b">
        <v>0</v>
      </c>
    </row>
    <row r="1480" spans="1:7" ht="15">
      <c r="A1480" s="101" t="s">
        <v>1935</v>
      </c>
      <c r="B1480" s="99">
        <v>2</v>
      </c>
      <c r="C1480" s="103">
        <v>0.0002568857989313416</v>
      </c>
      <c r="D1480" s="99" t="s">
        <v>2435</v>
      </c>
      <c r="E1480" s="99" t="b">
        <v>0</v>
      </c>
      <c r="F1480" s="99" t="b">
        <v>0</v>
      </c>
      <c r="G1480" s="99" t="b">
        <v>0</v>
      </c>
    </row>
    <row r="1481" spans="1:7" ht="15">
      <c r="A1481" s="101" t="s">
        <v>1936</v>
      </c>
      <c r="B1481" s="99">
        <v>2</v>
      </c>
      <c r="C1481" s="103">
        <v>0.0002568857989313416</v>
      </c>
      <c r="D1481" s="99" t="s">
        <v>2435</v>
      </c>
      <c r="E1481" s="99" t="b">
        <v>0</v>
      </c>
      <c r="F1481" s="99" t="b">
        <v>0</v>
      </c>
      <c r="G1481" s="99" t="b">
        <v>0</v>
      </c>
    </row>
    <row r="1482" spans="1:7" ht="15">
      <c r="A1482" s="101" t="s">
        <v>1937</v>
      </c>
      <c r="B1482" s="99">
        <v>2</v>
      </c>
      <c r="C1482" s="103">
        <v>0.0002568857989313416</v>
      </c>
      <c r="D1482" s="99" t="s">
        <v>2435</v>
      </c>
      <c r="E1482" s="99" t="b">
        <v>1</v>
      </c>
      <c r="F1482" s="99" t="b">
        <v>0</v>
      </c>
      <c r="G1482" s="99" t="b">
        <v>0</v>
      </c>
    </row>
    <row r="1483" spans="1:7" ht="15">
      <c r="A1483" s="101" t="s">
        <v>1938</v>
      </c>
      <c r="B1483" s="99">
        <v>2</v>
      </c>
      <c r="C1483" s="103">
        <v>0.0002568857989313416</v>
      </c>
      <c r="D1483" s="99" t="s">
        <v>2435</v>
      </c>
      <c r="E1483" s="99" t="b">
        <v>0</v>
      </c>
      <c r="F1483" s="99" t="b">
        <v>0</v>
      </c>
      <c r="G1483" s="99" t="b">
        <v>0</v>
      </c>
    </row>
    <row r="1484" spans="1:7" ht="15">
      <c r="A1484" s="101" t="s">
        <v>1939</v>
      </c>
      <c r="B1484" s="99">
        <v>2</v>
      </c>
      <c r="C1484" s="103">
        <v>0.0002568857989313416</v>
      </c>
      <c r="D1484" s="99" t="s">
        <v>2435</v>
      </c>
      <c r="E1484" s="99" t="b">
        <v>0</v>
      </c>
      <c r="F1484" s="99" t="b">
        <v>0</v>
      </c>
      <c r="G1484" s="99" t="b">
        <v>0</v>
      </c>
    </row>
    <row r="1485" spans="1:7" ht="15">
      <c r="A1485" s="101" t="s">
        <v>1940</v>
      </c>
      <c r="B1485" s="99">
        <v>2</v>
      </c>
      <c r="C1485" s="103">
        <v>0.0002568857989313416</v>
      </c>
      <c r="D1485" s="99" t="s">
        <v>2435</v>
      </c>
      <c r="E1485" s="99" t="b">
        <v>0</v>
      </c>
      <c r="F1485" s="99" t="b">
        <v>0</v>
      </c>
      <c r="G1485" s="99" t="b">
        <v>0</v>
      </c>
    </row>
    <row r="1486" spans="1:7" ht="15">
      <c r="A1486" s="101" t="s">
        <v>1941</v>
      </c>
      <c r="B1486" s="99">
        <v>2</v>
      </c>
      <c r="C1486" s="103">
        <v>0.0002568857989313416</v>
      </c>
      <c r="D1486" s="99" t="s">
        <v>2435</v>
      </c>
      <c r="E1486" s="99" t="b">
        <v>0</v>
      </c>
      <c r="F1486" s="99" t="b">
        <v>0</v>
      </c>
      <c r="G1486" s="99" t="b">
        <v>0</v>
      </c>
    </row>
    <row r="1487" spans="1:7" ht="15">
      <c r="A1487" s="101" t="s">
        <v>1942</v>
      </c>
      <c r="B1487" s="99">
        <v>2</v>
      </c>
      <c r="C1487" s="103">
        <v>0.0003030065275454034</v>
      </c>
      <c r="D1487" s="99" t="s">
        <v>2435</v>
      </c>
      <c r="E1487" s="99" t="b">
        <v>0</v>
      </c>
      <c r="F1487" s="99" t="b">
        <v>0</v>
      </c>
      <c r="G1487" s="99" t="b">
        <v>0</v>
      </c>
    </row>
    <row r="1488" spans="1:7" ht="15">
      <c r="A1488" s="101" t="s">
        <v>1943</v>
      </c>
      <c r="B1488" s="99">
        <v>2</v>
      </c>
      <c r="C1488" s="103">
        <v>0.0002568857989313416</v>
      </c>
      <c r="D1488" s="99" t="s">
        <v>2435</v>
      </c>
      <c r="E1488" s="99" t="b">
        <v>0</v>
      </c>
      <c r="F1488" s="99" t="b">
        <v>0</v>
      </c>
      <c r="G1488" s="99" t="b">
        <v>0</v>
      </c>
    </row>
    <row r="1489" spans="1:7" ht="15">
      <c r="A1489" s="101" t="s">
        <v>1944</v>
      </c>
      <c r="B1489" s="99">
        <v>2</v>
      </c>
      <c r="C1489" s="103">
        <v>0.0003030065275454034</v>
      </c>
      <c r="D1489" s="99" t="s">
        <v>2435</v>
      </c>
      <c r="E1489" s="99" t="b">
        <v>0</v>
      </c>
      <c r="F1489" s="99" t="b">
        <v>0</v>
      </c>
      <c r="G1489" s="99" t="b">
        <v>0</v>
      </c>
    </row>
    <row r="1490" spans="1:7" ht="15">
      <c r="A1490" s="101" t="s">
        <v>1945</v>
      </c>
      <c r="B1490" s="99">
        <v>2</v>
      </c>
      <c r="C1490" s="103">
        <v>0.0003030065275454034</v>
      </c>
      <c r="D1490" s="99" t="s">
        <v>2435</v>
      </c>
      <c r="E1490" s="99" t="b">
        <v>0</v>
      </c>
      <c r="F1490" s="99" t="b">
        <v>0</v>
      </c>
      <c r="G1490" s="99" t="b">
        <v>0</v>
      </c>
    </row>
    <row r="1491" spans="1:7" ht="15">
      <c r="A1491" s="101" t="s">
        <v>1946</v>
      </c>
      <c r="B1491" s="99">
        <v>2</v>
      </c>
      <c r="C1491" s="103">
        <v>0.0003030065275454034</v>
      </c>
      <c r="D1491" s="99" t="s">
        <v>2435</v>
      </c>
      <c r="E1491" s="99" t="b">
        <v>0</v>
      </c>
      <c r="F1491" s="99" t="b">
        <v>0</v>
      </c>
      <c r="G1491" s="99" t="b">
        <v>0</v>
      </c>
    </row>
    <row r="1492" spans="1:7" ht="15">
      <c r="A1492" s="101" t="s">
        <v>1947</v>
      </c>
      <c r="B1492" s="99">
        <v>2</v>
      </c>
      <c r="C1492" s="103">
        <v>0.0002568857989313416</v>
      </c>
      <c r="D1492" s="99" t="s">
        <v>2435</v>
      </c>
      <c r="E1492" s="99" t="b">
        <v>0</v>
      </c>
      <c r="F1492" s="99" t="b">
        <v>0</v>
      </c>
      <c r="G1492" s="99" t="b">
        <v>0</v>
      </c>
    </row>
    <row r="1493" spans="1:7" ht="15">
      <c r="A1493" s="101" t="s">
        <v>1948</v>
      </c>
      <c r="B1493" s="99">
        <v>2</v>
      </c>
      <c r="C1493" s="103">
        <v>0.0002568857989313416</v>
      </c>
      <c r="D1493" s="99" t="s">
        <v>2435</v>
      </c>
      <c r="E1493" s="99" t="b">
        <v>0</v>
      </c>
      <c r="F1493" s="99" t="b">
        <v>0</v>
      </c>
      <c r="G1493" s="99" t="b">
        <v>0</v>
      </c>
    </row>
    <row r="1494" spans="1:7" ht="15">
      <c r="A1494" s="101" t="s">
        <v>1949</v>
      </c>
      <c r="B1494" s="99">
        <v>2</v>
      </c>
      <c r="C1494" s="103">
        <v>0.0002568857989313416</v>
      </c>
      <c r="D1494" s="99" t="s">
        <v>2435</v>
      </c>
      <c r="E1494" s="99" t="b">
        <v>0</v>
      </c>
      <c r="F1494" s="99" t="b">
        <v>0</v>
      </c>
      <c r="G1494" s="99" t="b">
        <v>0</v>
      </c>
    </row>
    <row r="1495" spans="1:7" ht="15">
      <c r="A1495" s="101" t="s">
        <v>1950</v>
      </c>
      <c r="B1495" s="99">
        <v>2</v>
      </c>
      <c r="C1495" s="103">
        <v>0.0002568857989313416</v>
      </c>
      <c r="D1495" s="99" t="s">
        <v>2435</v>
      </c>
      <c r="E1495" s="99" t="b">
        <v>0</v>
      </c>
      <c r="F1495" s="99" t="b">
        <v>0</v>
      </c>
      <c r="G1495" s="99" t="b">
        <v>0</v>
      </c>
    </row>
    <row r="1496" spans="1:7" ht="15">
      <c r="A1496" s="101" t="s">
        <v>1951</v>
      </c>
      <c r="B1496" s="99">
        <v>2</v>
      </c>
      <c r="C1496" s="103">
        <v>0.0002568857989313416</v>
      </c>
      <c r="D1496" s="99" t="s">
        <v>2435</v>
      </c>
      <c r="E1496" s="99" t="b">
        <v>0</v>
      </c>
      <c r="F1496" s="99" t="b">
        <v>0</v>
      </c>
      <c r="G1496" s="99" t="b">
        <v>0</v>
      </c>
    </row>
    <row r="1497" spans="1:7" ht="15">
      <c r="A1497" s="101" t="s">
        <v>1952</v>
      </c>
      <c r="B1497" s="99">
        <v>2</v>
      </c>
      <c r="C1497" s="103">
        <v>0.0002568857989313416</v>
      </c>
      <c r="D1497" s="99" t="s">
        <v>2435</v>
      </c>
      <c r="E1497" s="99" t="b">
        <v>0</v>
      </c>
      <c r="F1497" s="99" t="b">
        <v>0</v>
      </c>
      <c r="G1497" s="99" t="b">
        <v>0</v>
      </c>
    </row>
    <row r="1498" spans="1:7" ht="15">
      <c r="A1498" s="101" t="s">
        <v>1953</v>
      </c>
      <c r="B1498" s="99">
        <v>2</v>
      </c>
      <c r="C1498" s="103">
        <v>0.0002568857989313416</v>
      </c>
      <c r="D1498" s="99" t="s">
        <v>2435</v>
      </c>
      <c r="E1498" s="99" t="b">
        <v>0</v>
      </c>
      <c r="F1498" s="99" t="b">
        <v>0</v>
      </c>
      <c r="G1498" s="99" t="b">
        <v>0</v>
      </c>
    </row>
    <row r="1499" spans="1:7" ht="15">
      <c r="A1499" s="101" t="s">
        <v>1954</v>
      </c>
      <c r="B1499" s="99">
        <v>2</v>
      </c>
      <c r="C1499" s="103">
        <v>0.0002568857989313416</v>
      </c>
      <c r="D1499" s="99" t="s">
        <v>2435</v>
      </c>
      <c r="E1499" s="99" t="b">
        <v>0</v>
      </c>
      <c r="F1499" s="99" t="b">
        <v>0</v>
      </c>
      <c r="G1499" s="99" t="b">
        <v>0</v>
      </c>
    </row>
    <row r="1500" spans="1:7" ht="15">
      <c r="A1500" s="101" t="s">
        <v>1955</v>
      </c>
      <c r="B1500" s="99">
        <v>2</v>
      </c>
      <c r="C1500" s="103">
        <v>0.0002568857989313416</v>
      </c>
      <c r="D1500" s="99" t="s">
        <v>2435</v>
      </c>
      <c r="E1500" s="99" t="b">
        <v>0</v>
      </c>
      <c r="F1500" s="99" t="b">
        <v>0</v>
      </c>
      <c r="G1500" s="99" t="b">
        <v>0</v>
      </c>
    </row>
    <row r="1501" spans="1:7" ht="15">
      <c r="A1501" s="101" t="s">
        <v>1956</v>
      </c>
      <c r="B1501" s="99">
        <v>2</v>
      </c>
      <c r="C1501" s="103">
        <v>0.0002568857989313416</v>
      </c>
      <c r="D1501" s="99" t="s">
        <v>2435</v>
      </c>
      <c r="E1501" s="99" t="b">
        <v>0</v>
      </c>
      <c r="F1501" s="99" t="b">
        <v>1</v>
      </c>
      <c r="G1501" s="99" t="b">
        <v>0</v>
      </c>
    </row>
    <row r="1502" spans="1:7" ht="15">
      <c r="A1502" s="101" t="s">
        <v>1957</v>
      </c>
      <c r="B1502" s="99">
        <v>2</v>
      </c>
      <c r="C1502" s="103">
        <v>0.0002568857989313416</v>
      </c>
      <c r="D1502" s="99" t="s">
        <v>2435</v>
      </c>
      <c r="E1502" s="99" t="b">
        <v>0</v>
      </c>
      <c r="F1502" s="99" t="b">
        <v>0</v>
      </c>
      <c r="G1502" s="99" t="b">
        <v>0</v>
      </c>
    </row>
    <row r="1503" spans="1:7" ht="15">
      <c r="A1503" s="101" t="s">
        <v>1958</v>
      </c>
      <c r="B1503" s="99">
        <v>2</v>
      </c>
      <c r="C1503" s="103">
        <v>0.0002568857989313416</v>
      </c>
      <c r="D1503" s="99" t="s">
        <v>2435</v>
      </c>
      <c r="E1503" s="99" t="b">
        <v>0</v>
      </c>
      <c r="F1503" s="99" t="b">
        <v>0</v>
      </c>
      <c r="G1503" s="99" t="b">
        <v>0</v>
      </c>
    </row>
    <row r="1504" spans="1:7" ht="15">
      <c r="A1504" s="101" t="s">
        <v>1959</v>
      </c>
      <c r="B1504" s="99">
        <v>2</v>
      </c>
      <c r="C1504" s="103">
        <v>0.0003030065275454034</v>
      </c>
      <c r="D1504" s="99" t="s">
        <v>2435</v>
      </c>
      <c r="E1504" s="99" t="b">
        <v>0</v>
      </c>
      <c r="F1504" s="99" t="b">
        <v>0</v>
      </c>
      <c r="G1504" s="99" t="b">
        <v>0</v>
      </c>
    </row>
    <row r="1505" spans="1:7" ht="15">
      <c r="A1505" s="101" t="s">
        <v>1960</v>
      </c>
      <c r="B1505" s="99">
        <v>2</v>
      </c>
      <c r="C1505" s="103">
        <v>0.0002568857989313416</v>
      </c>
      <c r="D1505" s="99" t="s">
        <v>2435</v>
      </c>
      <c r="E1505" s="99" t="b">
        <v>0</v>
      </c>
      <c r="F1505" s="99" t="b">
        <v>0</v>
      </c>
      <c r="G1505" s="99" t="b">
        <v>0</v>
      </c>
    </row>
    <row r="1506" spans="1:7" ht="15">
      <c r="A1506" s="101" t="s">
        <v>1961</v>
      </c>
      <c r="B1506" s="99">
        <v>2</v>
      </c>
      <c r="C1506" s="103">
        <v>0.0003030065275454034</v>
      </c>
      <c r="D1506" s="99" t="s">
        <v>2435</v>
      </c>
      <c r="E1506" s="99" t="b">
        <v>0</v>
      </c>
      <c r="F1506" s="99" t="b">
        <v>0</v>
      </c>
      <c r="G1506" s="99" t="b">
        <v>0</v>
      </c>
    </row>
    <row r="1507" spans="1:7" ht="15">
      <c r="A1507" s="101" t="s">
        <v>1962</v>
      </c>
      <c r="B1507" s="99">
        <v>2</v>
      </c>
      <c r="C1507" s="103">
        <v>0.0003030065275454034</v>
      </c>
      <c r="D1507" s="99" t="s">
        <v>2435</v>
      </c>
      <c r="E1507" s="99" t="b">
        <v>0</v>
      </c>
      <c r="F1507" s="99" t="b">
        <v>0</v>
      </c>
      <c r="G1507" s="99" t="b">
        <v>0</v>
      </c>
    </row>
    <row r="1508" spans="1:7" ht="15">
      <c r="A1508" s="101" t="s">
        <v>1963</v>
      </c>
      <c r="B1508" s="99">
        <v>2</v>
      </c>
      <c r="C1508" s="103">
        <v>0.0003030065275454034</v>
      </c>
      <c r="D1508" s="99" t="s">
        <v>2435</v>
      </c>
      <c r="E1508" s="99" t="b">
        <v>0</v>
      </c>
      <c r="F1508" s="99" t="b">
        <v>0</v>
      </c>
      <c r="G1508" s="99" t="b">
        <v>0</v>
      </c>
    </row>
    <row r="1509" spans="1:7" ht="15">
      <c r="A1509" s="101" t="s">
        <v>1964</v>
      </c>
      <c r="B1509" s="99">
        <v>2</v>
      </c>
      <c r="C1509" s="103">
        <v>0.0002568857989313416</v>
      </c>
      <c r="D1509" s="99" t="s">
        <v>2435</v>
      </c>
      <c r="E1509" s="99" t="b">
        <v>0</v>
      </c>
      <c r="F1509" s="99" t="b">
        <v>0</v>
      </c>
      <c r="G1509" s="99" t="b">
        <v>0</v>
      </c>
    </row>
    <row r="1510" spans="1:7" ht="15">
      <c r="A1510" s="101" t="s">
        <v>1965</v>
      </c>
      <c r="B1510" s="99">
        <v>2</v>
      </c>
      <c r="C1510" s="103">
        <v>0.0003030065275454034</v>
      </c>
      <c r="D1510" s="99" t="s">
        <v>2435</v>
      </c>
      <c r="E1510" s="99" t="b">
        <v>0</v>
      </c>
      <c r="F1510" s="99" t="b">
        <v>0</v>
      </c>
      <c r="G1510" s="99" t="b">
        <v>0</v>
      </c>
    </row>
    <row r="1511" spans="1:7" ht="15">
      <c r="A1511" s="101" t="s">
        <v>1966</v>
      </c>
      <c r="B1511" s="99">
        <v>2</v>
      </c>
      <c r="C1511" s="103">
        <v>0.0002568857989313416</v>
      </c>
      <c r="D1511" s="99" t="s">
        <v>2435</v>
      </c>
      <c r="E1511" s="99" t="b">
        <v>0</v>
      </c>
      <c r="F1511" s="99" t="b">
        <v>0</v>
      </c>
      <c r="G1511" s="99" t="b">
        <v>0</v>
      </c>
    </row>
    <row r="1512" spans="1:7" ht="15">
      <c r="A1512" s="101" t="s">
        <v>1967</v>
      </c>
      <c r="B1512" s="99">
        <v>2</v>
      </c>
      <c r="C1512" s="103">
        <v>0.0002568857989313416</v>
      </c>
      <c r="D1512" s="99" t="s">
        <v>2435</v>
      </c>
      <c r="E1512" s="99" t="b">
        <v>0</v>
      </c>
      <c r="F1512" s="99" t="b">
        <v>0</v>
      </c>
      <c r="G1512" s="99" t="b">
        <v>0</v>
      </c>
    </row>
    <row r="1513" spans="1:7" ht="15">
      <c r="A1513" s="101" t="s">
        <v>1968</v>
      </c>
      <c r="B1513" s="99">
        <v>2</v>
      </c>
      <c r="C1513" s="103">
        <v>0.0003030065275454034</v>
      </c>
      <c r="D1513" s="99" t="s">
        <v>2435</v>
      </c>
      <c r="E1513" s="99" t="b">
        <v>0</v>
      </c>
      <c r="F1513" s="99" t="b">
        <v>0</v>
      </c>
      <c r="G1513" s="99" t="b">
        <v>0</v>
      </c>
    </row>
    <row r="1514" spans="1:7" ht="15">
      <c r="A1514" s="101" t="s">
        <v>1969</v>
      </c>
      <c r="B1514" s="99">
        <v>2</v>
      </c>
      <c r="C1514" s="103">
        <v>0.0002568857989313416</v>
      </c>
      <c r="D1514" s="99" t="s">
        <v>2435</v>
      </c>
      <c r="E1514" s="99" t="b">
        <v>0</v>
      </c>
      <c r="F1514" s="99" t="b">
        <v>0</v>
      </c>
      <c r="G1514" s="99" t="b">
        <v>0</v>
      </c>
    </row>
    <row r="1515" spans="1:7" ht="15">
      <c r="A1515" s="101" t="s">
        <v>1970</v>
      </c>
      <c r="B1515" s="99">
        <v>2</v>
      </c>
      <c r="C1515" s="103">
        <v>0.0003030065275454034</v>
      </c>
      <c r="D1515" s="99" t="s">
        <v>2435</v>
      </c>
      <c r="E1515" s="99" t="b">
        <v>0</v>
      </c>
      <c r="F1515" s="99" t="b">
        <v>0</v>
      </c>
      <c r="G1515" s="99" t="b">
        <v>0</v>
      </c>
    </row>
    <row r="1516" spans="1:7" ht="15">
      <c r="A1516" s="101" t="s">
        <v>1971</v>
      </c>
      <c r="B1516" s="99">
        <v>2</v>
      </c>
      <c r="C1516" s="103">
        <v>0.0002568857989313416</v>
      </c>
      <c r="D1516" s="99" t="s">
        <v>2435</v>
      </c>
      <c r="E1516" s="99" t="b">
        <v>0</v>
      </c>
      <c r="F1516" s="99" t="b">
        <v>0</v>
      </c>
      <c r="G1516" s="99" t="b">
        <v>0</v>
      </c>
    </row>
    <row r="1517" spans="1:7" ht="15">
      <c r="A1517" s="101" t="s">
        <v>1972</v>
      </c>
      <c r="B1517" s="99">
        <v>2</v>
      </c>
      <c r="C1517" s="103">
        <v>0.0002568857989313416</v>
      </c>
      <c r="D1517" s="99" t="s">
        <v>2435</v>
      </c>
      <c r="E1517" s="99" t="b">
        <v>0</v>
      </c>
      <c r="F1517" s="99" t="b">
        <v>0</v>
      </c>
      <c r="G1517" s="99" t="b">
        <v>0</v>
      </c>
    </row>
    <row r="1518" spans="1:7" ht="15">
      <c r="A1518" s="101" t="s">
        <v>1973</v>
      </c>
      <c r="B1518" s="99">
        <v>2</v>
      </c>
      <c r="C1518" s="103">
        <v>0.0002568857989313416</v>
      </c>
      <c r="D1518" s="99" t="s">
        <v>2435</v>
      </c>
      <c r="E1518" s="99" t="b">
        <v>0</v>
      </c>
      <c r="F1518" s="99" t="b">
        <v>0</v>
      </c>
      <c r="G1518" s="99" t="b">
        <v>0</v>
      </c>
    </row>
    <row r="1519" spans="1:7" ht="15">
      <c r="A1519" s="101" t="s">
        <v>1974</v>
      </c>
      <c r="B1519" s="99">
        <v>2</v>
      </c>
      <c r="C1519" s="103">
        <v>0.0002568857989313416</v>
      </c>
      <c r="D1519" s="99" t="s">
        <v>2435</v>
      </c>
      <c r="E1519" s="99" t="b">
        <v>1</v>
      </c>
      <c r="F1519" s="99" t="b">
        <v>0</v>
      </c>
      <c r="G1519" s="99" t="b">
        <v>0</v>
      </c>
    </row>
    <row r="1520" spans="1:7" ht="15">
      <c r="A1520" s="101" t="s">
        <v>1975</v>
      </c>
      <c r="B1520" s="99">
        <v>2</v>
      </c>
      <c r="C1520" s="103">
        <v>0.0002568857989313416</v>
      </c>
      <c r="D1520" s="99" t="s">
        <v>2435</v>
      </c>
      <c r="E1520" s="99" t="b">
        <v>0</v>
      </c>
      <c r="F1520" s="99" t="b">
        <v>0</v>
      </c>
      <c r="G1520" s="99" t="b">
        <v>0</v>
      </c>
    </row>
    <row r="1521" spans="1:7" ht="15">
      <c r="A1521" s="101" t="s">
        <v>1976</v>
      </c>
      <c r="B1521" s="99">
        <v>2</v>
      </c>
      <c r="C1521" s="103">
        <v>0.0002568857989313416</v>
      </c>
      <c r="D1521" s="99" t="s">
        <v>2435</v>
      </c>
      <c r="E1521" s="99" t="b">
        <v>0</v>
      </c>
      <c r="F1521" s="99" t="b">
        <v>0</v>
      </c>
      <c r="G1521" s="99" t="b">
        <v>0</v>
      </c>
    </row>
    <row r="1522" spans="1:7" ht="15">
      <c r="A1522" s="101" t="s">
        <v>1977</v>
      </c>
      <c r="B1522" s="99">
        <v>2</v>
      </c>
      <c r="C1522" s="103">
        <v>0.0002568857989313416</v>
      </c>
      <c r="D1522" s="99" t="s">
        <v>2435</v>
      </c>
      <c r="E1522" s="99" t="b">
        <v>0</v>
      </c>
      <c r="F1522" s="99" t="b">
        <v>0</v>
      </c>
      <c r="G1522" s="99" t="b">
        <v>0</v>
      </c>
    </row>
    <row r="1523" spans="1:7" ht="15">
      <c r="A1523" s="101" t="s">
        <v>1978</v>
      </c>
      <c r="B1523" s="99">
        <v>2</v>
      </c>
      <c r="C1523" s="103">
        <v>0.0002568857989313416</v>
      </c>
      <c r="D1523" s="99" t="s">
        <v>2435</v>
      </c>
      <c r="E1523" s="99" t="b">
        <v>0</v>
      </c>
      <c r="F1523" s="99" t="b">
        <v>0</v>
      </c>
      <c r="G1523" s="99" t="b">
        <v>0</v>
      </c>
    </row>
    <row r="1524" spans="1:7" ht="15">
      <c r="A1524" s="101" t="s">
        <v>1979</v>
      </c>
      <c r="B1524" s="99">
        <v>2</v>
      </c>
      <c r="C1524" s="103">
        <v>0.0002568857989313416</v>
      </c>
      <c r="D1524" s="99" t="s">
        <v>2435</v>
      </c>
      <c r="E1524" s="99" t="b">
        <v>0</v>
      </c>
      <c r="F1524" s="99" t="b">
        <v>0</v>
      </c>
      <c r="G1524" s="99" t="b">
        <v>0</v>
      </c>
    </row>
    <row r="1525" spans="1:7" ht="15">
      <c r="A1525" s="101" t="s">
        <v>1980</v>
      </c>
      <c r="B1525" s="99">
        <v>2</v>
      </c>
      <c r="C1525" s="103">
        <v>0.0003030065275454034</v>
      </c>
      <c r="D1525" s="99" t="s">
        <v>2435</v>
      </c>
      <c r="E1525" s="99" t="b">
        <v>0</v>
      </c>
      <c r="F1525" s="99" t="b">
        <v>0</v>
      </c>
      <c r="G1525" s="99" t="b">
        <v>0</v>
      </c>
    </row>
    <row r="1526" spans="1:7" ht="15">
      <c r="A1526" s="101" t="s">
        <v>1981</v>
      </c>
      <c r="B1526" s="99">
        <v>2</v>
      </c>
      <c r="C1526" s="103">
        <v>0.0003030065275454034</v>
      </c>
      <c r="D1526" s="99" t="s">
        <v>2435</v>
      </c>
      <c r="E1526" s="99" t="b">
        <v>0</v>
      </c>
      <c r="F1526" s="99" t="b">
        <v>0</v>
      </c>
      <c r="G1526" s="99" t="b">
        <v>0</v>
      </c>
    </row>
    <row r="1527" spans="1:7" ht="15">
      <c r="A1527" s="101" t="s">
        <v>1982</v>
      </c>
      <c r="B1527" s="99">
        <v>2</v>
      </c>
      <c r="C1527" s="103">
        <v>0.0002568857989313416</v>
      </c>
      <c r="D1527" s="99" t="s">
        <v>2435</v>
      </c>
      <c r="E1527" s="99" t="b">
        <v>0</v>
      </c>
      <c r="F1527" s="99" t="b">
        <v>0</v>
      </c>
      <c r="G1527" s="99" t="b">
        <v>0</v>
      </c>
    </row>
    <row r="1528" spans="1:7" ht="15">
      <c r="A1528" s="101" t="s">
        <v>1983</v>
      </c>
      <c r="B1528" s="99">
        <v>2</v>
      </c>
      <c r="C1528" s="103">
        <v>0.0003030065275454034</v>
      </c>
      <c r="D1528" s="99" t="s">
        <v>2435</v>
      </c>
      <c r="E1528" s="99" t="b">
        <v>0</v>
      </c>
      <c r="F1528" s="99" t="b">
        <v>0</v>
      </c>
      <c r="G1528" s="99" t="b">
        <v>0</v>
      </c>
    </row>
    <row r="1529" spans="1:7" ht="15">
      <c r="A1529" s="101" t="s">
        <v>1984</v>
      </c>
      <c r="B1529" s="99">
        <v>2</v>
      </c>
      <c r="C1529" s="103">
        <v>0.0002568857989313416</v>
      </c>
      <c r="D1529" s="99" t="s">
        <v>2435</v>
      </c>
      <c r="E1529" s="99" t="b">
        <v>0</v>
      </c>
      <c r="F1529" s="99" t="b">
        <v>0</v>
      </c>
      <c r="G1529" s="99" t="b">
        <v>0</v>
      </c>
    </row>
    <row r="1530" spans="1:7" ht="15">
      <c r="A1530" s="101" t="s">
        <v>1985</v>
      </c>
      <c r="B1530" s="99">
        <v>2</v>
      </c>
      <c r="C1530" s="103">
        <v>0.0002568857989313416</v>
      </c>
      <c r="D1530" s="99" t="s">
        <v>2435</v>
      </c>
      <c r="E1530" s="99" t="b">
        <v>0</v>
      </c>
      <c r="F1530" s="99" t="b">
        <v>0</v>
      </c>
      <c r="G1530" s="99" t="b">
        <v>0</v>
      </c>
    </row>
    <row r="1531" spans="1:7" ht="15">
      <c r="A1531" s="101" t="s">
        <v>1986</v>
      </c>
      <c r="B1531" s="99">
        <v>2</v>
      </c>
      <c r="C1531" s="103">
        <v>0.0002568857989313416</v>
      </c>
      <c r="D1531" s="99" t="s">
        <v>2435</v>
      </c>
      <c r="E1531" s="99" t="b">
        <v>0</v>
      </c>
      <c r="F1531" s="99" t="b">
        <v>0</v>
      </c>
      <c r="G1531" s="99" t="b">
        <v>0</v>
      </c>
    </row>
    <row r="1532" spans="1:7" ht="15">
      <c r="A1532" s="101" t="s">
        <v>1987</v>
      </c>
      <c r="B1532" s="99">
        <v>2</v>
      </c>
      <c r="C1532" s="103">
        <v>0.0002568857989313416</v>
      </c>
      <c r="D1532" s="99" t="s">
        <v>2435</v>
      </c>
      <c r="E1532" s="99" t="b">
        <v>0</v>
      </c>
      <c r="F1532" s="99" t="b">
        <v>0</v>
      </c>
      <c r="G1532" s="99" t="b">
        <v>0</v>
      </c>
    </row>
    <row r="1533" spans="1:7" ht="15">
      <c r="A1533" s="101" t="s">
        <v>1988</v>
      </c>
      <c r="B1533" s="99">
        <v>2</v>
      </c>
      <c r="C1533" s="103">
        <v>0.0003030065275454034</v>
      </c>
      <c r="D1533" s="99" t="s">
        <v>2435</v>
      </c>
      <c r="E1533" s="99" t="b">
        <v>0</v>
      </c>
      <c r="F1533" s="99" t="b">
        <v>0</v>
      </c>
      <c r="G1533" s="99" t="b">
        <v>0</v>
      </c>
    </row>
    <row r="1534" spans="1:7" ht="15">
      <c r="A1534" s="101" t="s">
        <v>1989</v>
      </c>
      <c r="B1534" s="99">
        <v>2</v>
      </c>
      <c r="C1534" s="103">
        <v>0.0002568857989313416</v>
      </c>
      <c r="D1534" s="99" t="s">
        <v>2435</v>
      </c>
      <c r="E1534" s="99" t="b">
        <v>0</v>
      </c>
      <c r="F1534" s="99" t="b">
        <v>0</v>
      </c>
      <c r="G1534" s="99" t="b">
        <v>0</v>
      </c>
    </row>
    <row r="1535" spans="1:7" ht="15">
      <c r="A1535" s="101" t="s">
        <v>1990</v>
      </c>
      <c r="B1535" s="99">
        <v>2</v>
      </c>
      <c r="C1535" s="103">
        <v>0.0002568857989313416</v>
      </c>
      <c r="D1535" s="99" t="s">
        <v>2435</v>
      </c>
      <c r="E1535" s="99" t="b">
        <v>0</v>
      </c>
      <c r="F1535" s="99" t="b">
        <v>0</v>
      </c>
      <c r="G1535" s="99" t="b">
        <v>0</v>
      </c>
    </row>
    <row r="1536" spans="1:7" ht="15">
      <c r="A1536" s="101" t="s">
        <v>1991</v>
      </c>
      <c r="B1536" s="99">
        <v>2</v>
      </c>
      <c r="C1536" s="103">
        <v>0.0002568857989313416</v>
      </c>
      <c r="D1536" s="99" t="s">
        <v>2435</v>
      </c>
      <c r="E1536" s="99" t="b">
        <v>0</v>
      </c>
      <c r="F1536" s="99" t="b">
        <v>0</v>
      </c>
      <c r="G1536" s="99" t="b">
        <v>0</v>
      </c>
    </row>
    <row r="1537" spans="1:7" ht="15">
      <c r="A1537" s="101" t="s">
        <v>1992</v>
      </c>
      <c r="B1537" s="99">
        <v>2</v>
      </c>
      <c r="C1537" s="103">
        <v>0.0002568857989313416</v>
      </c>
      <c r="D1537" s="99" t="s">
        <v>2435</v>
      </c>
      <c r="E1537" s="99" t="b">
        <v>0</v>
      </c>
      <c r="F1537" s="99" t="b">
        <v>0</v>
      </c>
      <c r="G1537" s="99" t="b">
        <v>0</v>
      </c>
    </row>
    <row r="1538" spans="1:7" ht="15">
      <c r="A1538" s="101" t="s">
        <v>1993</v>
      </c>
      <c r="B1538" s="99">
        <v>2</v>
      </c>
      <c r="C1538" s="103">
        <v>0.0002568857989313416</v>
      </c>
      <c r="D1538" s="99" t="s">
        <v>2435</v>
      </c>
      <c r="E1538" s="99" t="b">
        <v>0</v>
      </c>
      <c r="F1538" s="99" t="b">
        <v>0</v>
      </c>
      <c r="G1538" s="99" t="b">
        <v>0</v>
      </c>
    </row>
    <row r="1539" spans="1:7" ht="15">
      <c r="A1539" s="101" t="s">
        <v>1994</v>
      </c>
      <c r="B1539" s="99">
        <v>2</v>
      </c>
      <c r="C1539" s="103">
        <v>0.0002568857989313416</v>
      </c>
      <c r="D1539" s="99" t="s">
        <v>2435</v>
      </c>
      <c r="E1539" s="99" t="b">
        <v>0</v>
      </c>
      <c r="F1539" s="99" t="b">
        <v>0</v>
      </c>
      <c r="G1539" s="99" t="b">
        <v>0</v>
      </c>
    </row>
    <row r="1540" spans="1:7" ht="15">
      <c r="A1540" s="101" t="s">
        <v>1995</v>
      </c>
      <c r="B1540" s="99">
        <v>2</v>
      </c>
      <c r="C1540" s="103">
        <v>0.0003030065275454034</v>
      </c>
      <c r="D1540" s="99" t="s">
        <v>2435</v>
      </c>
      <c r="E1540" s="99" t="b">
        <v>0</v>
      </c>
      <c r="F1540" s="99" t="b">
        <v>0</v>
      </c>
      <c r="G1540" s="99" t="b">
        <v>0</v>
      </c>
    </row>
    <row r="1541" spans="1:7" ht="15">
      <c r="A1541" s="101" t="s">
        <v>1996</v>
      </c>
      <c r="B1541" s="99">
        <v>2</v>
      </c>
      <c r="C1541" s="103">
        <v>0.0002568857989313416</v>
      </c>
      <c r="D1541" s="99" t="s">
        <v>2435</v>
      </c>
      <c r="E1541" s="99" t="b">
        <v>0</v>
      </c>
      <c r="F1541" s="99" t="b">
        <v>0</v>
      </c>
      <c r="G1541" s="99" t="b">
        <v>0</v>
      </c>
    </row>
    <row r="1542" spans="1:7" ht="15">
      <c r="A1542" s="101" t="s">
        <v>1997</v>
      </c>
      <c r="B1542" s="99">
        <v>2</v>
      </c>
      <c r="C1542" s="103">
        <v>0.0002568857989313416</v>
      </c>
      <c r="D1542" s="99" t="s">
        <v>2435</v>
      </c>
      <c r="E1542" s="99" t="b">
        <v>0</v>
      </c>
      <c r="F1542" s="99" t="b">
        <v>0</v>
      </c>
      <c r="G1542" s="99" t="b">
        <v>0</v>
      </c>
    </row>
    <row r="1543" spans="1:7" ht="15">
      <c r="A1543" s="101" t="s">
        <v>1998</v>
      </c>
      <c r="B1543" s="99">
        <v>2</v>
      </c>
      <c r="C1543" s="103">
        <v>0.0002568857989313416</v>
      </c>
      <c r="D1543" s="99" t="s">
        <v>2435</v>
      </c>
      <c r="E1543" s="99" t="b">
        <v>0</v>
      </c>
      <c r="F1543" s="99" t="b">
        <v>0</v>
      </c>
      <c r="G1543" s="99" t="b">
        <v>0</v>
      </c>
    </row>
    <row r="1544" spans="1:7" ht="15">
      <c r="A1544" s="101" t="s">
        <v>1999</v>
      </c>
      <c r="B1544" s="99">
        <v>2</v>
      </c>
      <c r="C1544" s="103">
        <v>0.0002568857989313416</v>
      </c>
      <c r="D1544" s="99" t="s">
        <v>2435</v>
      </c>
      <c r="E1544" s="99" t="b">
        <v>0</v>
      </c>
      <c r="F1544" s="99" t="b">
        <v>0</v>
      </c>
      <c r="G1544" s="99" t="b">
        <v>0</v>
      </c>
    </row>
    <row r="1545" spans="1:7" ht="15">
      <c r="A1545" s="101" t="s">
        <v>2000</v>
      </c>
      <c r="B1545" s="99">
        <v>2</v>
      </c>
      <c r="C1545" s="103">
        <v>0.0002568857989313416</v>
      </c>
      <c r="D1545" s="99" t="s">
        <v>2435</v>
      </c>
      <c r="E1545" s="99" t="b">
        <v>1</v>
      </c>
      <c r="F1545" s="99" t="b">
        <v>0</v>
      </c>
      <c r="G1545" s="99" t="b">
        <v>0</v>
      </c>
    </row>
    <row r="1546" spans="1:7" ht="15">
      <c r="A1546" s="101" t="s">
        <v>2001</v>
      </c>
      <c r="B1546" s="99">
        <v>2</v>
      </c>
      <c r="C1546" s="103">
        <v>0.0003030065275454034</v>
      </c>
      <c r="D1546" s="99" t="s">
        <v>2435</v>
      </c>
      <c r="E1546" s="99" t="b">
        <v>0</v>
      </c>
      <c r="F1546" s="99" t="b">
        <v>1</v>
      </c>
      <c r="G1546" s="99" t="b">
        <v>0</v>
      </c>
    </row>
    <row r="1547" spans="1:7" ht="15">
      <c r="A1547" s="101" t="s">
        <v>2002</v>
      </c>
      <c r="B1547" s="99">
        <v>2</v>
      </c>
      <c r="C1547" s="103">
        <v>0.0002568857989313416</v>
      </c>
      <c r="D1547" s="99" t="s">
        <v>2435</v>
      </c>
      <c r="E1547" s="99" t="b">
        <v>0</v>
      </c>
      <c r="F1547" s="99" t="b">
        <v>0</v>
      </c>
      <c r="G1547" s="99" t="b">
        <v>0</v>
      </c>
    </row>
    <row r="1548" spans="1:7" ht="15">
      <c r="A1548" s="101" t="s">
        <v>2003</v>
      </c>
      <c r="B1548" s="99">
        <v>2</v>
      </c>
      <c r="C1548" s="103">
        <v>0.0002568857989313416</v>
      </c>
      <c r="D1548" s="99" t="s">
        <v>2435</v>
      </c>
      <c r="E1548" s="99" t="b">
        <v>0</v>
      </c>
      <c r="F1548" s="99" t="b">
        <v>0</v>
      </c>
      <c r="G1548" s="99" t="b">
        <v>0</v>
      </c>
    </row>
    <row r="1549" spans="1:7" ht="15">
      <c r="A1549" s="101" t="s">
        <v>2004</v>
      </c>
      <c r="B1549" s="99">
        <v>2</v>
      </c>
      <c r="C1549" s="103">
        <v>0.0002568857989313416</v>
      </c>
      <c r="D1549" s="99" t="s">
        <v>2435</v>
      </c>
      <c r="E1549" s="99" t="b">
        <v>0</v>
      </c>
      <c r="F1549" s="99" t="b">
        <v>0</v>
      </c>
      <c r="G1549" s="99" t="b">
        <v>0</v>
      </c>
    </row>
    <row r="1550" spans="1:7" ht="15">
      <c r="A1550" s="101" t="s">
        <v>2005</v>
      </c>
      <c r="B1550" s="99">
        <v>2</v>
      </c>
      <c r="C1550" s="103">
        <v>0.0002568857989313416</v>
      </c>
      <c r="D1550" s="99" t="s">
        <v>2435</v>
      </c>
      <c r="E1550" s="99" t="b">
        <v>0</v>
      </c>
      <c r="F1550" s="99" t="b">
        <v>0</v>
      </c>
      <c r="G1550" s="99" t="b">
        <v>0</v>
      </c>
    </row>
    <row r="1551" spans="1:7" ht="15">
      <c r="A1551" s="101" t="s">
        <v>2006</v>
      </c>
      <c r="B1551" s="99">
        <v>2</v>
      </c>
      <c r="C1551" s="103">
        <v>0.0002568857989313416</v>
      </c>
      <c r="D1551" s="99" t="s">
        <v>2435</v>
      </c>
      <c r="E1551" s="99" t="b">
        <v>1</v>
      </c>
      <c r="F1551" s="99" t="b">
        <v>0</v>
      </c>
      <c r="G1551" s="99" t="b">
        <v>0</v>
      </c>
    </row>
    <row r="1552" spans="1:7" ht="15">
      <c r="A1552" s="101" t="s">
        <v>2007</v>
      </c>
      <c r="B1552" s="99">
        <v>2</v>
      </c>
      <c r="C1552" s="103">
        <v>0.0002568857989313416</v>
      </c>
      <c r="D1552" s="99" t="s">
        <v>2435</v>
      </c>
      <c r="E1552" s="99" t="b">
        <v>1</v>
      </c>
      <c r="F1552" s="99" t="b">
        <v>0</v>
      </c>
      <c r="G1552" s="99" t="b">
        <v>0</v>
      </c>
    </row>
    <row r="1553" spans="1:7" ht="15">
      <c r="A1553" s="101" t="s">
        <v>2008</v>
      </c>
      <c r="B1553" s="99">
        <v>2</v>
      </c>
      <c r="C1553" s="103">
        <v>0.0002568857989313416</v>
      </c>
      <c r="D1553" s="99" t="s">
        <v>2435</v>
      </c>
      <c r="E1553" s="99" t="b">
        <v>0</v>
      </c>
      <c r="F1553" s="99" t="b">
        <v>0</v>
      </c>
      <c r="G1553" s="99" t="b">
        <v>0</v>
      </c>
    </row>
    <row r="1554" spans="1:7" ht="15">
      <c r="A1554" s="101" t="s">
        <v>2009</v>
      </c>
      <c r="B1554" s="99">
        <v>2</v>
      </c>
      <c r="C1554" s="103">
        <v>0.0002568857989313416</v>
      </c>
      <c r="D1554" s="99" t="s">
        <v>2435</v>
      </c>
      <c r="E1554" s="99" t="b">
        <v>0</v>
      </c>
      <c r="F1554" s="99" t="b">
        <v>0</v>
      </c>
      <c r="G1554" s="99" t="b">
        <v>0</v>
      </c>
    </row>
    <row r="1555" spans="1:7" ht="15">
      <c r="A1555" s="101" t="s">
        <v>2010</v>
      </c>
      <c r="B1555" s="99">
        <v>2</v>
      </c>
      <c r="C1555" s="103">
        <v>0.0002568857989313416</v>
      </c>
      <c r="D1555" s="99" t="s">
        <v>2435</v>
      </c>
      <c r="E1555" s="99" t="b">
        <v>1</v>
      </c>
      <c r="F1555" s="99" t="b">
        <v>0</v>
      </c>
      <c r="G1555" s="99" t="b">
        <v>0</v>
      </c>
    </row>
    <row r="1556" spans="1:7" ht="15">
      <c r="A1556" s="101" t="s">
        <v>2011</v>
      </c>
      <c r="B1556" s="99">
        <v>2</v>
      </c>
      <c r="C1556" s="103">
        <v>0.0002568857989313416</v>
      </c>
      <c r="D1556" s="99" t="s">
        <v>2435</v>
      </c>
      <c r="E1556" s="99" t="b">
        <v>0</v>
      </c>
      <c r="F1556" s="99" t="b">
        <v>0</v>
      </c>
      <c r="G1556" s="99" t="b">
        <v>0</v>
      </c>
    </row>
    <row r="1557" spans="1:7" ht="15">
      <c r="A1557" s="101" t="s">
        <v>2012</v>
      </c>
      <c r="B1557" s="99">
        <v>2</v>
      </c>
      <c r="C1557" s="103">
        <v>0.0002568857989313416</v>
      </c>
      <c r="D1557" s="99" t="s">
        <v>2435</v>
      </c>
      <c r="E1557" s="99" t="b">
        <v>0</v>
      </c>
      <c r="F1557" s="99" t="b">
        <v>0</v>
      </c>
      <c r="G1557" s="99" t="b">
        <v>0</v>
      </c>
    </row>
    <row r="1558" spans="1:7" ht="15">
      <c r="A1558" s="101" t="s">
        <v>2013</v>
      </c>
      <c r="B1558" s="99">
        <v>2</v>
      </c>
      <c r="C1558" s="103">
        <v>0.0002568857989313416</v>
      </c>
      <c r="D1558" s="99" t="s">
        <v>2435</v>
      </c>
      <c r="E1558" s="99" t="b">
        <v>0</v>
      </c>
      <c r="F1558" s="99" t="b">
        <v>0</v>
      </c>
      <c r="G1558" s="99" t="b">
        <v>0</v>
      </c>
    </row>
    <row r="1559" spans="1:7" ht="15">
      <c r="A1559" s="101" t="s">
        <v>2014</v>
      </c>
      <c r="B1559" s="99">
        <v>2</v>
      </c>
      <c r="C1559" s="103">
        <v>0.0002568857989313416</v>
      </c>
      <c r="D1559" s="99" t="s">
        <v>2435</v>
      </c>
      <c r="E1559" s="99" t="b">
        <v>1</v>
      </c>
      <c r="F1559" s="99" t="b">
        <v>0</v>
      </c>
      <c r="G1559" s="99" t="b">
        <v>0</v>
      </c>
    </row>
    <row r="1560" spans="1:7" ht="15">
      <c r="A1560" s="101" t="s">
        <v>2015</v>
      </c>
      <c r="B1560" s="99">
        <v>2</v>
      </c>
      <c r="C1560" s="103">
        <v>0.0002568857989313416</v>
      </c>
      <c r="D1560" s="99" t="s">
        <v>2435</v>
      </c>
      <c r="E1560" s="99" t="b">
        <v>0</v>
      </c>
      <c r="F1560" s="99" t="b">
        <v>0</v>
      </c>
      <c r="G1560" s="99" t="b">
        <v>0</v>
      </c>
    </row>
    <row r="1561" spans="1:7" ht="15">
      <c r="A1561" s="101" t="s">
        <v>2016</v>
      </c>
      <c r="B1561" s="99">
        <v>2</v>
      </c>
      <c r="C1561" s="103">
        <v>0.0002568857989313416</v>
      </c>
      <c r="D1561" s="99" t="s">
        <v>2435</v>
      </c>
      <c r="E1561" s="99" t="b">
        <v>0</v>
      </c>
      <c r="F1561" s="99" t="b">
        <v>0</v>
      </c>
      <c r="G1561" s="99" t="b">
        <v>0</v>
      </c>
    </row>
    <row r="1562" spans="1:7" ht="15">
      <c r="A1562" s="101" t="s">
        <v>2017</v>
      </c>
      <c r="B1562" s="99">
        <v>2</v>
      </c>
      <c r="C1562" s="103">
        <v>0.0002568857989313416</v>
      </c>
      <c r="D1562" s="99" t="s">
        <v>2435</v>
      </c>
      <c r="E1562" s="99" t="b">
        <v>0</v>
      </c>
      <c r="F1562" s="99" t="b">
        <v>0</v>
      </c>
      <c r="G1562" s="99" t="b">
        <v>0</v>
      </c>
    </row>
    <row r="1563" spans="1:7" ht="15">
      <c r="A1563" s="101" t="s">
        <v>2018</v>
      </c>
      <c r="B1563" s="99">
        <v>2</v>
      </c>
      <c r="C1563" s="103">
        <v>0.0002568857989313416</v>
      </c>
      <c r="D1563" s="99" t="s">
        <v>2435</v>
      </c>
      <c r="E1563" s="99" t="b">
        <v>0</v>
      </c>
      <c r="F1563" s="99" t="b">
        <v>0</v>
      </c>
      <c r="G1563" s="99" t="b">
        <v>0</v>
      </c>
    </row>
    <row r="1564" spans="1:7" ht="15">
      <c r="A1564" s="101" t="s">
        <v>2019</v>
      </c>
      <c r="B1564" s="99">
        <v>2</v>
      </c>
      <c r="C1564" s="103">
        <v>0.0002568857989313416</v>
      </c>
      <c r="D1564" s="99" t="s">
        <v>2435</v>
      </c>
      <c r="E1564" s="99" t="b">
        <v>0</v>
      </c>
      <c r="F1564" s="99" t="b">
        <v>0</v>
      </c>
      <c r="G1564" s="99" t="b">
        <v>0</v>
      </c>
    </row>
    <row r="1565" spans="1:7" ht="15">
      <c r="A1565" s="101" t="s">
        <v>2020</v>
      </c>
      <c r="B1565" s="99">
        <v>2</v>
      </c>
      <c r="C1565" s="103">
        <v>0.0003030065275454034</v>
      </c>
      <c r="D1565" s="99" t="s">
        <v>2435</v>
      </c>
      <c r="E1565" s="99" t="b">
        <v>0</v>
      </c>
      <c r="F1565" s="99" t="b">
        <v>0</v>
      </c>
      <c r="G1565" s="99" t="b">
        <v>0</v>
      </c>
    </row>
    <row r="1566" spans="1:7" ht="15">
      <c r="A1566" s="101" t="s">
        <v>2021</v>
      </c>
      <c r="B1566" s="99">
        <v>2</v>
      </c>
      <c r="C1566" s="103">
        <v>0.0002568857989313416</v>
      </c>
      <c r="D1566" s="99" t="s">
        <v>2435</v>
      </c>
      <c r="E1566" s="99" t="b">
        <v>0</v>
      </c>
      <c r="F1566" s="99" t="b">
        <v>0</v>
      </c>
      <c r="G1566" s="99" t="b">
        <v>0</v>
      </c>
    </row>
    <row r="1567" spans="1:7" ht="15">
      <c r="A1567" s="101" t="s">
        <v>2022</v>
      </c>
      <c r="B1567" s="99">
        <v>2</v>
      </c>
      <c r="C1567" s="103">
        <v>0.0002568857989313416</v>
      </c>
      <c r="D1567" s="99" t="s">
        <v>2435</v>
      </c>
      <c r="E1567" s="99" t="b">
        <v>0</v>
      </c>
      <c r="F1567" s="99" t="b">
        <v>0</v>
      </c>
      <c r="G1567" s="99" t="b">
        <v>0</v>
      </c>
    </row>
    <row r="1568" spans="1:7" ht="15">
      <c r="A1568" s="101" t="s">
        <v>2023</v>
      </c>
      <c r="B1568" s="99">
        <v>2</v>
      </c>
      <c r="C1568" s="103">
        <v>0.0003030065275454034</v>
      </c>
      <c r="D1568" s="99" t="s">
        <v>2435</v>
      </c>
      <c r="E1568" s="99" t="b">
        <v>0</v>
      </c>
      <c r="F1568" s="99" t="b">
        <v>0</v>
      </c>
      <c r="G1568" s="99" t="b">
        <v>0</v>
      </c>
    </row>
    <row r="1569" spans="1:7" ht="15">
      <c r="A1569" s="101" t="s">
        <v>2024</v>
      </c>
      <c r="B1569" s="99">
        <v>2</v>
      </c>
      <c r="C1569" s="103">
        <v>0.0002568857989313416</v>
      </c>
      <c r="D1569" s="99" t="s">
        <v>2435</v>
      </c>
      <c r="E1569" s="99" t="b">
        <v>1</v>
      </c>
      <c r="F1569" s="99" t="b">
        <v>0</v>
      </c>
      <c r="G1569" s="99" t="b">
        <v>0</v>
      </c>
    </row>
    <row r="1570" spans="1:7" ht="15">
      <c r="A1570" s="101" t="s">
        <v>2025</v>
      </c>
      <c r="B1570" s="99">
        <v>2</v>
      </c>
      <c r="C1570" s="103">
        <v>0.0002568857989313416</v>
      </c>
      <c r="D1570" s="99" t="s">
        <v>2435</v>
      </c>
      <c r="E1570" s="99" t="b">
        <v>0</v>
      </c>
      <c r="F1570" s="99" t="b">
        <v>1</v>
      </c>
      <c r="G1570" s="99" t="b">
        <v>0</v>
      </c>
    </row>
    <row r="1571" spans="1:7" ht="15">
      <c r="A1571" s="101" t="s">
        <v>2026</v>
      </c>
      <c r="B1571" s="99">
        <v>2</v>
      </c>
      <c r="C1571" s="103">
        <v>0.0003030065275454034</v>
      </c>
      <c r="D1571" s="99" t="s">
        <v>2435</v>
      </c>
      <c r="E1571" s="99" t="b">
        <v>0</v>
      </c>
      <c r="F1571" s="99" t="b">
        <v>0</v>
      </c>
      <c r="G1571" s="99" t="b">
        <v>0</v>
      </c>
    </row>
    <row r="1572" spans="1:7" ht="15">
      <c r="A1572" s="101" t="s">
        <v>2027</v>
      </c>
      <c r="B1572" s="99">
        <v>2</v>
      </c>
      <c r="C1572" s="103">
        <v>0.0003030065275454034</v>
      </c>
      <c r="D1572" s="99" t="s">
        <v>2435</v>
      </c>
      <c r="E1572" s="99" t="b">
        <v>0</v>
      </c>
      <c r="F1572" s="99" t="b">
        <v>0</v>
      </c>
      <c r="G1572" s="99" t="b">
        <v>0</v>
      </c>
    </row>
    <row r="1573" spans="1:7" ht="15">
      <c r="A1573" s="101" t="s">
        <v>2028</v>
      </c>
      <c r="B1573" s="99">
        <v>2</v>
      </c>
      <c r="C1573" s="103">
        <v>0.0003030065275454034</v>
      </c>
      <c r="D1573" s="99" t="s">
        <v>2435</v>
      </c>
      <c r="E1573" s="99" t="b">
        <v>0</v>
      </c>
      <c r="F1573" s="99" t="b">
        <v>0</v>
      </c>
      <c r="G1573" s="99" t="b">
        <v>0</v>
      </c>
    </row>
    <row r="1574" spans="1:7" ht="15">
      <c r="A1574" s="101" t="s">
        <v>2029</v>
      </c>
      <c r="B1574" s="99">
        <v>2</v>
      </c>
      <c r="C1574" s="103">
        <v>0.0002568857989313416</v>
      </c>
      <c r="D1574" s="99" t="s">
        <v>2435</v>
      </c>
      <c r="E1574" s="99" t="b">
        <v>1</v>
      </c>
      <c r="F1574" s="99" t="b">
        <v>0</v>
      </c>
      <c r="G1574" s="99" t="b">
        <v>0</v>
      </c>
    </row>
    <row r="1575" spans="1:7" ht="15">
      <c r="A1575" s="101" t="s">
        <v>2030</v>
      </c>
      <c r="B1575" s="99">
        <v>2</v>
      </c>
      <c r="C1575" s="103">
        <v>0.0002568857989313416</v>
      </c>
      <c r="D1575" s="99" t="s">
        <v>2435</v>
      </c>
      <c r="E1575" s="99" t="b">
        <v>0</v>
      </c>
      <c r="F1575" s="99" t="b">
        <v>0</v>
      </c>
      <c r="G1575" s="99" t="b">
        <v>0</v>
      </c>
    </row>
    <row r="1576" spans="1:7" ht="15">
      <c r="A1576" s="101" t="s">
        <v>2031</v>
      </c>
      <c r="B1576" s="99">
        <v>2</v>
      </c>
      <c r="C1576" s="103">
        <v>0.0002568857989313416</v>
      </c>
      <c r="D1576" s="99" t="s">
        <v>2435</v>
      </c>
      <c r="E1576" s="99" t="b">
        <v>0</v>
      </c>
      <c r="F1576" s="99" t="b">
        <v>0</v>
      </c>
      <c r="G1576" s="99" t="b">
        <v>0</v>
      </c>
    </row>
    <row r="1577" spans="1:7" ht="15">
      <c r="A1577" s="101" t="s">
        <v>2032</v>
      </c>
      <c r="B1577" s="99">
        <v>2</v>
      </c>
      <c r="C1577" s="103">
        <v>0.0002568857989313416</v>
      </c>
      <c r="D1577" s="99" t="s">
        <v>2435</v>
      </c>
      <c r="E1577" s="99" t="b">
        <v>0</v>
      </c>
      <c r="F1577" s="99" t="b">
        <v>0</v>
      </c>
      <c r="G1577" s="99" t="b">
        <v>0</v>
      </c>
    </row>
    <row r="1578" spans="1:7" ht="15">
      <c r="A1578" s="101" t="s">
        <v>2033</v>
      </c>
      <c r="B1578" s="99">
        <v>2</v>
      </c>
      <c r="C1578" s="103">
        <v>0.0002568857989313416</v>
      </c>
      <c r="D1578" s="99" t="s">
        <v>2435</v>
      </c>
      <c r="E1578" s="99" t="b">
        <v>0</v>
      </c>
      <c r="F1578" s="99" t="b">
        <v>0</v>
      </c>
      <c r="G1578" s="99" t="b">
        <v>0</v>
      </c>
    </row>
    <row r="1579" spans="1:7" ht="15">
      <c r="A1579" s="101" t="s">
        <v>2034</v>
      </c>
      <c r="B1579" s="99">
        <v>2</v>
      </c>
      <c r="C1579" s="103">
        <v>0.0003030065275454034</v>
      </c>
      <c r="D1579" s="99" t="s">
        <v>2435</v>
      </c>
      <c r="E1579" s="99" t="b">
        <v>0</v>
      </c>
      <c r="F1579" s="99" t="b">
        <v>0</v>
      </c>
      <c r="G1579" s="99" t="b">
        <v>0</v>
      </c>
    </row>
    <row r="1580" spans="1:7" ht="15">
      <c r="A1580" s="101" t="s">
        <v>2035</v>
      </c>
      <c r="B1580" s="99">
        <v>2</v>
      </c>
      <c r="C1580" s="103">
        <v>0.0002568857989313416</v>
      </c>
      <c r="D1580" s="99" t="s">
        <v>2435</v>
      </c>
      <c r="E1580" s="99" t="b">
        <v>0</v>
      </c>
      <c r="F1580" s="99" t="b">
        <v>0</v>
      </c>
      <c r="G1580" s="99" t="b">
        <v>0</v>
      </c>
    </row>
    <row r="1581" spans="1:7" ht="15">
      <c r="A1581" s="101" t="s">
        <v>2036</v>
      </c>
      <c r="B1581" s="99">
        <v>2</v>
      </c>
      <c r="C1581" s="103">
        <v>0.0002568857989313416</v>
      </c>
      <c r="D1581" s="99" t="s">
        <v>2435</v>
      </c>
      <c r="E1581" s="99" t="b">
        <v>0</v>
      </c>
      <c r="F1581" s="99" t="b">
        <v>0</v>
      </c>
      <c r="G1581" s="99" t="b">
        <v>0</v>
      </c>
    </row>
    <row r="1582" spans="1:7" ht="15">
      <c r="A1582" s="101" t="s">
        <v>2037</v>
      </c>
      <c r="B1582" s="99">
        <v>2</v>
      </c>
      <c r="C1582" s="103">
        <v>0.0003030065275454034</v>
      </c>
      <c r="D1582" s="99" t="s">
        <v>2435</v>
      </c>
      <c r="E1582" s="99" t="b">
        <v>0</v>
      </c>
      <c r="F1582" s="99" t="b">
        <v>0</v>
      </c>
      <c r="G1582" s="99" t="b">
        <v>0</v>
      </c>
    </row>
    <row r="1583" spans="1:7" ht="15">
      <c r="A1583" s="101" t="s">
        <v>2038</v>
      </c>
      <c r="B1583" s="99">
        <v>2</v>
      </c>
      <c r="C1583" s="103">
        <v>0.0003030065275454034</v>
      </c>
      <c r="D1583" s="99" t="s">
        <v>2435</v>
      </c>
      <c r="E1583" s="99" t="b">
        <v>0</v>
      </c>
      <c r="F1583" s="99" t="b">
        <v>0</v>
      </c>
      <c r="G1583" s="99" t="b">
        <v>0</v>
      </c>
    </row>
    <row r="1584" spans="1:7" ht="15">
      <c r="A1584" s="101" t="s">
        <v>2039</v>
      </c>
      <c r="B1584" s="99">
        <v>2</v>
      </c>
      <c r="C1584" s="103">
        <v>0.0003030065275454034</v>
      </c>
      <c r="D1584" s="99" t="s">
        <v>2435</v>
      </c>
      <c r="E1584" s="99" t="b">
        <v>0</v>
      </c>
      <c r="F1584" s="99" t="b">
        <v>0</v>
      </c>
      <c r="G1584" s="99" t="b">
        <v>0</v>
      </c>
    </row>
    <row r="1585" spans="1:7" ht="15">
      <c r="A1585" s="101" t="s">
        <v>2040</v>
      </c>
      <c r="B1585" s="99">
        <v>2</v>
      </c>
      <c r="C1585" s="103">
        <v>0.0002568857989313416</v>
      </c>
      <c r="D1585" s="99" t="s">
        <v>2435</v>
      </c>
      <c r="E1585" s="99" t="b">
        <v>0</v>
      </c>
      <c r="F1585" s="99" t="b">
        <v>0</v>
      </c>
      <c r="G1585" s="99" t="b">
        <v>0</v>
      </c>
    </row>
    <row r="1586" spans="1:7" ht="15">
      <c r="A1586" s="101" t="s">
        <v>2041</v>
      </c>
      <c r="B1586" s="99">
        <v>2</v>
      </c>
      <c r="C1586" s="103">
        <v>0.0003030065275454034</v>
      </c>
      <c r="D1586" s="99" t="s">
        <v>2435</v>
      </c>
      <c r="E1586" s="99" t="b">
        <v>0</v>
      </c>
      <c r="F1586" s="99" t="b">
        <v>0</v>
      </c>
      <c r="G1586" s="99" t="b">
        <v>0</v>
      </c>
    </row>
    <row r="1587" spans="1:7" ht="15">
      <c r="A1587" s="101" t="s">
        <v>2042</v>
      </c>
      <c r="B1587" s="99">
        <v>2</v>
      </c>
      <c r="C1587" s="103">
        <v>0.0002568857989313416</v>
      </c>
      <c r="D1587" s="99" t="s">
        <v>2435</v>
      </c>
      <c r="E1587" s="99" t="b">
        <v>0</v>
      </c>
      <c r="F1587" s="99" t="b">
        <v>0</v>
      </c>
      <c r="G1587" s="99" t="b">
        <v>0</v>
      </c>
    </row>
    <row r="1588" spans="1:7" ht="15">
      <c r="A1588" s="101" t="s">
        <v>2043</v>
      </c>
      <c r="B1588" s="99">
        <v>2</v>
      </c>
      <c r="C1588" s="103">
        <v>0.0002568857989313416</v>
      </c>
      <c r="D1588" s="99" t="s">
        <v>2435</v>
      </c>
      <c r="E1588" s="99" t="b">
        <v>0</v>
      </c>
      <c r="F1588" s="99" t="b">
        <v>0</v>
      </c>
      <c r="G1588" s="99" t="b">
        <v>0</v>
      </c>
    </row>
    <row r="1589" spans="1:7" ht="15">
      <c r="A1589" s="101" t="s">
        <v>2044</v>
      </c>
      <c r="B1589" s="99">
        <v>2</v>
      </c>
      <c r="C1589" s="103">
        <v>0.0002568857989313416</v>
      </c>
      <c r="D1589" s="99" t="s">
        <v>2435</v>
      </c>
      <c r="E1589" s="99" t="b">
        <v>0</v>
      </c>
      <c r="F1589" s="99" t="b">
        <v>0</v>
      </c>
      <c r="G1589" s="99" t="b">
        <v>0</v>
      </c>
    </row>
    <row r="1590" spans="1:7" ht="15">
      <c r="A1590" s="101" t="s">
        <v>2045</v>
      </c>
      <c r="B1590" s="99">
        <v>2</v>
      </c>
      <c r="C1590" s="103">
        <v>0.0003030065275454034</v>
      </c>
      <c r="D1590" s="99" t="s">
        <v>2435</v>
      </c>
      <c r="E1590" s="99" t="b">
        <v>0</v>
      </c>
      <c r="F1590" s="99" t="b">
        <v>0</v>
      </c>
      <c r="G1590" s="99" t="b">
        <v>0</v>
      </c>
    </row>
    <row r="1591" spans="1:7" ht="15">
      <c r="A1591" s="101" t="s">
        <v>2046</v>
      </c>
      <c r="B1591" s="99">
        <v>2</v>
      </c>
      <c r="C1591" s="103">
        <v>0.0002568857989313416</v>
      </c>
      <c r="D1591" s="99" t="s">
        <v>2435</v>
      </c>
      <c r="E1591" s="99" t="b">
        <v>0</v>
      </c>
      <c r="F1591" s="99" t="b">
        <v>0</v>
      </c>
      <c r="G1591" s="99" t="b">
        <v>0</v>
      </c>
    </row>
    <row r="1592" spans="1:7" ht="15">
      <c r="A1592" s="101" t="s">
        <v>2047</v>
      </c>
      <c r="B1592" s="99">
        <v>2</v>
      </c>
      <c r="C1592" s="103">
        <v>0.0002568857989313416</v>
      </c>
      <c r="D1592" s="99" t="s">
        <v>2435</v>
      </c>
      <c r="E1592" s="99" t="b">
        <v>0</v>
      </c>
      <c r="F1592" s="99" t="b">
        <v>0</v>
      </c>
      <c r="G1592" s="99" t="b">
        <v>0</v>
      </c>
    </row>
    <row r="1593" spans="1:7" ht="15">
      <c r="A1593" s="101" t="s">
        <v>2048</v>
      </c>
      <c r="B1593" s="99">
        <v>2</v>
      </c>
      <c r="C1593" s="103">
        <v>0.0003030065275454034</v>
      </c>
      <c r="D1593" s="99" t="s">
        <v>2435</v>
      </c>
      <c r="E1593" s="99" t="b">
        <v>0</v>
      </c>
      <c r="F1593" s="99" t="b">
        <v>0</v>
      </c>
      <c r="G1593" s="99" t="b">
        <v>0</v>
      </c>
    </row>
    <row r="1594" spans="1:7" ht="15">
      <c r="A1594" s="101" t="s">
        <v>2049</v>
      </c>
      <c r="B1594" s="99">
        <v>2</v>
      </c>
      <c r="C1594" s="103">
        <v>0.0003030065275454034</v>
      </c>
      <c r="D1594" s="99" t="s">
        <v>2435</v>
      </c>
      <c r="E1594" s="99" t="b">
        <v>0</v>
      </c>
      <c r="F1594" s="99" t="b">
        <v>0</v>
      </c>
      <c r="G1594" s="99" t="b">
        <v>0</v>
      </c>
    </row>
    <row r="1595" spans="1:7" ht="15">
      <c r="A1595" s="101" t="s">
        <v>2050</v>
      </c>
      <c r="B1595" s="99">
        <v>2</v>
      </c>
      <c r="C1595" s="103">
        <v>0.0003030065275454034</v>
      </c>
      <c r="D1595" s="99" t="s">
        <v>2435</v>
      </c>
      <c r="E1595" s="99" t="b">
        <v>0</v>
      </c>
      <c r="F1595" s="99" t="b">
        <v>0</v>
      </c>
      <c r="G1595" s="99" t="b">
        <v>0</v>
      </c>
    </row>
    <row r="1596" spans="1:7" ht="15">
      <c r="A1596" s="101" t="s">
        <v>2051</v>
      </c>
      <c r="B1596" s="99">
        <v>2</v>
      </c>
      <c r="C1596" s="103">
        <v>0.0002568857989313416</v>
      </c>
      <c r="D1596" s="99" t="s">
        <v>2435</v>
      </c>
      <c r="E1596" s="99" t="b">
        <v>0</v>
      </c>
      <c r="F1596" s="99" t="b">
        <v>0</v>
      </c>
      <c r="G1596" s="99" t="b">
        <v>0</v>
      </c>
    </row>
    <row r="1597" spans="1:7" ht="15">
      <c r="A1597" s="101" t="s">
        <v>2052</v>
      </c>
      <c r="B1597" s="99">
        <v>2</v>
      </c>
      <c r="C1597" s="103">
        <v>0.0002568857989313416</v>
      </c>
      <c r="D1597" s="99" t="s">
        <v>2435</v>
      </c>
      <c r="E1597" s="99" t="b">
        <v>0</v>
      </c>
      <c r="F1597" s="99" t="b">
        <v>0</v>
      </c>
      <c r="G1597" s="99" t="b">
        <v>0</v>
      </c>
    </row>
    <row r="1598" spans="1:7" ht="15">
      <c r="A1598" s="101" t="s">
        <v>2053</v>
      </c>
      <c r="B1598" s="99">
        <v>2</v>
      </c>
      <c r="C1598" s="103">
        <v>0.0002568857989313416</v>
      </c>
      <c r="D1598" s="99" t="s">
        <v>2435</v>
      </c>
      <c r="E1598" s="99" t="b">
        <v>0</v>
      </c>
      <c r="F1598" s="99" t="b">
        <v>0</v>
      </c>
      <c r="G1598" s="99" t="b">
        <v>0</v>
      </c>
    </row>
    <row r="1599" spans="1:7" ht="15">
      <c r="A1599" s="101" t="s">
        <v>2054</v>
      </c>
      <c r="B1599" s="99">
        <v>2</v>
      </c>
      <c r="C1599" s="103">
        <v>0.0003030065275454034</v>
      </c>
      <c r="D1599" s="99" t="s">
        <v>2435</v>
      </c>
      <c r="E1599" s="99" t="b">
        <v>0</v>
      </c>
      <c r="F1599" s="99" t="b">
        <v>0</v>
      </c>
      <c r="G1599" s="99" t="b">
        <v>0</v>
      </c>
    </row>
    <row r="1600" spans="1:7" ht="15">
      <c r="A1600" s="101" t="s">
        <v>2055</v>
      </c>
      <c r="B1600" s="99">
        <v>2</v>
      </c>
      <c r="C1600" s="103">
        <v>0.0003030065275454034</v>
      </c>
      <c r="D1600" s="99" t="s">
        <v>2435</v>
      </c>
      <c r="E1600" s="99" t="b">
        <v>0</v>
      </c>
      <c r="F1600" s="99" t="b">
        <v>0</v>
      </c>
      <c r="G1600" s="99" t="b">
        <v>0</v>
      </c>
    </row>
    <row r="1601" spans="1:7" ht="15">
      <c r="A1601" s="101" t="s">
        <v>2056</v>
      </c>
      <c r="B1601" s="99">
        <v>2</v>
      </c>
      <c r="C1601" s="103">
        <v>0.0003030065275454034</v>
      </c>
      <c r="D1601" s="99" t="s">
        <v>2435</v>
      </c>
      <c r="E1601" s="99" t="b">
        <v>0</v>
      </c>
      <c r="F1601" s="99" t="b">
        <v>0</v>
      </c>
      <c r="G1601" s="99" t="b">
        <v>0</v>
      </c>
    </row>
    <row r="1602" spans="1:7" ht="15">
      <c r="A1602" s="101" t="s">
        <v>2057</v>
      </c>
      <c r="B1602" s="99">
        <v>2</v>
      </c>
      <c r="C1602" s="103">
        <v>0.0002568857989313416</v>
      </c>
      <c r="D1602" s="99" t="s">
        <v>2435</v>
      </c>
      <c r="E1602" s="99" t="b">
        <v>0</v>
      </c>
      <c r="F1602" s="99" t="b">
        <v>0</v>
      </c>
      <c r="G1602" s="99" t="b">
        <v>0</v>
      </c>
    </row>
    <row r="1603" spans="1:7" ht="15">
      <c r="A1603" s="101" t="s">
        <v>2058</v>
      </c>
      <c r="B1603" s="99">
        <v>2</v>
      </c>
      <c r="C1603" s="103">
        <v>0.0003030065275454034</v>
      </c>
      <c r="D1603" s="99" t="s">
        <v>2435</v>
      </c>
      <c r="E1603" s="99" t="b">
        <v>0</v>
      </c>
      <c r="F1603" s="99" t="b">
        <v>0</v>
      </c>
      <c r="G1603" s="99" t="b">
        <v>0</v>
      </c>
    </row>
    <row r="1604" spans="1:7" ht="15">
      <c r="A1604" s="101" t="s">
        <v>2059</v>
      </c>
      <c r="B1604" s="99">
        <v>2</v>
      </c>
      <c r="C1604" s="103">
        <v>0.0002568857989313416</v>
      </c>
      <c r="D1604" s="99" t="s">
        <v>2435</v>
      </c>
      <c r="E1604" s="99" t="b">
        <v>0</v>
      </c>
      <c r="F1604" s="99" t="b">
        <v>0</v>
      </c>
      <c r="G1604" s="99" t="b">
        <v>0</v>
      </c>
    </row>
    <row r="1605" spans="1:7" ht="15">
      <c r="A1605" s="101" t="s">
        <v>2060</v>
      </c>
      <c r="B1605" s="99">
        <v>2</v>
      </c>
      <c r="C1605" s="103">
        <v>0.0003030065275454034</v>
      </c>
      <c r="D1605" s="99" t="s">
        <v>2435</v>
      </c>
      <c r="E1605" s="99" t="b">
        <v>0</v>
      </c>
      <c r="F1605" s="99" t="b">
        <v>0</v>
      </c>
      <c r="G1605" s="99" t="b">
        <v>0</v>
      </c>
    </row>
    <row r="1606" spans="1:7" ht="15">
      <c r="A1606" s="101" t="s">
        <v>2061</v>
      </c>
      <c r="B1606" s="99">
        <v>2</v>
      </c>
      <c r="C1606" s="103">
        <v>0.0002568857989313416</v>
      </c>
      <c r="D1606" s="99" t="s">
        <v>2435</v>
      </c>
      <c r="E1606" s="99" t="b">
        <v>0</v>
      </c>
      <c r="F1606" s="99" t="b">
        <v>0</v>
      </c>
      <c r="G1606" s="99" t="b">
        <v>0</v>
      </c>
    </row>
    <row r="1607" spans="1:7" ht="15">
      <c r="A1607" s="101" t="s">
        <v>2062</v>
      </c>
      <c r="B1607" s="99">
        <v>2</v>
      </c>
      <c r="C1607" s="103">
        <v>0.0002568857989313416</v>
      </c>
      <c r="D1607" s="99" t="s">
        <v>2435</v>
      </c>
      <c r="E1607" s="99" t="b">
        <v>0</v>
      </c>
      <c r="F1607" s="99" t="b">
        <v>0</v>
      </c>
      <c r="G1607" s="99" t="b">
        <v>0</v>
      </c>
    </row>
    <row r="1608" spans="1:7" ht="15">
      <c r="A1608" s="101" t="s">
        <v>2063</v>
      </c>
      <c r="B1608" s="99">
        <v>2</v>
      </c>
      <c r="C1608" s="103">
        <v>0.0003030065275454034</v>
      </c>
      <c r="D1608" s="99" t="s">
        <v>2435</v>
      </c>
      <c r="E1608" s="99" t="b">
        <v>0</v>
      </c>
      <c r="F1608" s="99" t="b">
        <v>0</v>
      </c>
      <c r="G1608" s="99" t="b">
        <v>0</v>
      </c>
    </row>
    <row r="1609" spans="1:7" ht="15">
      <c r="A1609" s="101" t="s">
        <v>2064</v>
      </c>
      <c r="B1609" s="99">
        <v>2</v>
      </c>
      <c r="C1609" s="103">
        <v>0.0002568857989313416</v>
      </c>
      <c r="D1609" s="99" t="s">
        <v>2435</v>
      </c>
      <c r="E1609" s="99" t="b">
        <v>0</v>
      </c>
      <c r="F1609" s="99" t="b">
        <v>0</v>
      </c>
      <c r="G1609" s="99" t="b">
        <v>0</v>
      </c>
    </row>
    <row r="1610" spans="1:7" ht="15">
      <c r="A1610" s="101" t="s">
        <v>2065</v>
      </c>
      <c r="B1610" s="99">
        <v>2</v>
      </c>
      <c r="C1610" s="103">
        <v>0.0002568857989313416</v>
      </c>
      <c r="D1610" s="99" t="s">
        <v>2435</v>
      </c>
      <c r="E1610" s="99" t="b">
        <v>0</v>
      </c>
      <c r="F1610" s="99" t="b">
        <v>0</v>
      </c>
      <c r="G1610" s="99" t="b">
        <v>0</v>
      </c>
    </row>
    <row r="1611" spans="1:7" ht="15">
      <c r="A1611" s="101" t="s">
        <v>2066</v>
      </c>
      <c r="B1611" s="99">
        <v>2</v>
      </c>
      <c r="C1611" s="103">
        <v>0.0003030065275454034</v>
      </c>
      <c r="D1611" s="99" t="s">
        <v>2435</v>
      </c>
      <c r="E1611" s="99" t="b">
        <v>0</v>
      </c>
      <c r="F1611" s="99" t="b">
        <v>0</v>
      </c>
      <c r="G1611" s="99" t="b">
        <v>0</v>
      </c>
    </row>
    <row r="1612" spans="1:7" ht="15">
      <c r="A1612" s="101" t="s">
        <v>2067</v>
      </c>
      <c r="B1612" s="99">
        <v>2</v>
      </c>
      <c r="C1612" s="103">
        <v>0.0002568857989313416</v>
      </c>
      <c r="D1612" s="99" t="s">
        <v>2435</v>
      </c>
      <c r="E1612" s="99" t="b">
        <v>0</v>
      </c>
      <c r="F1612" s="99" t="b">
        <v>0</v>
      </c>
      <c r="G1612" s="99" t="b">
        <v>0</v>
      </c>
    </row>
    <row r="1613" spans="1:7" ht="15">
      <c r="A1613" s="101" t="s">
        <v>2068</v>
      </c>
      <c r="B1613" s="99">
        <v>2</v>
      </c>
      <c r="C1613" s="103">
        <v>0.0002568857989313416</v>
      </c>
      <c r="D1613" s="99" t="s">
        <v>2435</v>
      </c>
      <c r="E1613" s="99" t="b">
        <v>0</v>
      </c>
      <c r="F1613" s="99" t="b">
        <v>0</v>
      </c>
      <c r="G1613" s="99" t="b">
        <v>0</v>
      </c>
    </row>
    <row r="1614" spans="1:7" ht="15">
      <c r="A1614" s="101" t="s">
        <v>2069</v>
      </c>
      <c r="B1614" s="99">
        <v>2</v>
      </c>
      <c r="C1614" s="103">
        <v>0.0002568857989313416</v>
      </c>
      <c r="D1614" s="99" t="s">
        <v>2435</v>
      </c>
      <c r="E1614" s="99" t="b">
        <v>0</v>
      </c>
      <c r="F1614" s="99" t="b">
        <v>0</v>
      </c>
      <c r="G1614" s="99" t="b">
        <v>0</v>
      </c>
    </row>
    <row r="1615" spans="1:7" ht="15">
      <c r="A1615" s="101" t="s">
        <v>2070</v>
      </c>
      <c r="B1615" s="99">
        <v>2</v>
      </c>
      <c r="C1615" s="103">
        <v>0.0002568857989313416</v>
      </c>
      <c r="D1615" s="99" t="s">
        <v>2435</v>
      </c>
      <c r="E1615" s="99" t="b">
        <v>0</v>
      </c>
      <c r="F1615" s="99" t="b">
        <v>0</v>
      </c>
      <c r="G1615" s="99" t="b">
        <v>0</v>
      </c>
    </row>
    <row r="1616" spans="1:7" ht="15">
      <c r="A1616" s="101" t="s">
        <v>2071</v>
      </c>
      <c r="B1616" s="99">
        <v>2</v>
      </c>
      <c r="C1616" s="103">
        <v>0.0002568857989313416</v>
      </c>
      <c r="D1616" s="99" t="s">
        <v>2435</v>
      </c>
      <c r="E1616" s="99" t="b">
        <v>0</v>
      </c>
      <c r="F1616" s="99" t="b">
        <v>1</v>
      </c>
      <c r="G1616" s="99" t="b">
        <v>0</v>
      </c>
    </row>
    <row r="1617" spans="1:7" ht="15">
      <c r="A1617" s="101" t="s">
        <v>2072</v>
      </c>
      <c r="B1617" s="99">
        <v>2</v>
      </c>
      <c r="C1617" s="103">
        <v>0.0002568857989313416</v>
      </c>
      <c r="D1617" s="99" t="s">
        <v>2435</v>
      </c>
      <c r="E1617" s="99" t="b">
        <v>0</v>
      </c>
      <c r="F1617" s="99" t="b">
        <v>0</v>
      </c>
      <c r="G1617" s="99" t="b">
        <v>0</v>
      </c>
    </row>
    <row r="1618" spans="1:7" ht="15">
      <c r="A1618" s="101" t="s">
        <v>2073</v>
      </c>
      <c r="B1618" s="99">
        <v>2</v>
      </c>
      <c r="C1618" s="103">
        <v>0.0003030065275454034</v>
      </c>
      <c r="D1618" s="99" t="s">
        <v>2435</v>
      </c>
      <c r="E1618" s="99" t="b">
        <v>0</v>
      </c>
      <c r="F1618" s="99" t="b">
        <v>0</v>
      </c>
      <c r="G1618" s="99" t="b">
        <v>0</v>
      </c>
    </row>
    <row r="1619" spans="1:7" ht="15">
      <c r="A1619" s="101" t="s">
        <v>2074</v>
      </c>
      <c r="B1619" s="99">
        <v>2</v>
      </c>
      <c r="C1619" s="103">
        <v>0.0002568857989313416</v>
      </c>
      <c r="D1619" s="99" t="s">
        <v>2435</v>
      </c>
      <c r="E1619" s="99" t="b">
        <v>0</v>
      </c>
      <c r="F1619" s="99" t="b">
        <v>0</v>
      </c>
      <c r="G1619" s="99" t="b">
        <v>0</v>
      </c>
    </row>
    <row r="1620" spans="1:7" ht="15">
      <c r="A1620" s="101" t="s">
        <v>2075</v>
      </c>
      <c r="B1620" s="99">
        <v>2</v>
      </c>
      <c r="C1620" s="103">
        <v>0.0002568857989313416</v>
      </c>
      <c r="D1620" s="99" t="s">
        <v>2435</v>
      </c>
      <c r="E1620" s="99" t="b">
        <v>0</v>
      </c>
      <c r="F1620" s="99" t="b">
        <v>0</v>
      </c>
      <c r="G1620" s="99" t="b">
        <v>0</v>
      </c>
    </row>
    <row r="1621" spans="1:7" ht="15">
      <c r="A1621" s="101" t="s">
        <v>2076</v>
      </c>
      <c r="B1621" s="99">
        <v>2</v>
      </c>
      <c r="C1621" s="103">
        <v>0.0002568857989313416</v>
      </c>
      <c r="D1621" s="99" t="s">
        <v>2435</v>
      </c>
      <c r="E1621" s="99" t="b">
        <v>0</v>
      </c>
      <c r="F1621" s="99" t="b">
        <v>0</v>
      </c>
      <c r="G1621" s="99" t="b">
        <v>0</v>
      </c>
    </row>
    <row r="1622" spans="1:7" ht="15">
      <c r="A1622" s="101" t="s">
        <v>2077</v>
      </c>
      <c r="B1622" s="99">
        <v>2</v>
      </c>
      <c r="C1622" s="103">
        <v>0.0003030065275454034</v>
      </c>
      <c r="D1622" s="99" t="s">
        <v>2435</v>
      </c>
      <c r="E1622" s="99" t="b">
        <v>0</v>
      </c>
      <c r="F1622" s="99" t="b">
        <v>0</v>
      </c>
      <c r="G1622" s="99" t="b">
        <v>0</v>
      </c>
    </row>
    <row r="1623" spans="1:7" ht="15">
      <c r="A1623" s="101" t="s">
        <v>2078</v>
      </c>
      <c r="B1623" s="99">
        <v>2</v>
      </c>
      <c r="C1623" s="103">
        <v>0.0003030065275454034</v>
      </c>
      <c r="D1623" s="99" t="s">
        <v>2435</v>
      </c>
      <c r="E1623" s="99" t="b">
        <v>0</v>
      </c>
      <c r="F1623" s="99" t="b">
        <v>0</v>
      </c>
      <c r="G1623" s="99" t="b">
        <v>0</v>
      </c>
    </row>
    <row r="1624" spans="1:7" ht="15">
      <c r="A1624" s="101" t="s">
        <v>2079</v>
      </c>
      <c r="B1624" s="99">
        <v>2</v>
      </c>
      <c r="C1624" s="103">
        <v>0.0002568857989313416</v>
      </c>
      <c r="D1624" s="99" t="s">
        <v>2435</v>
      </c>
      <c r="E1624" s="99" t="b">
        <v>0</v>
      </c>
      <c r="F1624" s="99" t="b">
        <v>0</v>
      </c>
      <c r="G1624" s="99" t="b">
        <v>0</v>
      </c>
    </row>
    <row r="1625" spans="1:7" ht="15">
      <c r="A1625" s="101" t="s">
        <v>2080</v>
      </c>
      <c r="B1625" s="99">
        <v>2</v>
      </c>
      <c r="C1625" s="103">
        <v>0.0002568857989313416</v>
      </c>
      <c r="D1625" s="99" t="s">
        <v>2435</v>
      </c>
      <c r="E1625" s="99" t="b">
        <v>0</v>
      </c>
      <c r="F1625" s="99" t="b">
        <v>0</v>
      </c>
      <c r="G1625" s="99" t="b">
        <v>0</v>
      </c>
    </row>
    <row r="1626" spans="1:7" ht="15">
      <c r="A1626" s="101" t="s">
        <v>2081</v>
      </c>
      <c r="B1626" s="99">
        <v>2</v>
      </c>
      <c r="C1626" s="103">
        <v>0.0002568857989313416</v>
      </c>
      <c r="D1626" s="99" t="s">
        <v>2435</v>
      </c>
      <c r="E1626" s="99" t="b">
        <v>0</v>
      </c>
      <c r="F1626" s="99" t="b">
        <v>0</v>
      </c>
      <c r="G1626" s="99" t="b">
        <v>0</v>
      </c>
    </row>
    <row r="1627" spans="1:7" ht="15">
      <c r="A1627" s="101" t="s">
        <v>2082</v>
      </c>
      <c r="B1627" s="99">
        <v>2</v>
      </c>
      <c r="C1627" s="103">
        <v>0.0002568857989313416</v>
      </c>
      <c r="D1627" s="99" t="s">
        <v>2435</v>
      </c>
      <c r="E1627" s="99" t="b">
        <v>0</v>
      </c>
      <c r="F1627" s="99" t="b">
        <v>0</v>
      </c>
      <c r="G1627" s="99" t="b">
        <v>0</v>
      </c>
    </row>
    <row r="1628" spans="1:7" ht="15">
      <c r="A1628" s="101" t="s">
        <v>2083</v>
      </c>
      <c r="B1628" s="99">
        <v>2</v>
      </c>
      <c r="C1628" s="103">
        <v>0.0003030065275454034</v>
      </c>
      <c r="D1628" s="99" t="s">
        <v>2435</v>
      </c>
      <c r="E1628" s="99" t="b">
        <v>0</v>
      </c>
      <c r="F1628" s="99" t="b">
        <v>0</v>
      </c>
      <c r="G1628" s="99" t="b">
        <v>0</v>
      </c>
    </row>
    <row r="1629" spans="1:7" ht="15">
      <c r="A1629" s="101" t="s">
        <v>2084</v>
      </c>
      <c r="B1629" s="99">
        <v>2</v>
      </c>
      <c r="C1629" s="103">
        <v>0.0002568857989313416</v>
      </c>
      <c r="D1629" s="99" t="s">
        <v>2435</v>
      </c>
      <c r="E1629" s="99" t="b">
        <v>0</v>
      </c>
      <c r="F1629" s="99" t="b">
        <v>0</v>
      </c>
      <c r="G1629" s="99" t="b">
        <v>0</v>
      </c>
    </row>
    <row r="1630" spans="1:7" ht="15">
      <c r="A1630" s="101" t="s">
        <v>2085</v>
      </c>
      <c r="B1630" s="99">
        <v>2</v>
      </c>
      <c r="C1630" s="103">
        <v>0.0002568857989313416</v>
      </c>
      <c r="D1630" s="99" t="s">
        <v>2435</v>
      </c>
      <c r="E1630" s="99" t="b">
        <v>0</v>
      </c>
      <c r="F1630" s="99" t="b">
        <v>0</v>
      </c>
      <c r="G1630" s="99" t="b">
        <v>0</v>
      </c>
    </row>
    <row r="1631" spans="1:7" ht="15">
      <c r="A1631" s="101" t="s">
        <v>2086</v>
      </c>
      <c r="B1631" s="99">
        <v>2</v>
      </c>
      <c r="C1631" s="103">
        <v>0.0002568857989313416</v>
      </c>
      <c r="D1631" s="99" t="s">
        <v>2435</v>
      </c>
      <c r="E1631" s="99" t="b">
        <v>0</v>
      </c>
      <c r="F1631" s="99" t="b">
        <v>0</v>
      </c>
      <c r="G1631" s="99" t="b">
        <v>0</v>
      </c>
    </row>
    <row r="1632" spans="1:7" ht="15">
      <c r="A1632" s="101" t="s">
        <v>2087</v>
      </c>
      <c r="B1632" s="99">
        <v>2</v>
      </c>
      <c r="C1632" s="103">
        <v>0.0002568857989313416</v>
      </c>
      <c r="D1632" s="99" t="s">
        <v>2435</v>
      </c>
      <c r="E1632" s="99" t="b">
        <v>0</v>
      </c>
      <c r="F1632" s="99" t="b">
        <v>0</v>
      </c>
      <c r="G1632" s="99" t="b">
        <v>0</v>
      </c>
    </row>
    <row r="1633" spans="1:7" ht="15">
      <c r="A1633" s="101" t="s">
        <v>2088</v>
      </c>
      <c r="B1633" s="99">
        <v>2</v>
      </c>
      <c r="C1633" s="103">
        <v>0.0002568857989313416</v>
      </c>
      <c r="D1633" s="99" t="s">
        <v>2435</v>
      </c>
      <c r="E1633" s="99" t="b">
        <v>1</v>
      </c>
      <c r="F1633" s="99" t="b">
        <v>0</v>
      </c>
      <c r="G1633" s="99" t="b">
        <v>0</v>
      </c>
    </row>
    <row r="1634" spans="1:7" ht="15">
      <c r="A1634" s="101" t="s">
        <v>2089</v>
      </c>
      <c r="B1634" s="99">
        <v>2</v>
      </c>
      <c r="C1634" s="103">
        <v>0.0002568857989313416</v>
      </c>
      <c r="D1634" s="99" t="s">
        <v>2435</v>
      </c>
      <c r="E1634" s="99" t="b">
        <v>0</v>
      </c>
      <c r="F1634" s="99" t="b">
        <v>0</v>
      </c>
      <c r="G1634" s="99" t="b">
        <v>0</v>
      </c>
    </row>
    <row r="1635" spans="1:7" ht="15">
      <c r="A1635" s="101" t="s">
        <v>2090</v>
      </c>
      <c r="B1635" s="99">
        <v>2</v>
      </c>
      <c r="C1635" s="103">
        <v>0.0002568857989313416</v>
      </c>
      <c r="D1635" s="99" t="s">
        <v>2435</v>
      </c>
      <c r="E1635" s="99" t="b">
        <v>0</v>
      </c>
      <c r="F1635" s="99" t="b">
        <v>0</v>
      </c>
      <c r="G1635" s="99" t="b">
        <v>0</v>
      </c>
    </row>
    <row r="1636" spans="1:7" ht="15">
      <c r="A1636" s="101" t="s">
        <v>2091</v>
      </c>
      <c r="B1636" s="99">
        <v>2</v>
      </c>
      <c r="C1636" s="103">
        <v>0.0002568857989313416</v>
      </c>
      <c r="D1636" s="99" t="s">
        <v>2435</v>
      </c>
      <c r="E1636" s="99" t="b">
        <v>0</v>
      </c>
      <c r="F1636" s="99" t="b">
        <v>0</v>
      </c>
      <c r="G1636" s="99" t="b">
        <v>0</v>
      </c>
    </row>
    <row r="1637" spans="1:7" ht="15">
      <c r="A1637" s="101" t="s">
        <v>2092</v>
      </c>
      <c r="B1637" s="99">
        <v>2</v>
      </c>
      <c r="C1637" s="103">
        <v>0.0002568857989313416</v>
      </c>
      <c r="D1637" s="99" t="s">
        <v>2435</v>
      </c>
      <c r="E1637" s="99" t="b">
        <v>0</v>
      </c>
      <c r="F1637" s="99" t="b">
        <v>0</v>
      </c>
      <c r="G1637" s="99" t="b">
        <v>0</v>
      </c>
    </row>
    <row r="1638" spans="1:7" ht="15">
      <c r="A1638" s="101" t="s">
        <v>2093</v>
      </c>
      <c r="B1638" s="99">
        <v>2</v>
      </c>
      <c r="C1638" s="103">
        <v>0.0002568857989313416</v>
      </c>
      <c r="D1638" s="99" t="s">
        <v>2435</v>
      </c>
      <c r="E1638" s="99" t="b">
        <v>0</v>
      </c>
      <c r="F1638" s="99" t="b">
        <v>0</v>
      </c>
      <c r="G1638" s="99" t="b">
        <v>0</v>
      </c>
    </row>
    <row r="1639" spans="1:7" ht="15">
      <c r="A1639" s="101" t="s">
        <v>2094</v>
      </c>
      <c r="B1639" s="99">
        <v>2</v>
      </c>
      <c r="C1639" s="103">
        <v>0.0003030065275454034</v>
      </c>
      <c r="D1639" s="99" t="s">
        <v>2435</v>
      </c>
      <c r="E1639" s="99" t="b">
        <v>0</v>
      </c>
      <c r="F1639" s="99" t="b">
        <v>0</v>
      </c>
      <c r="G1639" s="99" t="b">
        <v>0</v>
      </c>
    </row>
    <row r="1640" spans="1:7" ht="15">
      <c r="A1640" s="101" t="s">
        <v>2095</v>
      </c>
      <c r="B1640" s="99">
        <v>2</v>
      </c>
      <c r="C1640" s="103">
        <v>0.0003030065275454034</v>
      </c>
      <c r="D1640" s="99" t="s">
        <v>2435</v>
      </c>
      <c r="E1640" s="99" t="b">
        <v>0</v>
      </c>
      <c r="F1640" s="99" t="b">
        <v>0</v>
      </c>
      <c r="G1640" s="99" t="b">
        <v>0</v>
      </c>
    </row>
    <row r="1641" spans="1:7" ht="15">
      <c r="A1641" s="101" t="s">
        <v>2096</v>
      </c>
      <c r="B1641" s="99">
        <v>2</v>
      </c>
      <c r="C1641" s="103">
        <v>0.0002568857989313416</v>
      </c>
      <c r="D1641" s="99" t="s">
        <v>2435</v>
      </c>
      <c r="E1641" s="99" t="b">
        <v>0</v>
      </c>
      <c r="F1641" s="99" t="b">
        <v>0</v>
      </c>
      <c r="G1641" s="99" t="b">
        <v>0</v>
      </c>
    </row>
    <row r="1642" spans="1:7" ht="15">
      <c r="A1642" s="101" t="s">
        <v>2097</v>
      </c>
      <c r="B1642" s="99">
        <v>2</v>
      </c>
      <c r="C1642" s="103">
        <v>0.0002568857989313416</v>
      </c>
      <c r="D1642" s="99" t="s">
        <v>2435</v>
      </c>
      <c r="E1642" s="99" t="b">
        <v>0</v>
      </c>
      <c r="F1642" s="99" t="b">
        <v>0</v>
      </c>
      <c r="G1642" s="99" t="b">
        <v>0</v>
      </c>
    </row>
    <row r="1643" spans="1:7" ht="15">
      <c r="A1643" s="101" t="s">
        <v>2098</v>
      </c>
      <c r="B1643" s="99">
        <v>2</v>
      </c>
      <c r="C1643" s="103">
        <v>0.0003030065275454034</v>
      </c>
      <c r="D1643" s="99" t="s">
        <v>2435</v>
      </c>
      <c r="E1643" s="99" t="b">
        <v>0</v>
      </c>
      <c r="F1643" s="99" t="b">
        <v>0</v>
      </c>
      <c r="G1643" s="99" t="b">
        <v>0</v>
      </c>
    </row>
    <row r="1644" spans="1:7" ht="15">
      <c r="A1644" s="101" t="s">
        <v>2099</v>
      </c>
      <c r="B1644" s="99">
        <v>2</v>
      </c>
      <c r="C1644" s="103">
        <v>0.0003030065275454034</v>
      </c>
      <c r="D1644" s="99" t="s">
        <v>2435</v>
      </c>
      <c r="E1644" s="99" t="b">
        <v>0</v>
      </c>
      <c r="F1644" s="99" t="b">
        <v>0</v>
      </c>
      <c r="G1644" s="99" t="b">
        <v>0</v>
      </c>
    </row>
    <row r="1645" spans="1:7" ht="15">
      <c r="A1645" s="101" t="s">
        <v>2100</v>
      </c>
      <c r="B1645" s="99">
        <v>2</v>
      </c>
      <c r="C1645" s="103">
        <v>0.0002568857989313416</v>
      </c>
      <c r="D1645" s="99" t="s">
        <v>2435</v>
      </c>
      <c r="E1645" s="99" t="b">
        <v>0</v>
      </c>
      <c r="F1645" s="99" t="b">
        <v>0</v>
      </c>
      <c r="G1645" s="99" t="b">
        <v>0</v>
      </c>
    </row>
    <row r="1646" spans="1:7" ht="15">
      <c r="A1646" s="101" t="s">
        <v>2101</v>
      </c>
      <c r="B1646" s="99">
        <v>2</v>
      </c>
      <c r="C1646" s="103">
        <v>0.0002568857989313416</v>
      </c>
      <c r="D1646" s="99" t="s">
        <v>2435</v>
      </c>
      <c r="E1646" s="99" t="b">
        <v>0</v>
      </c>
      <c r="F1646" s="99" t="b">
        <v>0</v>
      </c>
      <c r="G1646" s="99" t="b">
        <v>0</v>
      </c>
    </row>
    <row r="1647" spans="1:7" ht="15">
      <c r="A1647" s="101" t="s">
        <v>2102</v>
      </c>
      <c r="B1647" s="99">
        <v>2</v>
      </c>
      <c r="C1647" s="103">
        <v>0.0003030065275454034</v>
      </c>
      <c r="D1647" s="99" t="s">
        <v>2435</v>
      </c>
      <c r="E1647" s="99" t="b">
        <v>0</v>
      </c>
      <c r="F1647" s="99" t="b">
        <v>0</v>
      </c>
      <c r="G1647" s="99" t="b">
        <v>0</v>
      </c>
    </row>
    <row r="1648" spans="1:7" ht="15">
      <c r="A1648" s="101" t="s">
        <v>2103</v>
      </c>
      <c r="B1648" s="99">
        <v>2</v>
      </c>
      <c r="C1648" s="103">
        <v>0.0003030065275454034</v>
      </c>
      <c r="D1648" s="99" t="s">
        <v>2435</v>
      </c>
      <c r="E1648" s="99" t="b">
        <v>0</v>
      </c>
      <c r="F1648" s="99" t="b">
        <v>0</v>
      </c>
      <c r="G1648" s="99" t="b">
        <v>0</v>
      </c>
    </row>
    <row r="1649" spans="1:7" ht="15">
      <c r="A1649" s="101" t="s">
        <v>2104</v>
      </c>
      <c r="B1649" s="99">
        <v>2</v>
      </c>
      <c r="C1649" s="103">
        <v>0.0002568857989313416</v>
      </c>
      <c r="D1649" s="99" t="s">
        <v>2435</v>
      </c>
      <c r="E1649" s="99" t="b">
        <v>0</v>
      </c>
      <c r="F1649" s="99" t="b">
        <v>0</v>
      </c>
      <c r="G1649" s="99" t="b">
        <v>0</v>
      </c>
    </row>
    <row r="1650" spans="1:7" ht="15">
      <c r="A1650" s="101" t="s">
        <v>2105</v>
      </c>
      <c r="B1650" s="99">
        <v>2</v>
      </c>
      <c r="C1650" s="103">
        <v>0.0002568857989313416</v>
      </c>
      <c r="D1650" s="99" t="s">
        <v>2435</v>
      </c>
      <c r="E1650" s="99" t="b">
        <v>0</v>
      </c>
      <c r="F1650" s="99" t="b">
        <v>0</v>
      </c>
      <c r="G1650" s="99" t="b">
        <v>0</v>
      </c>
    </row>
    <row r="1651" spans="1:7" ht="15">
      <c r="A1651" s="101" t="s">
        <v>2106</v>
      </c>
      <c r="B1651" s="99">
        <v>2</v>
      </c>
      <c r="C1651" s="103">
        <v>0.0002568857989313416</v>
      </c>
      <c r="D1651" s="99" t="s">
        <v>2435</v>
      </c>
      <c r="E1651" s="99" t="b">
        <v>0</v>
      </c>
      <c r="F1651" s="99" t="b">
        <v>0</v>
      </c>
      <c r="G1651" s="99" t="b">
        <v>0</v>
      </c>
    </row>
    <row r="1652" spans="1:7" ht="15">
      <c r="A1652" s="101" t="s">
        <v>2107</v>
      </c>
      <c r="B1652" s="99">
        <v>2</v>
      </c>
      <c r="C1652" s="103">
        <v>0.0002568857989313416</v>
      </c>
      <c r="D1652" s="99" t="s">
        <v>2435</v>
      </c>
      <c r="E1652" s="99" t="b">
        <v>0</v>
      </c>
      <c r="F1652" s="99" t="b">
        <v>0</v>
      </c>
      <c r="G1652" s="99" t="b">
        <v>0</v>
      </c>
    </row>
    <row r="1653" spans="1:7" ht="15">
      <c r="A1653" s="101" t="s">
        <v>2108</v>
      </c>
      <c r="B1653" s="99">
        <v>2</v>
      </c>
      <c r="C1653" s="103">
        <v>0.0002568857989313416</v>
      </c>
      <c r="D1653" s="99" t="s">
        <v>2435</v>
      </c>
      <c r="E1653" s="99" t="b">
        <v>0</v>
      </c>
      <c r="F1653" s="99" t="b">
        <v>0</v>
      </c>
      <c r="G1653" s="99" t="b">
        <v>0</v>
      </c>
    </row>
    <row r="1654" spans="1:7" ht="15">
      <c r="A1654" s="101" t="s">
        <v>2109</v>
      </c>
      <c r="B1654" s="99">
        <v>2</v>
      </c>
      <c r="C1654" s="103">
        <v>0.0002568857989313416</v>
      </c>
      <c r="D1654" s="99" t="s">
        <v>2435</v>
      </c>
      <c r="E1654" s="99" t="b">
        <v>0</v>
      </c>
      <c r="F1654" s="99" t="b">
        <v>0</v>
      </c>
      <c r="G1654" s="99" t="b">
        <v>0</v>
      </c>
    </row>
    <row r="1655" spans="1:7" ht="15">
      <c r="A1655" s="101" t="s">
        <v>2110</v>
      </c>
      <c r="B1655" s="99">
        <v>2</v>
      </c>
      <c r="C1655" s="103">
        <v>0.0002568857989313416</v>
      </c>
      <c r="D1655" s="99" t="s">
        <v>2435</v>
      </c>
      <c r="E1655" s="99" t="b">
        <v>0</v>
      </c>
      <c r="F1655" s="99" t="b">
        <v>0</v>
      </c>
      <c r="G1655" s="99" t="b">
        <v>0</v>
      </c>
    </row>
    <row r="1656" spans="1:7" ht="15">
      <c r="A1656" s="101" t="s">
        <v>2111</v>
      </c>
      <c r="B1656" s="99">
        <v>2</v>
      </c>
      <c r="C1656" s="103">
        <v>0.0002568857989313416</v>
      </c>
      <c r="D1656" s="99" t="s">
        <v>2435</v>
      </c>
      <c r="E1656" s="99" t="b">
        <v>0</v>
      </c>
      <c r="F1656" s="99" t="b">
        <v>0</v>
      </c>
      <c r="G1656" s="99" t="b">
        <v>0</v>
      </c>
    </row>
    <row r="1657" spans="1:7" ht="15">
      <c r="A1657" s="101" t="s">
        <v>2112</v>
      </c>
      <c r="B1657" s="99">
        <v>2</v>
      </c>
      <c r="C1657" s="103">
        <v>0.0002568857989313416</v>
      </c>
      <c r="D1657" s="99" t="s">
        <v>2435</v>
      </c>
      <c r="E1657" s="99" t="b">
        <v>0</v>
      </c>
      <c r="F1657" s="99" t="b">
        <v>0</v>
      </c>
      <c r="G1657" s="99" t="b">
        <v>0</v>
      </c>
    </row>
    <row r="1658" spans="1:7" ht="15">
      <c r="A1658" s="101" t="s">
        <v>2113</v>
      </c>
      <c r="B1658" s="99">
        <v>2</v>
      </c>
      <c r="C1658" s="103">
        <v>0.0002568857989313416</v>
      </c>
      <c r="D1658" s="99" t="s">
        <v>2435</v>
      </c>
      <c r="E1658" s="99" t="b">
        <v>0</v>
      </c>
      <c r="F1658" s="99" t="b">
        <v>0</v>
      </c>
      <c r="G1658" s="99" t="b">
        <v>0</v>
      </c>
    </row>
    <row r="1659" spans="1:7" ht="15">
      <c r="A1659" s="101" t="s">
        <v>2114</v>
      </c>
      <c r="B1659" s="99">
        <v>2</v>
      </c>
      <c r="C1659" s="103">
        <v>0.0002568857989313416</v>
      </c>
      <c r="D1659" s="99" t="s">
        <v>2435</v>
      </c>
      <c r="E1659" s="99" t="b">
        <v>0</v>
      </c>
      <c r="F1659" s="99" t="b">
        <v>0</v>
      </c>
      <c r="G1659" s="99" t="b">
        <v>0</v>
      </c>
    </row>
    <row r="1660" spans="1:7" ht="15">
      <c r="A1660" s="101" t="s">
        <v>2115</v>
      </c>
      <c r="B1660" s="99">
        <v>2</v>
      </c>
      <c r="C1660" s="103">
        <v>0.0003030065275454034</v>
      </c>
      <c r="D1660" s="99" t="s">
        <v>2435</v>
      </c>
      <c r="E1660" s="99" t="b">
        <v>0</v>
      </c>
      <c r="F1660" s="99" t="b">
        <v>0</v>
      </c>
      <c r="G1660" s="99" t="b">
        <v>0</v>
      </c>
    </row>
    <row r="1661" spans="1:7" ht="15">
      <c r="A1661" s="101" t="s">
        <v>2116</v>
      </c>
      <c r="B1661" s="99">
        <v>2</v>
      </c>
      <c r="C1661" s="103">
        <v>0.0002568857989313416</v>
      </c>
      <c r="D1661" s="99" t="s">
        <v>2435</v>
      </c>
      <c r="E1661" s="99" t="b">
        <v>0</v>
      </c>
      <c r="F1661" s="99" t="b">
        <v>0</v>
      </c>
      <c r="G1661" s="99" t="b">
        <v>0</v>
      </c>
    </row>
    <row r="1662" spans="1:7" ht="15">
      <c r="A1662" s="101" t="s">
        <v>2117</v>
      </c>
      <c r="B1662" s="99">
        <v>2</v>
      </c>
      <c r="C1662" s="103">
        <v>0.0003030065275454034</v>
      </c>
      <c r="D1662" s="99" t="s">
        <v>2435</v>
      </c>
      <c r="E1662" s="99" t="b">
        <v>0</v>
      </c>
      <c r="F1662" s="99" t="b">
        <v>0</v>
      </c>
      <c r="G1662" s="99" t="b">
        <v>0</v>
      </c>
    </row>
    <row r="1663" spans="1:7" ht="15">
      <c r="A1663" s="101" t="s">
        <v>2118</v>
      </c>
      <c r="B1663" s="99">
        <v>2</v>
      </c>
      <c r="C1663" s="103">
        <v>0.0003030065275454034</v>
      </c>
      <c r="D1663" s="99" t="s">
        <v>2435</v>
      </c>
      <c r="E1663" s="99" t="b">
        <v>0</v>
      </c>
      <c r="F1663" s="99" t="b">
        <v>0</v>
      </c>
      <c r="G1663" s="99" t="b">
        <v>0</v>
      </c>
    </row>
    <row r="1664" spans="1:7" ht="15">
      <c r="A1664" s="101" t="s">
        <v>2119</v>
      </c>
      <c r="B1664" s="99">
        <v>2</v>
      </c>
      <c r="C1664" s="103">
        <v>0.0002568857989313416</v>
      </c>
      <c r="D1664" s="99" t="s">
        <v>2435</v>
      </c>
      <c r="E1664" s="99" t="b">
        <v>0</v>
      </c>
      <c r="F1664" s="99" t="b">
        <v>0</v>
      </c>
      <c r="G1664" s="99" t="b">
        <v>0</v>
      </c>
    </row>
    <row r="1665" spans="1:7" ht="15">
      <c r="A1665" s="101" t="s">
        <v>2120</v>
      </c>
      <c r="B1665" s="99">
        <v>2</v>
      </c>
      <c r="C1665" s="103">
        <v>0.0002568857989313416</v>
      </c>
      <c r="D1665" s="99" t="s">
        <v>2435</v>
      </c>
      <c r="E1665" s="99" t="b">
        <v>0</v>
      </c>
      <c r="F1665" s="99" t="b">
        <v>1</v>
      </c>
      <c r="G1665" s="99" t="b">
        <v>0</v>
      </c>
    </row>
    <row r="1666" spans="1:7" ht="15">
      <c r="A1666" s="101" t="s">
        <v>2121</v>
      </c>
      <c r="B1666" s="99">
        <v>2</v>
      </c>
      <c r="C1666" s="103">
        <v>0.0002568857989313416</v>
      </c>
      <c r="D1666" s="99" t="s">
        <v>2435</v>
      </c>
      <c r="E1666" s="99" t="b">
        <v>0</v>
      </c>
      <c r="F1666" s="99" t="b">
        <v>0</v>
      </c>
      <c r="G1666" s="99" t="b">
        <v>0</v>
      </c>
    </row>
    <row r="1667" spans="1:7" ht="15">
      <c r="A1667" s="101" t="s">
        <v>2122</v>
      </c>
      <c r="B1667" s="99">
        <v>2</v>
      </c>
      <c r="C1667" s="103">
        <v>0.0002568857989313416</v>
      </c>
      <c r="D1667" s="99" t="s">
        <v>2435</v>
      </c>
      <c r="E1667" s="99" t="b">
        <v>0</v>
      </c>
      <c r="F1667" s="99" t="b">
        <v>0</v>
      </c>
      <c r="G1667" s="99" t="b">
        <v>0</v>
      </c>
    </row>
    <row r="1668" spans="1:7" ht="15">
      <c r="A1668" s="101" t="s">
        <v>2123</v>
      </c>
      <c r="B1668" s="99">
        <v>2</v>
      </c>
      <c r="C1668" s="103">
        <v>0.0002568857989313416</v>
      </c>
      <c r="D1668" s="99" t="s">
        <v>2435</v>
      </c>
      <c r="E1668" s="99" t="b">
        <v>0</v>
      </c>
      <c r="F1668" s="99" t="b">
        <v>0</v>
      </c>
      <c r="G1668" s="99" t="b">
        <v>0</v>
      </c>
    </row>
    <row r="1669" spans="1:7" ht="15">
      <c r="A1669" s="101" t="s">
        <v>2124</v>
      </c>
      <c r="B1669" s="99">
        <v>2</v>
      </c>
      <c r="C1669" s="103">
        <v>0.0002568857989313416</v>
      </c>
      <c r="D1669" s="99" t="s">
        <v>2435</v>
      </c>
      <c r="E1669" s="99" t="b">
        <v>1</v>
      </c>
      <c r="F1669" s="99" t="b">
        <v>0</v>
      </c>
      <c r="G1669" s="99" t="b">
        <v>0</v>
      </c>
    </row>
    <row r="1670" spans="1:7" ht="15">
      <c r="A1670" s="101" t="s">
        <v>2125</v>
      </c>
      <c r="B1670" s="99">
        <v>2</v>
      </c>
      <c r="C1670" s="103">
        <v>0.0002568857989313416</v>
      </c>
      <c r="D1670" s="99" t="s">
        <v>2435</v>
      </c>
      <c r="E1670" s="99" t="b">
        <v>0</v>
      </c>
      <c r="F1670" s="99" t="b">
        <v>0</v>
      </c>
      <c r="G1670" s="99" t="b">
        <v>0</v>
      </c>
    </row>
    <row r="1671" spans="1:7" ht="15">
      <c r="A1671" s="101" t="s">
        <v>2126</v>
      </c>
      <c r="B1671" s="99">
        <v>2</v>
      </c>
      <c r="C1671" s="103">
        <v>0.0002568857989313416</v>
      </c>
      <c r="D1671" s="99" t="s">
        <v>2435</v>
      </c>
      <c r="E1671" s="99" t="b">
        <v>0</v>
      </c>
      <c r="F1671" s="99" t="b">
        <v>0</v>
      </c>
      <c r="G1671" s="99" t="b">
        <v>0</v>
      </c>
    </row>
    <row r="1672" spans="1:7" ht="15">
      <c r="A1672" s="101" t="s">
        <v>2127</v>
      </c>
      <c r="B1672" s="99">
        <v>2</v>
      </c>
      <c r="C1672" s="103">
        <v>0.0003030065275454034</v>
      </c>
      <c r="D1672" s="99" t="s">
        <v>2435</v>
      </c>
      <c r="E1672" s="99" t="b">
        <v>0</v>
      </c>
      <c r="F1672" s="99" t="b">
        <v>0</v>
      </c>
      <c r="G1672" s="99" t="b">
        <v>0</v>
      </c>
    </row>
    <row r="1673" spans="1:7" ht="15">
      <c r="A1673" s="101" t="s">
        <v>2128</v>
      </c>
      <c r="B1673" s="99">
        <v>2</v>
      </c>
      <c r="C1673" s="103">
        <v>0.0003030065275454034</v>
      </c>
      <c r="D1673" s="99" t="s">
        <v>2435</v>
      </c>
      <c r="E1673" s="99" t="b">
        <v>0</v>
      </c>
      <c r="F1673" s="99" t="b">
        <v>0</v>
      </c>
      <c r="G1673" s="99" t="b">
        <v>0</v>
      </c>
    </row>
    <row r="1674" spans="1:7" ht="15">
      <c r="A1674" s="101" t="s">
        <v>2129</v>
      </c>
      <c r="B1674" s="99">
        <v>2</v>
      </c>
      <c r="C1674" s="103">
        <v>0.0002568857989313416</v>
      </c>
      <c r="D1674" s="99" t="s">
        <v>2435</v>
      </c>
      <c r="E1674" s="99" t="b">
        <v>0</v>
      </c>
      <c r="F1674" s="99" t="b">
        <v>0</v>
      </c>
      <c r="G1674" s="99" t="b">
        <v>0</v>
      </c>
    </row>
    <row r="1675" spans="1:7" ht="15">
      <c r="A1675" s="101" t="s">
        <v>2130</v>
      </c>
      <c r="B1675" s="99">
        <v>2</v>
      </c>
      <c r="C1675" s="103">
        <v>0.0002568857989313416</v>
      </c>
      <c r="D1675" s="99" t="s">
        <v>2435</v>
      </c>
      <c r="E1675" s="99" t="b">
        <v>0</v>
      </c>
      <c r="F1675" s="99" t="b">
        <v>0</v>
      </c>
      <c r="G1675" s="99" t="b">
        <v>0</v>
      </c>
    </row>
    <row r="1676" spans="1:7" ht="15">
      <c r="A1676" s="101" t="s">
        <v>2131</v>
      </c>
      <c r="B1676" s="99">
        <v>2</v>
      </c>
      <c r="C1676" s="103">
        <v>0.0003030065275454034</v>
      </c>
      <c r="D1676" s="99" t="s">
        <v>2435</v>
      </c>
      <c r="E1676" s="99" t="b">
        <v>0</v>
      </c>
      <c r="F1676" s="99" t="b">
        <v>0</v>
      </c>
      <c r="G1676" s="99" t="b">
        <v>0</v>
      </c>
    </row>
    <row r="1677" spans="1:7" ht="15">
      <c r="A1677" s="101" t="s">
        <v>2132</v>
      </c>
      <c r="B1677" s="99">
        <v>2</v>
      </c>
      <c r="C1677" s="103">
        <v>0.0003030065275454034</v>
      </c>
      <c r="D1677" s="99" t="s">
        <v>2435</v>
      </c>
      <c r="E1677" s="99" t="b">
        <v>0</v>
      </c>
      <c r="F1677" s="99" t="b">
        <v>0</v>
      </c>
      <c r="G1677" s="99" t="b">
        <v>0</v>
      </c>
    </row>
    <row r="1678" spans="1:7" ht="15">
      <c r="A1678" s="101" t="s">
        <v>2133</v>
      </c>
      <c r="B1678" s="99">
        <v>2</v>
      </c>
      <c r="C1678" s="103">
        <v>0.0002568857989313416</v>
      </c>
      <c r="D1678" s="99" t="s">
        <v>2435</v>
      </c>
      <c r="E1678" s="99" t="b">
        <v>0</v>
      </c>
      <c r="F1678" s="99" t="b">
        <v>0</v>
      </c>
      <c r="G1678" s="99" t="b">
        <v>0</v>
      </c>
    </row>
    <row r="1679" spans="1:7" ht="15">
      <c r="A1679" s="101" t="s">
        <v>2134</v>
      </c>
      <c r="B1679" s="99">
        <v>2</v>
      </c>
      <c r="C1679" s="103">
        <v>0.0002568857989313416</v>
      </c>
      <c r="D1679" s="99" t="s">
        <v>2435</v>
      </c>
      <c r="E1679" s="99" t="b">
        <v>0</v>
      </c>
      <c r="F1679" s="99" t="b">
        <v>0</v>
      </c>
      <c r="G1679" s="99" t="b">
        <v>0</v>
      </c>
    </row>
    <row r="1680" spans="1:7" ht="15">
      <c r="A1680" s="101" t="s">
        <v>2135</v>
      </c>
      <c r="B1680" s="99">
        <v>2</v>
      </c>
      <c r="C1680" s="103">
        <v>0.0002568857989313416</v>
      </c>
      <c r="D1680" s="99" t="s">
        <v>2435</v>
      </c>
      <c r="E1680" s="99" t="b">
        <v>0</v>
      </c>
      <c r="F1680" s="99" t="b">
        <v>0</v>
      </c>
      <c r="G1680" s="99" t="b">
        <v>0</v>
      </c>
    </row>
    <row r="1681" spans="1:7" ht="15">
      <c r="A1681" s="101" t="s">
        <v>2136</v>
      </c>
      <c r="B1681" s="99">
        <v>2</v>
      </c>
      <c r="C1681" s="103">
        <v>0.0003030065275454034</v>
      </c>
      <c r="D1681" s="99" t="s">
        <v>2435</v>
      </c>
      <c r="E1681" s="99" t="b">
        <v>0</v>
      </c>
      <c r="F1681" s="99" t="b">
        <v>0</v>
      </c>
      <c r="G1681" s="99" t="b">
        <v>0</v>
      </c>
    </row>
    <row r="1682" spans="1:7" ht="15">
      <c r="A1682" s="101" t="s">
        <v>2137</v>
      </c>
      <c r="B1682" s="99">
        <v>2</v>
      </c>
      <c r="C1682" s="103">
        <v>0.0002568857989313416</v>
      </c>
      <c r="D1682" s="99" t="s">
        <v>2435</v>
      </c>
      <c r="E1682" s="99" t="b">
        <v>0</v>
      </c>
      <c r="F1682" s="99" t="b">
        <v>0</v>
      </c>
      <c r="G1682" s="99" t="b">
        <v>0</v>
      </c>
    </row>
    <row r="1683" spans="1:7" ht="15">
      <c r="A1683" s="101" t="s">
        <v>2138</v>
      </c>
      <c r="B1683" s="99">
        <v>2</v>
      </c>
      <c r="C1683" s="103">
        <v>0.0003030065275454034</v>
      </c>
      <c r="D1683" s="99" t="s">
        <v>2435</v>
      </c>
      <c r="E1683" s="99" t="b">
        <v>0</v>
      </c>
      <c r="F1683" s="99" t="b">
        <v>0</v>
      </c>
      <c r="G1683" s="99" t="b">
        <v>0</v>
      </c>
    </row>
    <row r="1684" spans="1:7" ht="15">
      <c r="A1684" s="101" t="s">
        <v>2139</v>
      </c>
      <c r="B1684" s="99">
        <v>2</v>
      </c>
      <c r="C1684" s="103">
        <v>0.0002568857989313416</v>
      </c>
      <c r="D1684" s="99" t="s">
        <v>2435</v>
      </c>
      <c r="E1684" s="99" t="b">
        <v>0</v>
      </c>
      <c r="F1684" s="99" t="b">
        <v>0</v>
      </c>
      <c r="G1684" s="99" t="b">
        <v>0</v>
      </c>
    </row>
    <row r="1685" spans="1:7" ht="15">
      <c r="A1685" s="101" t="s">
        <v>2140</v>
      </c>
      <c r="B1685" s="99">
        <v>2</v>
      </c>
      <c r="C1685" s="103">
        <v>0.0003030065275454034</v>
      </c>
      <c r="D1685" s="99" t="s">
        <v>2435</v>
      </c>
      <c r="E1685" s="99" t="b">
        <v>0</v>
      </c>
      <c r="F1685" s="99" t="b">
        <v>0</v>
      </c>
      <c r="G1685" s="99" t="b">
        <v>0</v>
      </c>
    </row>
    <row r="1686" spans="1:7" ht="15">
      <c r="A1686" s="101" t="s">
        <v>2141</v>
      </c>
      <c r="B1686" s="99">
        <v>2</v>
      </c>
      <c r="C1686" s="103">
        <v>0.0002568857989313416</v>
      </c>
      <c r="D1686" s="99" t="s">
        <v>2435</v>
      </c>
      <c r="E1686" s="99" t="b">
        <v>0</v>
      </c>
      <c r="F1686" s="99" t="b">
        <v>0</v>
      </c>
      <c r="G1686" s="99" t="b">
        <v>0</v>
      </c>
    </row>
    <row r="1687" spans="1:7" ht="15">
      <c r="A1687" s="101" t="s">
        <v>2142</v>
      </c>
      <c r="B1687" s="99">
        <v>2</v>
      </c>
      <c r="C1687" s="103">
        <v>0.0002568857989313416</v>
      </c>
      <c r="D1687" s="99" t="s">
        <v>2435</v>
      </c>
      <c r="E1687" s="99" t="b">
        <v>0</v>
      </c>
      <c r="F1687" s="99" t="b">
        <v>0</v>
      </c>
      <c r="G1687" s="99" t="b">
        <v>0</v>
      </c>
    </row>
    <row r="1688" spans="1:7" ht="15">
      <c r="A1688" s="101" t="s">
        <v>2143</v>
      </c>
      <c r="B1688" s="99">
        <v>2</v>
      </c>
      <c r="C1688" s="103">
        <v>0.0003030065275454034</v>
      </c>
      <c r="D1688" s="99" t="s">
        <v>2435</v>
      </c>
      <c r="E1688" s="99" t="b">
        <v>0</v>
      </c>
      <c r="F1688" s="99" t="b">
        <v>0</v>
      </c>
      <c r="G1688" s="99" t="b">
        <v>0</v>
      </c>
    </row>
    <row r="1689" spans="1:7" ht="15">
      <c r="A1689" s="101" t="s">
        <v>2144</v>
      </c>
      <c r="B1689" s="99">
        <v>2</v>
      </c>
      <c r="C1689" s="103">
        <v>0.0002568857989313416</v>
      </c>
      <c r="D1689" s="99" t="s">
        <v>2435</v>
      </c>
      <c r="E1689" s="99" t="b">
        <v>0</v>
      </c>
      <c r="F1689" s="99" t="b">
        <v>0</v>
      </c>
      <c r="G1689" s="99" t="b">
        <v>0</v>
      </c>
    </row>
    <row r="1690" spans="1:7" ht="15">
      <c r="A1690" s="101" t="s">
        <v>2145</v>
      </c>
      <c r="B1690" s="99">
        <v>2</v>
      </c>
      <c r="C1690" s="103">
        <v>0.0003030065275454034</v>
      </c>
      <c r="D1690" s="99" t="s">
        <v>2435</v>
      </c>
      <c r="E1690" s="99" t="b">
        <v>0</v>
      </c>
      <c r="F1690" s="99" t="b">
        <v>0</v>
      </c>
      <c r="G1690" s="99" t="b">
        <v>0</v>
      </c>
    </row>
    <row r="1691" spans="1:7" ht="15">
      <c r="A1691" s="101" t="s">
        <v>2146</v>
      </c>
      <c r="B1691" s="99">
        <v>2</v>
      </c>
      <c r="C1691" s="103">
        <v>0.0003030065275454034</v>
      </c>
      <c r="D1691" s="99" t="s">
        <v>2435</v>
      </c>
      <c r="E1691" s="99" t="b">
        <v>0</v>
      </c>
      <c r="F1691" s="99" t="b">
        <v>0</v>
      </c>
      <c r="G1691" s="99" t="b">
        <v>0</v>
      </c>
    </row>
    <row r="1692" spans="1:7" ht="15">
      <c r="A1692" s="101" t="s">
        <v>2147</v>
      </c>
      <c r="B1692" s="99">
        <v>2</v>
      </c>
      <c r="C1692" s="103">
        <v>0.0002568857989313416</v>
      </c>
      <c r="D1692" s="99" t="s">
        <v>2435</v>
      </c>
      <c r="E1692" s="99" t="b">
        <v>0</v>
      </c>
      <c r="F1692" s="99" t="b">
        <v>0</v>
      </c>
      <c r="G1692" s="99" t="b">
        <v>0</v>
      </c>
    </row>
    <row r="1693" spans="1:7" ht="15">
      <c r="A1693" s="101" t="s">
        <v>2148</v>
      </c>
      <c r="B1693" s="99">
        <v>2</v>
      </c>
      <c r="C1693" s="103">
        <v>0.0002568857989313416</v>
      </c>
      <c r="D1693" s="99" t="s">
        <v>2435</v>
      </c>
      <c r="E1693" s="99" t="b">
        <v>0</v>
      </c>
      <c r="F1693" s="99" t="b">
        <v>0</v>
      </c>
      <c r="G1693" s="99" t="b">
        <v>0</v>
      </c>
    </row>
    <row r="1694" spans="1:7" ht="15">
      <c r="A1694" s="101" t="s">
        <v>2149</v>
      </c>
      <c r="B1694" s="99">
        <v>2</v>
      </c>
      <c r="C1694" s="103">
        <v>0.0002568857989313416</v>
      </c>
      <c r="D1694" s="99" t="s">
        <v>2435</v>
      </c>
      <c r="E1694" s="99" t="b">
        <v>0</v>
      </c>
      <c r="F1694" s="99" t="b">
        <v>0</v>
      </c>
      <c r="G1694" s="99" t="b">
        <v>0</v>
      </c>
    </row>
    <row r="1695" spans="1:7" ht="15">
      <c r="A1695" s="101" t="s">
        <v>2150</v>
      </c>
      <c r="B1695" s="99">
        <v>2</v>
      </c>
      <c r="C1695" s="103">
        <v>0.0002568857989313416</v>
      </c>
      <c r="D1695" s="99" t="s">
        <v>2435</v>
      </c>
      <c r="E1695" s="99" t="b">
        <v>0</v>
      </c>
      <c r="F1695" s="99" t="b">
        <v>0</v>
      </c>
      <c r="G1695" s="99" t="b">
        <v>0</v>
      </c>
    </row>
    <row r="1696" spans="1:7" ht="15">
      <c r="A1696" s="101" t="s">
        <v>2151</v>
      </c>
      <c r="B1696" s="99">
        <v>2</v>
      </c>
      <c r="C1696" s="103">
        <v>0.0003030065275454034</v>
      </c>
      <c r="D1696" s="99" t="s">
        <v>2435</v>
      </c>
      <c r="E1696" s="99" t="b">
        <v>0</v>
      </c>
      <c r="F1696" s="99" t="b">
        <v>1</v>
      </c>
      <c r="G1696" s="99" t="b">
        <v>0</v>
      </c>
    </row>
    <row r="1697" spans="1:7" ht="15">
      <c r="A1697" s="101" t="s">
        <v>2152</v>
      </c>
      <c r="B1697" s="99">
        <v>2</v>
      </c>
      <c r="C1697" s="103">
        <v>0.0002568857989313416</v>
      </c>
      <c r="D1697" s="99" t="s">
        <v>2435</v>
      </c>
      <c r="E1697" s="99" t="b">
        <v>0</v>
      </c>
      <c r="F1697" s="99" t="b">
        <v>0</v>
      </c>
      <c r="G1697" s="99" t="b">
        <v>0</v>
      </c>
    </row>
    <row r="1698" spans="1:7" ht="15">
      <c r="A1698" s="101" t="s">
        <v>2153</v>
      </c>
      <c r="B1698" s="99">
        <v>2</v>
      </c>
      <c r="C1698" s="103">
        <v>0.0002568857989313416</v>
      </c>
      <c r="D1698" s="99" t="s">
        <v>2435</v>
      </c>
      <c r="E1698" s="99" t="b">
        <v>0</v>
      </c>
      <c r="F1698" s="99" t="b">
        <v>0</v>
      </c>
      <c r="G1698" s="99" t="b">
        <v>0</v>
      </c>
    </row>
    <row r="1699" spans="1:7" ht="15">
      <c r="A1699" s="101" t="s">
        <v>2154</v>
      </c>
      <c r="B1699" s="99">
        <v>2</v>
      </c>
      <c r="C1699" s="103">
        <v>0.0002568857989313416</v>
      </c>
      <c r="D1699" s="99" t="s">
        <v>2435</v>
      </c>
      <c r="E1699" s="99" t="b">
        <v>0</v>
      </c>
      <c r="F1699" s="99" t="b">
        <v>0</v>
      </c>
      <c r="G1699" s="99" t="b">
        <v>0</v>
      </c>
    </row>
    <row r="1700" spans="1:7" ht="15">
      <c r="A1700" s="101" t="s">
        <v>2155</v>
      </c>
      <c r="B1700" s="99">
        <v>2</v>
      </c>
      <c r="C1700" s="103">
        <v>0.0003030065275454034</v>
      </c>
      <c r="D1700" s="99" t="s">
        <v>2435</v>
      </c>
      <c r="E1700" s="99" t="b">
        <v>0</v>
      </c>
      <c r="F1700" s="99" t="b">
        <v>0</v>
      </c>
      <c r="G1700" s="99" t="b">
        <v>0</v>
      </c>
    </row>
    <row r="1701" spans="1:7" ht="15">
      <c r="A1701" s="101" t="s">
        <v>2156</v>
      </c>
      <c r="B1701" s="99">
        <v>2</v>
      </c>
      <c r="C1701" s="103">
        <v>0.0002568857989313416</v>
      </c>
      <c r="D1701" s="99" t="s">
        <v>2435</v>
      </c>
      <c r="E1701" s="99" t="b">
        <v>0</v>
      </c>
      <c r="F1701" s="99" t="b">
        <v>0</v>
      </c>
      <c r="G1701" s="99" t="b">
        <v>0</v>
      </c>
    </row>
    <row r="1702" spans="1:7" ht="15">
      <c r="A1702" s="101" t="s">
        <v>2157</v>
      </c>
      <c r="B1702" s="99">
        <v>2</v>
      </c>
      <c r="C1702" s="103">
        <v>0.0003030065275454034</v>
      </c>
      <c r="D1702" s="99" t="s">
        <v>2435</v>
      </c>
      <c r="E1702" s="99" t="b">
        <v>0</v>
      </c>
      <c r="F1702" s="99" t="b">
        <v>0</v>
      </c>
      <c r="G1702" s="99" t="b">
        <v>0</v>
      </c>
    </row>
    <row r="1703" spans="1:7" ht="15">
      <c r="A1703" s="101" t="s">
        <v>2158</v>
      </c>
      <c r="B1703" s="99">
        <v>2</v>
      </c>
      <c r="C1703" s="103">
        <v>0.0002568857989313416</v>
      </c>
      <c r="D1703" s="99" t="s">
        <v>2435</v>
      </c>
      <c r="E1703" s="99" t="b">
        <v>0</v>
      </c>
      <c r="F1703" s="99" t="b">
        <v>0</v>
      </c>
      <c r="G1703" s="99" t="b">
        <v>0</v>
      </c>
    </row>
    <row r="1704" spans="1:7" ht="15">
      <c r="A1704" s="101" t="s">
        <v>2159</v>
      </c>
      <c r="B1704" s="99">
        <v>2</v>
      </c>
      <c r="C1704" s="103">
        <v>0.0002568857989313416</v>
      </c>
      <c r="D1704" s="99" t="s">
        <v>2435</v>
      </c>
      <c r="E1704" s="99" t="b">
        <v>0</v>
      </c>
      <c r="F1704" s="99" t="b">
        <v>0</v>
      </c>
      <c r="G1704" s="99" t="b">
        <v>0</v>
      </c>
    </row>
    <row r="1705" spans="1:7" ht="15">
      <c r="A1705" s="101" t="s">
        <v>2160</v>
      </c>
      <c r="B1705" s="99">
        <v>2</v>
      </c>
      <c r="C1705" s="103">
        <v>0.0002568857989313416</v>
      </c>
      <c r="D1705" s="99" t="s">
        <v>2435</v>
      </c>
      <c r="E1705" s="99" t="b">
        <v>0</v>
      </c>
      <c r="F1705" s="99" t="b">
        <v>0</v>
      </c>
      <c r="G1705" s="99" t="b">
        <v>0</v>
      </c>
    </row>
    <row r="1706" spans="1:7" ht="15">
      <c r="A1706" s="101" t="s">
        <v>2161</v>
      </c>
      <c r="B1706" s="99">
        <v>2</v>
      </c>
      <c r="C1706" s="103">
        <v>0.0002568857989313416</v>
      </c>
      <c r="D1706" s="99" t="s">
        <v>2435</v>
      </c>
      <c r="E1706" s="99" t="b">
        <v>0</v>
      </c>
      <c r="F1706" s="99" t="b">
        <v>0</v>
      </c>
      <c r="G1706" s="99" t="b">
        <v>0</v>
      </c>
    </row>
    <row r="1707" spans="1:7" ht="15">
      <c r="A1707" s="101" t="s">
        <v>2162</v>
      </c>
      <c r="B1707" s="99">
        <v>2</v>
      </c>
      <c r="C1707" s="103">
        <v>0.0002568857989313416</v>
      </c>
      <c r="D1707" s="99" t="s">
        <v>2435</v>
      </c>
      <c r="E1707" s="99" t="b">
        <v>0</v>
      </c>
      <c r="F1707" s="99" t="b">
        <v>0</v>
      </c>
      <c r="G1707" s="99" t="b">
        <v>0</v>
      </c>
    </row>
    <row r="1708" spans="1:7" ht="15">
      <c r="A1708" s="101" t="s">
        <v>2163</v>
      </c>
      <c r="B1708" s="99">
        <v>2</v>
      </c>
      <c r="C1708" s="103">
        <v>0.0002568857989313416</v>
      </c>
      <c r="D1708" s="99" t="s">
        <v>2435</v>
      </c>
      <c r="E1708" s="99" t="b">
        <v>0</v>
      </c>
      <c r="F1708" s="99" t="b">
        <v>0</v>
      </c>
      <c r="G1708" s="99" t="b">
        <v>0</v>
      </c>
    </row>
    <row r="1709" spans="1:7" ht="15">
      <c r="A1709" s="101" t="s">
        <v>2164</v>
      </c>
      <c r="B1709" s="99">
        <v>2</v>
      </c>
      <c r="C1709" s="103">
        <v>0.0003030065275454034</v>
      </c>
      <c r="D1709" s="99" t="s">
        <v>2435</v>
      </c>
      <c r="E1709" s="99" t="b">
        <v>0</v>
      </c>
      <c r="F1709" s="99" t="b">
        <v>0</v>
      </c>
      <c r="G1709" s="99" t="b">
        <v>0</v>
      </c>
    </row>
    <row r="1710" spans="1:7" ht="15">
      <c r="A1710" s="101" t="s">
        <v>2165</v>
      </c>
      <c r="B1710" s="99">
        <v>2</v>
      </c>
      <c r="C1710" s="103">
        <v>0.0002568857989313416</v>
      </c>
      <c r="D1710" s="99" t="s">
        <v>2435</v>
      </c>
      <c r="E1710" s="99" t="b">
        <v>1</v>
      </c>
      <c r="F1710" s="99" t="b">
        <v>0</v>
      </c>
      <c r="G1710" s="99" t="b">
        <v>0</v>
      </c>
    </row>
    <row r="1711" spans="1:7" ht="15">
      <c r="A1711" s="101" t="s">
        <v>2166</v>
      </c>
      <c r="B1711" s="99">
        <v>2</v>
      </c>
      <c r="C1711" s="103">
        <v>0.0002568857989313416</v>
      </c>
      <c r="D1711" s="99" t="s">
        <v>2435</v>
      </c>
      <c r="E1711" s="99" t="b">
        <v>0</v>
      </c>
      <c r="F1711" s="99" t="b">
        <v>0</v>
      </c>
      <c r="G1711" s="99" t="b">
        <v>0</v>
      </c>
    </row>
    <row r="1712" spans="1:7" ht="15">
      <c r="A1712" s="101" t="s">
        <v>2167</v>
      </c>
      <c r="B1712" s="99">
        <v>2</v>
      </c>
      <c r="C1712" s="103">
        <v>0.0002568857989313416</v>
      </c>
      <c r="D1712" s="99" t="s">
        <v>2435</v>
      </c>
      <c r="E1712" s="99" t="b">
        <v>0</v>
      </c>
      <c r="F1712" s="99" t="b">
        <v>0</v>
      </c>
      <c r="G1712" s="99" t="b">
        <v>0</v>
      </c>
    </row>
    <row r="1713" spans="1:7" ht="15">
      <c r="A1713" s="101" t="s">
        <v>2168</v>
      </c>
      <c r="B1713" s="99">
        <v>2</v>
      </c>
      <c r="C1713" s="103">
        <v>0.0002568857989313416</v>
      </c>
      <c r="D1713" s="99" t="s">
        <v>2435</v>
      </c>
      <c r="E1713" s="99" t="b">
        <v>0</v>
      </c>
      <c r="F1713" s="99" t="b">
        <v>0</v>
      </c>
      <c r="G1713" s="99" t="b">
        <v>0</v>
      </c>
    </row>
    <row r="1714" spans="1:7" ht="15">
      <c r="A1714" s="101" t="s">
        <v>2169</v>
      </c>
      <c r="B1714" s="99">
        <v>2</v>
      </c>
      <c r="C1714" s="103">
        <v>0.0002568857989313416</v>
      </c>
      <c r="D1714" s="99" t="s">
        <v>2435</v>
      </c>
      <c r="E1714" s="99" t="b">
        <v>0</v>
      </c>
      <c r="F1714" s="99" t="b">
        <v>1</v>
      </c>
      <c r="G1714" s="99" t="b">
        <v>0</v>
      </c>
    </row>
    <row r="1715" spans="1:7" ht="15">
      <c r="A1715" s="101" t="s">
        <v>2170</v>
      </c>
      <c r="B1715" s="99">
        <v>2</v>
      </c>
      <c r="C1715" s="103">
        <v>0.0002568857989313416</v>
      </c>
      <c r="D1715" s="99" t="s">
        <v>2435</v>
      </c>
      <c r="E1715" s="99" t="b">
        <v>0</v>
      </c>
      <c r="F1715" s="99" t="b">
        <v>0</v>
      </c>
      <c r="G1715" s="99" t="b">
        <v>0</v>
      </c>
    </row>
    <row r="1716" spans="1:7" ht="15">
      <c r="A1716" s="101" t="s">
        <v>2171</v>
      </c>
      <c r="B1716" s="99">
        <v>2</v>
      </c>
      <c r="C1716" s="103">
        <v>0.0002568857989313416</v>
      </c>
      <c r="D1716" s="99" t="s">
        <v>2435</v>
      </c>
      <c r="E1716" s="99" t="b">
        <v>0</v>
      </c>
      <c r="F1716" s="99" t="b">
        <v>0</v>
      </c>
      <c r="G1716" s="99" t="b">
        <v>0</v>
      </c>
    </row>
    <row r="1717" spans="1:7" ht="15">
      <c r="A1717" s="101" t="s">
        <v>2172</v>
      </c>
      <c r="B1717" s="99">
        <v>2</v>
      </c>
      <c r="C1717" s="103">
        <v>0.0002568857989313416</v>
      </c>
      <c r="D1717" s="99" t="s">
        <v>2435</v>
      </c>
      <c r="E1717" s="99" t="b">
        <v>0</v>
      </c>
      <c r="F1717" s="99" t="b">
        <v>0</v>
      </c>
      <c r="G1717" s="99" t="b">
        <v>0</v>
      </c>
    </row>
    <row r="1718" spans="1:7" ht="15">
      <c r="A1718" s="101" t="s">
        <v>2173</v>
      </c>
      <c r="B1718" s="99">
        <v>2</v>
      </c>
      <c r="C1718" s="103">
        <v>0.0002568857989313416</v>
      </c>
      <c r="D1718" s="99" t="s">
        <v>2435</v>
      </c>
      <c r="E1718" s="99" t="b">
        <v>0</v>
      </c>
      <c r="F1718" s="99" t="b">
        <v>0</v>
      </c>
      <c r="G1718" s="99" t="b">
        <v>0</v>
      </c>
    </row>
    <row r="1719" spans="1:7" ht="15">
      <c r="A1719" s="101" t="s">
        <v>2174</v>
      </c>
      <c r="B1719" s="99">
        <v>2</v>
      </c>
      <c r="C1719" s="103">
        <v>0.0003030065275454034</v>
      </c>
      <c r="D1719" s="99" t="s">
        <v>2435</v>
      </c>
      <c r="E1719" s="99" t="b">
        <v>0</v>
      </c>
      <c r="F1719" s="99" t="b">
        <v>0</v>
      </c>
      <c r="G1719" s="99" t="b">
        <v>0</v>
      </c>
    </row>
    <row r="1720" spans="1:7" ht="15">
      <c r="A1720" s="101" t="s">
        <v>2175</v>
      </c>
      <c r="B1720" s="99">
        <v>2</v>
      </c>
      <c r="C1720" s="103">
        <v>0.0002568857989313416</v>
      </c>
      <c r="D1720" s="99" t="s">
        <v>2435</v>
      </c>
      <c r="E1720" s="99" t="b">
        <v>0</v>
      </c>
      <c r="F1720" s="99" t="b">
        <v>0</v>
      </c>
      <c r="G1720" s="99" t="b">
        <v>0</v>
      </c>
    </row>
    <row r="1721" spans="1:7" ht="15">
      <c r="A1721" s="101" t="s">
        <v>2176</v>
      </c>
      <c r="B1721" s="99">
        <v>2</v>
      </c>
      <c r="C1721" s="103">
        <v>0.0002568857989313416</v>
      </c>
      <c r="D1721" s="99" t="s">
        <v>2435</v>
      </c>
      <c r="E1721" s="99" t="b">
        <v>0</v>
      </c>
      <c r="F1721" s="99" t="b">
        <v>0</v>
      </c>
      <c r="G1721" s="99" t="b">
        <v>0</v>
      </c>
    </row>
    <row r="1722" spans="1:7" ht="15">
      <c r="A1722" s="101" t="s">
        <v>2177</v>
      </c>
      <c r="B1722" s="99">
        <v>2</v>
      </c>
      <c r="C1722" s="103">
        <v>0.0002568857989313416</v>
      </c>
      <c r="D1722" s="99" t="s">
        <v>2435</v>
      </c>
      <c r="E1722" s="99" t="b">
        <v>0</v>
      </c>
      <c r="F1722" s="99" t="b">
        <v>0</v>
      </c>
      <c r="G1722" s="99" t="b">
        <v>0</v>
      </c>
    </row>
    <row r="1723" spans="1:7" ht="15">
      <c r="A1723" s="101" t="s">
        <v>2178</v>
      </c>
      <c r="B1723" s="99">
        <v>2</v>
      </c>
      <c r="C1723" s="103">
        <v>0.0003030065275454034</v>
      </c>
      <c r="D1723" s="99" t="s">
        <v>2435</v>
      </c>
      <c r="E1723" s="99" t="b">
        <v>0</v>
      </c>
      <c r="F1723" s="99" t="b">
        <v>0</v>
      </c>
      <c r="G1723" s="99" t="b">
        <v>0</v>
      </c>
    </row>
    <row r="1724" spans="1:7" ht="15">
      <c r="A1724" s="101" t="s">
        <v>2179</v>
      </c>
      <c r="B1724" s="99">
        <v>2</v>
      </c>
      <c r="C1724" s="103">
        <v>0.0002568857989313416</v>
      </c>
      <c r="D1724" s="99" t="s">
        <v>2435</v>
      </c>
      <c r="E1724" s="99" t="b">
        <v>0</v>
      </c>
      <c r="F1724" s="99" t="b">
        <v>1</v>
      </c>
      <c r="G1724" s="99" t="b">
        <v>0</v>
      </c>
    </row>
    <row r="1725" spans="1:7" ht="15">
      <c r="A1725" s="101" t="s">
        <v>2180</v>
      </c>
      <c r="B1725" s="99">
        <v>2</v>
      </c>
      <c r="C1725" s="103">
        <v>0.0002568857989313416</v>
      </c>
      <c r="D1725" s="99" t="s">
        <v>2435</v>
      </c>
      <c r="E1725" s="99" t="b">
        <v>0</v>
      </c>
      <c r="F1725" s="99" t="b">
        <v>0</v>
      </c>
      <c r="G1725" s="99" t="b">
        <v>0</v>
      </c>
    </row>
    <row r="1726" spans="1:7" ht="15">
      <c r="A1726" s="101" t="s">
        <v>2181</v>
      </c>
      <c r="B1726" s="99">
        <v>2</v>
      </c>
      <c r="C1726" s="103">
        <v>0.0002568857989313416</v>
      </c>
      <c r="D1726" s="99" t="s">
        <v>2435</v>
      </c>
      <c r="E1726" s="99" t="b">
        <v>1</v>
      </c>
      <c r="F1726" s="99" t="b">
        <v>0</v>
      </c>
      <c r="G1726" s="99" t="b">
        <v>0</v>
      </c>
    </row>
    <row r="1727" spans="1:7" ht="15">
      <c r="A1727" s="101" t="s">
        <v>2182</v>
      </c>
      <c r="B1727" s="99">
        <v>2</v>
      </c>
      <c r="C1727" s="103">
        <v>0.0002568857989313416</v>
      </c>
      <c r="D1727" s="99" t="s">
        <v>2435</v>
      </c>
      <c r="E1727" s="99" t="b">
        <v>0</v>
      </c>
      <c r="F1727" s="99" t="b">
        <v>0</v>
      </c>
      <c r="G1727" s="99" t="b">
        <v>0</v>
      </c>
    </row>
    <row r="1728" spans="1:7" ht="15">
      <c r="A1728" s="101" t="s">
        <v>2183</v>
      </c>
      <c r="B1728" s="99">
        <v>2</v>
      </c>
      <c r="C1728" s="103">
        <v>0.0003030065275454034</v>
      </c>
      <c r="D1728" s="99" t="s">
        <v>2435</v>
      </c>
      <c r="E1728" s="99" t="b">
        <v>0</v>
      </c>
      <c r="F1728" s="99" t="b">
        <v>0</v>
      </c>
      <c r="G1728" s="99" t="b">
        <v>0</v>
      </c>
    </row>
    <row r="1729" spans="1:7" ht="15">
      <c r="A1729" s="101" t="s">
        <v>2184</v>
      </c>
      <c r="B1729" s="99">
        <v>2</v>
      </c>
      <c r="C1729" s="103">
        <v>0.0002568857989313416</v>
      </c>
      <c r="D1729" s="99" t="s">
        <v>2435</v>
      </c>
      <c r="E1729" s="99" t="b">
        <v>0</v>
      </c>
      <c r="F1729" s="99" t="b">
        <v>0</v>
      </c>
      <c r="G1729" s="99" t="b">
        <v>0</v>
      </c>
    </row>
    <row r="1730" spans="1:7" ht="15">
      <c r="A1730" s="101" t="s">
        <v>2185</v>
      </c>
      <c r="B1730" s="99">
        <v>2</v>
      </c>
      <c r="C1730" s="103">
        <v>0.0002568857989313416</v>
      </c>
      <c r="D1730" s="99" t="s">
        <v>2435</v>
      </c>
      <c r="E1730" s="99" t="b">
        <v>0</v>
      </c>
      <c r="F1730" s="99" t="b">
        <v>0</v>
      </c>
      <c r="G1730" s="99" t="b">
        <v>0</v>
      </c>
    </row>
    <row r="1731" spans="1:7" ht="15">
      <c r="A1731" s="101" t="s">
        <v>2186</v>
      </c>
      <c r="B1731" s="99">
        <v>2</v>
      </c>
      <c r="C1731" s="103">
        <v>0.0002568857989313416</v>
      </c>
      <c r="D1731" s="99" t="s">
        <v>2435</v>
      </c>
      <c r="E1731" s="99" t="b">
        <v>0</v>
      </c>
      <c r="F1731" s="99" t="b">
        <v>1</v>
      </c>
      <c r="G1731" s="99" t="b">
        <v>0</v>
      </c>
    </row>
    <row r="1732" spans="1:7" ht="15">
      <c r="A1732" s="101" t="s">
        <v>2187</v>
      </c>
      <c r="B1732" s="99">
        <v>2</v>
      </c>
      <c r="C1732" s="103">
        <v>0.0002568857989313416</v>
      </c>
      <c r="D1732" s="99" t="s">
        <v>2435</v>
      </c>
      <c r="E1732" s="99" t="b">
        <v>0</v>
      </c>
      <c r="F1732" s="99" t="b">
        <v>0</v>
      </c>
      <c r="G1732" s="99" t="b">
        <v>0</v>
      </c>
    </row>
    <row r="1733" spans="1:7" ht="15">
      <c r="A1733" s="101" t="s">
        <v>2188</v>
      </c>
      <c r="B1733" s="99">
        <v>2</v>
      </c>
      <c r="C1733" s="103">
        <v>0.0002568857989313416</v>
      </c>
      <c r="D1733" s="99" t="s">
        <v>2435</v>
      </c>
      <c r="E1733" s="99" t="b">
        <v>1</v>
      </c>
      <c r="F1733" s="99" t="b">
        <v>0</v>
      </c>
      <c r="G1733" s="99" t="b">
        <v>0</v>
      </c>
    </row>
    <row r="1734" spans="1:7" ht="15">
      <c r="A1734" s="101" t="s">
        <v>2189</v>
      </c>
      <c r="B1734" s="99">
        <v>2</v>
      </c>
      <c r="C1734" s="103">
        <v>0.0002568857989313416</v>
      </c>
      <c r="D1734" s="99" t="s">
        <v>2435</v>
      </c>
      <c r="E1734" s="99" t="b">
        <v>1</v>
      </c>
      <c r="F1734" s="99" t="b">
        <v>0</v>
      </c>
      <c r="G1734" s="99" t="b">
        <v>0</v>
      </c>
    </row>
    <row r="1735" spans="1:7" ht="15">
      <c r="A1735" s="101" t="s">
        <v>2190</v>
      </c>
      <c r="B1735" s="99">
        <v>2</v>
      </c>
      <c r="C1735" s="103">
        <v>0.0002568857989313416</v>
      </c>
      <c r="D1735" s="99" t="s">
        <v>2435</v>
      </c>
      <c r="E1735" s="99" t="b">
        <v>0</v>
      </c>
      <c r="F1735" s="99" t="b">
        <v>0</v>
      </c>
      <c r="G1735" s="99" t="b">
        <v>0</v>
      </c>
    </row>
    <row r="1736" spans="1:7" ht="15">
      <c r="A1736" s="101" t="s">
        <v>2191</v>
      </c>
      <c r="B1736" s="99">
        <v>2</v>
      </c>
      <c r="C1736" s="103">
        <v>0.0002568857989313416</v>
      </c>
      <c r="D1736" s="99" t="s">
        <v>2435</v>
      </c>
      <c r="E1736" s="99" t="b">
        <v>0</v>
      </c>
      <c r="F1736" s="99" t="b">
        <v>0</v>
      </c>
      <c r="G1736" s="99" t="b">
        <v>0</v>
      </c>
    </row>
    <row r="1737" spans="1:7" ht="15">
      <c r="A1737" s="101" t="s">
        <v>2192</v>
      </c>
      <c r="B1737" s="99">
        <v>2</v>
      </c>
      <c r="C1737" s="103">
        <v>0.0002568857989313416</v>
      </c>
      <c r="D1737" s="99" t="s">
        <v>2435</v>
      </c>
      <c r="E1737" s="99" t="b">
        <v>0</v>
      </c>
      <c r="F1737" s="99" t="b">
        <v>0</v>
      </c>
      <c r="G1737" s="99" t="b">
        <v>0</v>
      </c>
    </row>
    <row r="1738" spans="1:7" ht="15">
      <c r="A1738" s="101" t="s">
        <v>2193</v>
      </c>
      <c r="B1738" s="99">
        <v>2</v>
      </c>
      <c r="C1738" s="103">
        <v>0.0003030065275454034</v>
      </c>
      <c r="D1738" s="99" t="s">
        <v>2435</v>
      </c>
      <c r="E1738" s="99" t="b">
        <v>0</v>
      </c>
      <c r="F1738" s="99" t="b">
        <v>0</v>
      </c>
      <c r="G1738" s="99" t="b">
        <v>0</v>
      </c>
    </row>
    <row r="1739" spans="1:7" ht="15">
      <c r="A1739" s="101" t="s">
        <v>2194</v>
      </c>
      <c r="B1739" s="99">
        <v>2</v>
      </c>
      <c r="C1739" s="103">
        <v>0.0002568857989313416</v>
      </c>
      <c r="D1739" s="99" t="s">
        <v>2435</v>
      </c>
      <c r="E1739" s="99" t="b">
        <v>1</v>
      </c>
      <c r="F1739" s="99" t="b">
        <v>0</v>
      </c>
      <c r="G1739" s="99" t="b">
        <v>0</v>
      </c>
    </row>
    <row r="1740" spans="1:7" ht="15">
      <c r="A1740" s="101" t="s">
        <v>2195</v>
      </c>
      <c r="B1740" s="99">
        <v>2</v>
      </c>
      <c r="C1740" s="103">
        <v>0.0002568857989313416</v>
      </c>
      <c r="D1740" s="99" t="s">
        <v>2435</v>
      </c>
      <c r="E1740" s="99" t="b">
        <v>0</v>
      </c>
      <c r="F1740" s="99" t="b">
        <v>0</v>
      </c>
      <c r="G1740" s="99" t="b">
        <v>0</v>
      </c>
    </row>
    <row r="1741" spans="1:7" ht="15">
      <c r="A1741" s="101" t="s">
        <v>2196</v>
      </c>
      <c r="B1741" s="99">
        <v>2</v>
      </c>
      <c r="C1741" s="103">
        <v>0.0003030065275454034</v>
      </c>
      <c r="D1741" s="99" t="s">
        <v>2435</v>
      </c>
      <c r="E1741" s="99" t="b">
        <v>0</v>
      </c>
      <c r="F1741" s="99" t="b">
        <v>0</v>
      </c>
      <c r="G1741" s="99" t="b">
        <v>0</v>
      </c>
    </row>
    <row r="1742" spans="1:7" ht="15">
      <c r="A1742" s="101" t="s">
        <v>2197</v>
      </c>
      <c r="B1742" s="99">
        <v>2</v>
      </c>
      <c r="C1742" s="103">
        <v>0.0002568857989313416</v>
      </c>
      <c r="D1742" s="99" t="s">
        <v>2435</v>
      </c>
      <c r="E1742" s="99" t="b">
        <v>0</v>
      </c>
      <c r="F1742" s="99" t="b">
        <v>0</v>
      </c>
      <c r="G1742" s="99" t="b">
        <v>0</v>
      </c>
    </row>
    <row r="1743" spans="1:7" ht="15">
      <c r="A1743" s="101" t="s">
        <v>2198</v>
      </c>
      <c r="B1743" s="99">
        <v>2</v>
      </c>
      <c r="C1743" s="103">
        <v>0.0002568857989313416</v>
      </c>
      <c r="D1743" s="99" t="s">
        <v>2435</v>
      </c>
      <c r="E1743" s="99" t="b">
        <v>0</v>
      </c>
      <c r="F1743" s="99" t="b">
        <v>0</v>
      </c>
      <c r="G1743" s="99" t="b">
        <v>0</v>
      </c>
    </row>
    <row r="1744" spans="1:7" ht="15">
      <c r="A1744" s="101" t="s">
        <v>2199</v>
      </c>
      <c r="B1744" s="99">
        <v>2</v>
      </c>
      <c r="C1744" s="103">
        <v>0.0003030065275454034</v>
      </c>
      <c r="D1744" s="99" t="s">
        <v>2435</v>
      </c>
      <c r="E1744" s="99" t="b">
        <v>0</v>
      </c>
      <c r="F1744" s="99" t="b">
        <v>0</v>
      </c>
      <c r="G1744" s="99" t="b">
        <v>0</v>
      </c>
    </row>
    <row r="1745" spans="1:7" ht="15">
      <c r="A1745" s="101" t="s">
        <v>2200</v>
      </c>
      <c r="B1745" s="99">
        <v>2</v>
      </c>
      <c r="C1745" s="103">
        <v>0.0002568857989313416</v>
      </c>
      <c r="D1745" s="99" t="s">
        <v>2435</v>
      </c>
      <c r="E1745" s="99" t="b">
        <v>0</v>
      </c>
      <c r="F1745" s="99" t="b">
        <v>0</v>
      </c>
      <c r="G1745" s="99" t="b">
        <v>0</v>
      </c>
    </row>
    <row r="1746" spans="1:7" ht="15">
      <c r="A1746" s="101" t="s">
        <v>2201</v>
      </c>
      <c r="B1746" s="99">
        <v>2</v>
      </c>
      <c r="C1746" s="103">
        <v>0.0002568857989313416</v>
      </c>
      <c r="D1746" s="99" t="s">
        <v>2435</v>
      </c>
      <c r="E1746" s="99" t="b">
        <v>0</v>
      </c>
      <c r="F1746" s="99" t="b">
        <v>1</v>
      </c>
      <c r="G1746" s="99" t="b">
        <v>0</v>
      </c>
    </row>
    <row r="1747" spans="1:7" ht="15">
      <c r="A1747" s="101" t="s">
        <v>2202</v>
      </c>
      <c r="B1747" s="99">
        <v>2</v>
      </c>
      <c r="C1747" s="103">
        <v>0.0003030065275454034</v>
      </c>
      <c r="D1747" s="99" t="s">
        <v>2435</v>
      </c>
      <c r="E1747" s="99" t="b">
        <v>0</v>
      </c>
      <c r="F1747" s="99" t="b">
        <v>0</v>
      </c>
      <c r="G1747" s="99" t="b">
        <v>0</v>
      </c>
    </row>
    <row r="1748" spans="1:7" ht="15">
      <c r="A1748" s="101" t="s">
        <v>2203</v>
      </c>
      <c r="B1748" s="99">
        <v>2</v>
      </c>
      <c r="C1748" s="103">
        <v>0.0003030065275454034</v>
      </c>
      <c r="D1748" s="99" t="s">
        <v>2435</v>
      </c>
      <c r="E1748" s="99" t="b">
        <v>0</v>
      </c>
      <c r="F1748" s="99" t="b">
        <v>0</v>
      </c>
      <c r="G1748" s="99" t="b">
        <v>0</v>
      </c>
    </row>
    <row r="1749" spans="1:7" ht="15">
      <c r="A1749" s="101" t="s">
        <v>2204</v>
      </c>
      <c r="B1749" s="99">
        <v>2</v>
      </c>
      <c r="C1749" s="103">
        <v>0.0003030065275454034</v>
      </c>
      <c r="D1749" s="99" t="s">
        <v>2435</v>
      </c>
      <c r="E1749" s="99" t="b">
        <v>0</v>
      </c>
      <c r="F1749" s="99" t="b">
        <v>0</v>
      </c>
      <c r="G1749" s="99" t="b">
        <v>0</v>
      </c>
    </row>
    <row r="1750" spans="1:7" ht="15">
      <c r="A1750" s="101" t="s">
        <v>2205</v>
      </c>
      <c r="B1750" s="99">
        <v>2</v>
      </c>
      <c r="C1750" s="103">
        <v>0.0002568857989313416</v>
      </c>
      <c r="D1750" s="99" t="s">
        <v>2435</v>
      </c>
      <c r="E1750" s="99" t="b">
        <v>0</v>
      </c>
      <c r="F1750" s="99" t="b">
        <v>0</v>
      </c>
      <c r="G1750" s="99" t="b">
        <v>0</v>
      </c>
    </row>
    <row r="1751" spans="1:7" ht="15">
      <c r="A1751" s="101" t="s">
        <v>2206</v>
      </c>
      <c r="B1751" s="99">
        <v>2</v>
      </c>
      <c r="C1751" s="103">
        <v>0.0002568857989313416</v>
      </c>
      <c r="D1751" s="99" t="s">
        <v>2435</v>
      </c>
      <c r="E1751" s="99" t="b">
        <v>0</v>
      </c>
      <c r="F1751" s="99" t="b">
        <v>0</v>
      </c>
      <c r="G1751" s="99" t="b">
        <v>0</v>
      </c>
    </row>
    <row r="1752" spans="1:7" ht="15">
      <c r="A1752" s="101" t="s">
        <v>2207</v>
      </c>
      <c r="B1752" s="99">
        <v>2</v>
      </c>
      <c r="C1752" s="103">
        <v>0.0002568857989313416</v>
      </c>
      <c r="D1752" s="99" t="s">
        <v>2435</v>
      </c>
      <c r="E1752" s="99" t="b">
        <v>0</v>
      </c>
      <c r="F1752" s="99" t="b">
        <v>0</v>
      </c>
      <c r="G1752" s="99" t="b">
        <v>0</v>
      </c>
    </row>
    <row r="1753" spans="1:7" ht="15">
      <c r="A1753" s="101" t="s">
        <v>2208</v>
      </c>
      <c r="B1753" s="99">
        <v>2</v>
      </c>
      <c r="C1753" s="103">
        <v>0.0002568857989313416</v>
      </c>
      <c r="D1753" s="99" t="s">
        <v>2435</v>
      </c>
      <c r="E1753" s="99" t="b">
        <v>0</v>
      </c>
      <c r="F1753" s="99" t="b">
        <v>0</v>
      </c>
      <c r="G1753" s="99" t="b">
        <v>0</v>
      </c>
    </row>
    <row r="1754" spans="1:7" ht="15">
      <c r="A1754" s="101" t="s">
        <v>2209</v>
      </c>
      <c r="B1754" s="99">
        <v>2</v>
      </c>
      <c r="C1754" s="103">
        <v>0.0002568857989313416</v>
      </c>
      <c r="D1754" s="99" t="s">
        <v>2435</v>
      </c>
      <c r="E1754" s="99" t="b">
        <v>0</v>
      </c>
      <c r="F1754" s="99" t="b">
        <v>0</v>
      </c>
      <c r="G1754" s="99" t="b">
        <v>0</v>
      </c>
    </row>
    <row r="1755" spans="1:7" ht="15">
      <c r="A1755" s="101" t="s">
        <v>2210</v>
      </c>
      <c r="B1755" s="99">
        <v>2</v>
      </c>
      <c r="C1755" s="103">
        <v>0.0002568857989313416</v>
      </c>
      <c r="D1755" s="99" t="s">
        <v>2435</v>
      </c>
      <c r="E1755" s="99" t="b">
        <v>0</v>
      </c>
      <c r="F1755" s="99" t="b">
        <v>0</v>
      </c>
      <c r="G1755" s="99" t="b">
        <v>0</v>
      </c>
    </row>
    <row r="1756" spans="1:7" ht="15">
      <c r="A1756" s="101" t="s">
        <v>2211</v>
      </c>
      <c r="B1756" s="99">
        <v>2</v>
      </c>
      <c r="C1756" s="103">
        <v>0.0002568857989313416</v>
      </c>
      <c r="D1756" s="99" t="s">
        <v>2435</v>
      </c>
      <c r="E1756" s="99" t="b">
        <v>0</v>
      </c>
      <c r="F1756" s="99" t="b">
        <v>0</v>
      </c>
      <c r="G1756" s="99" t="b">
        <v>0</v>
      </c>
    </row>
    <row r="1757" spans="1:7" ht="15">
      <c r="A1757" s="101" t="s">
        <v>2212</v>
      </c>
      <c r="B1757" s="99">
        <v>2</v>
      </c>
      <c r="C1757" s="103">
        <v>0.0003030065275454034</v>
      </c>
      <c r="D1757" s="99" t="s">
        <v>2435</v>
      </c>
      <c r="E1757" s="99" t="b">
        <v>0</v>
      </c>
      <c r="F1757" s="99" t="b">
        <v>0</v>
      </c>
      <c r="G1757" s="99" t="b">
        <v>0</v>
      </c>
    </row>
    <row r="1758" spans="1:7" ht="15">
      <c r="A1758" s="101" t="s">
        <v>2213</v>
      </c>
      <c r="B1758" s="99">
        <v>2</v>
      </c>
      <c r="C1758" s="103">
        <v>0.0002568857989313416</v>
      </c>
      <c r="D1758" s="99" t="s">
        <v>2435</v>
      </c>
      <c r="E1758" s="99" t="b">
        <v>0</v>
      </c>
      <c r="F1758" s="99" t="b">
        <v>0</v>
      </c>
      <c r="G1758" s="99" t="b">
        <v>0</v>
      </c>
    </row>
    <row r="1759" spans="1:7" ht="15">
      <c r="A1759" s="101" t="s">
        <v>2214</v>
      </c>
      <c r="B1759" s="99">
        <v>2</v>
      </c>
      <c r="C1759" s="103">
        <v>0.0002568857989313416</v>
      </c>
      <c r="D1759" s="99" t="s">
        <v>2435</v>
      </c>
      <c r="E1759" s="99" t="b">
        <v>0</v>
      </c>
      <c r="F1759" s="99" t="b">
        <v>0</v>
      </c>
      <c r="G1759" s="99" t="b">
        <v>0</v>
      </c>
    </row>
    <row r="1760" spans="1:7" ht="15">
      <c r="A1760" s="101" t="s">
        <v>2215</v>
      </c>
      <c r="B1760" s="99">
        <v>2</v>
      </c>
      <c r="C1760" s="103">
        <v>0.0002568857989313416</v>
      </c>
      <c r="D1760" s="99" t="s">
        <v>2435</v>
      </c>
      <c r="E1760" s="99" t="b">
        <v>0</v>
      </c>
      <c r="F1760" s="99" t="b">
        <v>0</v>
      </c>
      <c r="G1760" s="99" t="b">
        <v>0</v>
      </c>
    </row>
    <row r="1761" spans="1:7" ht="15">
      <c r="A1761" s="101" t="s">
        <v>2216</v>
      </c>
      <c r="B1761" s="99">
        <v>2</v>
      </c>
      <c r="C1761" s="103">
        <v>0.0003030065275454034</v>
      </c>
      <c r="D1761" s="99" t="s">
        <v>2435</v>
      </c>
      <c r="E1761" s="99" t="b">
        <v>0</v>
      </c>
      <c r="F1761" s="99" t="b">
        <v>0</v>
      </c>
      <c r="G1761" s="99" t="b">
        <v>0</v>
      </c>
    </row>
    <row r="1762" spans="1:7" ht="15">
      <c r="A1762" s="101" t="s">
        <v>2217</v>
      </c>
      <c r="B1762" s="99">
        <v>2</v>
      </c>
      <c r="C1762" s="103">
        <v>0.0002568857989313416</v>
      </c>
      <c r="D1762" s="99" t="s">
        <v>2435</v>
      </c>
      <c r="E1762" s="99" t="b">
        <v>0</v>
      </c>
      <c r="F1762" s="99" t="b">
        <v>0</v>
      </c>
      <c r="G1762" s="99" t="b">
        <v>0</v>
      </c>
    </row>
    <row r="1763" spans="1:7" ht="15">
      <c r="A1763" s="101" t="s">
        <v>2218</v>
      </c>
      <c r="B1763" s="99">
        <v>2</v>
      </c>
      <c r="C1763" s="103">
        <v>0.0002568857989313416</v>
      </c>
      <c r="D1763" s="99" t="s">
        <v>2435</v>
      </c>
      <c r="E1763" s="99" t="b">
        <v>0</v>
      </c>
      <c r="F1763" s="99" t="b">
        <v>0</v>
      </c>
      <c r="G1763" s="99" t="b">
        <v>0</v>
      </c>
    </row>
    <row r="1764" spans="1:7" ht="15">
      <c r="A1764" s="101" t="s">
        <v>2219</v>
      </c>
      <c r="B1764" s="99">
        <v>2</v>
      </c>
      <c r="C1764" s="103">
        <v>0.0002568857989313416</v>
      </c>
      <c r="D1764" s="99" t="s">
        <v>2435</v>
      </c>
      <c r="E1764" s="99" t="b">
        <v>0</v>
      </c>
      <c r="F1764" s="99" t="b">
        <v>0</v>
      </c>
      <c r="G1764" s="99" t="b">
        <v>0</v>
      </c>
    </row>
    <row r="1765" spans="1:7" ht="15">
      <c r="A1765" s="101" t="s">
        <v>2220</v>
      </c>
      <c r="B1765" s="99">
        <v>2</v>
      </c>
      <c r="C1765" s="103">
        <v>0.0002568857989313416</v>
      </c>
      <c r="D1765" s="99" t="s">
        <v>2435</v>
      </c>
      <c r="E1765" s="99" t="b">
        <v>0</v>
      </c>
      <c r="F1765" s="99" t="b">
        <v>0</v>
      </c>
      <c r="G1765" s="99" t="b">
        <v>0</v>
      </c>
    </row>
    <row r="1766" spans="1:7" ht="15">
      <c r="A1766" s="101" t="s">
        <v>2221</v>
      </c>
      <c r="B1766" s="99">
        <v>2</v>
      </c>
      <c r="C1766" s="103">
        <v>0.0002568857989313416</v>
      </c>
      <c r="D1766" s="99" t="s">
        <v>2435</v>
      </c>
      <c r="E1766" s="99" t="b">
        <v>0</v>
      </c>
      <c r="F1766" s="99" t="b">
        <v>0</v>
      </c>
      <c r="G1766" s="99" t="b">
        <v>0</v>
      </c>
    </row>
    <row r="1767" spans="1:7" ht="15">
      <c r="A1767" s="101" t="s">
        <v>2222</v>
      </c>
      <c r="B1767" s="99">
        <v>2</v>
      </c>
      <c r="C1767" s="103">
        <v>0.0002568857989313416</v>
      </c>
      <c r="D1767" s="99" t="s">
        <v>2435</v>
      </c>
      <c r="E1767" s="99" t="b">
        <v>0</v>
      </c>
      <c r="F1767" s="99" t="b">
        <v>0</v>
      </c>
      <c r="G1767" s="99" t="b">
        <v>0</v>
      </c>
    </row>
    <row r="1768" spans="1:7" ht="15">
      <c r="A1768" s="101" t="s">
        <v>2223</v>
      </c>
      <c r="B1768" s="99">
        <v>2</v>
      </c>
      <c r="C1768" s="103">
        <v>0.0003030065275454034</v>
      </c>
      <c r="D1768" s="99" t="s">
        <v>2435</v>
      </c>
      <c r="E1768" s="99" t="b">
        <v>0</v>
      </c>
      <c r="F1768" s="99" t="b">
        <v>0</v>
      </c>
      <c r="G1768" s="99" t="b">
        <v>0</v>
      </c>
    </row>
    <row r="1769" spans="1:7" ht="15">
      <c r="A1769" s="101" t="s">
        <v>2224</v>
      </c>
      <c r="B1769" s="99">
        <v>2</v>
      </c>
      <c r="C1769" s="103">
        <v>0.0002568857989313416</v>
      </c>
      <c r="D1769" s="99" t="s">
        <v>2435</v>
      </c>
      <c r="E1769" s="99" t="b">
        <v>0</v>
      </c>
      <c r="F1769" s="99" t="b">
        <v>0</v>
      </c>
      <c r="G1769" s="99" t="b">
        <v>0</v>
      </c>
    </row>
    <row r="1770" spans="1:7" ht="15">
      <c r="A1770" s="101" t="s">
        <v>2225</v>
      </c>
      <c r="B1770" s="99">
        <v>2</v>
      </c>
      <c r="C1770" s="103">
        <v>0.0003030065275454034</v>
      </c>
      <c r="D1770" s="99" t="s">
        <v>2435</v>
      </c>
      <c r="E1770" s="99" t="b">
        <v>0</v>
      </c>
      <c r="F1770" s="99" t="b">
        <v>0</v>
      </c>
      <c r="G1770" s="99" t="b">
        <v>0</v>
      </c>
    </row>
    <row r="1771" spans="1:7" ht="15">
      <c r="A1771" s="101" t="s">
        <v>2226</v>
      </c>
      <c r="B1771" s="99">
        <v>2</v>
      </c>
      <c r="C1771" s="103">
        <v>0.0002568857989313416</v>
      </c>
      <c r="D1771" s="99" t="s">
        <v>2435</v>
      </c>
      <c r="E1771" s="99" t="b">
        <v>0</v>
      </c>
      <c r="F1771" s="99" t="b">
        <v>0</v>
      </c>
      <c r="G1771" s="99" t="b">
        <v>0</v>
      </c>
    </row>
    <row r="1772" spans="1:7" ht="15">
      <c r="A1772" s="101" t="s">
        <v>2227</v>
      </c>
      <c r="B1772" s="99">
        <v>2</v>
      </c>
      <c r="C1772" s="103">
        <v>0.0002568857989313416</v>
      </c>
      <c r="D1772" s="99" t="s">
        <v>2435</v>
      </c>
      <c r="E1772" s="99" t="b">
        <v>0</v>
      </c>
      <c r="F1772" s="99" t="b">
        <v>0</v>
      </c>
      <c r="G1772" s="99" t="b">
        <v>0</v>
      </c>
    </row>
    <row r="1773" spans="1:7" ht="15">
      <c r="A1773" s="101" t="s">
        <v>2228</v>
      </c>
      <c r="B1773" s="99">
        <v>2</v>
      </c>
      <c r="C1773" s="103">
        <v>0.0003030065275454034</v>
      </c>
      <c r="D1773" s="99" t="s">
        <v>2435</v>
      </c>
      <c r="E1773" s="99" t="b">
        <v>0</v>
      </c>
      <c r="F1773" s="99" t="b">
        <v>0</v>
      </c>
      <c r="G1773" s="99" t="b">
        <v>0</v>
      </c>
    </row>
    <row r="1774" spans="1:7" ht="15">
      <c r="A1774" s="101" t="s">
        <v>2229</v>
      </c>
      <c r="B1774" s="99">
        <v>2</v>
      </c>
      <c r="C1774" s="103">
        <v>0.0002568857989313416</v>
      </c>
      <c r="D1774" s="99" t="s">
        <v>2435</v>
      </c>
      <c r="E1774" s="99" t="b">
        <v>0</v>
      </c>
      <c r="F1774" s="99" t="b">
        <v>0</v>
      </c>
      <c r="G1774" s="99" t="b">
        <v>0</v>
      </c>
    </row>
    <row r="1775" spans="1:7" ht="15">
      <c r="A1775" s="101" t="s">
        <v>2230</v>
      </c>
      <c r="B1775" s="99">
        <v>2</v>
      </c>
      <c r="C1775" s="103">
        <v>0.0002568857989313416</v>
      </c>
      <c r="D1775" s="99" t="s">
        <v>2435</v>
      </c>
      <c r="E1775" s="99" t="b">
        <v>0</v>
      </c>
      <c r="F1775" s="99" t="b">
        <v>0</v>
      </c>
      <c r="G1775" s="99" t="b">
        <v>0</v>
      </c>
    </row>
    <row r="1776" spans="1:7" ht="15">
      <c r="A1776" s="101" t="s">
        <v>2231</v>
      </c>
      <c r="B1776" s="99">
        <v>2</v>
      </c>
      <c r="C1776" s="103">
        <v>0.0002568857989313416</v>
      </c>
      <c r="D1776" s="99" t="s">
        <v>2435</v>
      </c>
      <c r="E1776" s="99" t="b">
        <v>0</v>
      </c>
      <c r="F1776" s="99" t="b">
        <v>0</v>
      </c>
      <c r="G1776" s="99" t="b">
        <v>0</v>
      </c>
    </row>
    <row r="1777" spans="1:7" ht="15">
      <c r="A1777" s="101" t="s">
        <v>2232</v>
      </c>
      <c r="B1777" s="99">
        <v>2</v>
      </c>
      <c r="C1777" s="103">
        <v>0.0003030065275454034</v>
      </c>
      <c r="D1777" s="99" t="s">
        <v>2435</v>
      </c>
      <c r="E1777" s="99" t="b">
        <v>0</v>
      </c>
      <c r="F1777" s="99" t="b">
        <v>0</v>
      </c>
      <c r="G1777" s="99" t="b">
        <v>0</v>
      </c>
    </row>
    <row r="1778" spans="1:7" ht="15">
      <c r="A1778" s="101" t="s">
        <v>2233</v>
      </c>
      <c r="B1778" s="99">
        <v>2</v>
      </c>
      <c r="C1778" s="103">
        <v>0.0002568857989313416</v>
      </c>
      <c r="D1778" s="99" t="s">
        <v>2435</v>
      </c>
      <c r="E1778" s="99" t="b">
        <v>0</v>
      </c>
      <c r="F1778" s="99" t="b">
        <v>0</v>
      </c>
      <c r="G1778" s="99" t="b">
        <v>0</v>
      </c>
    </row>
    <row r="1779" spans="1:7" ht="15">
      <c r="A1779" s="101" t="s">
        <v>2234</v>
      </c>
      <c r="B1779" s="99">
        <v>2</v>
      </c>
      <c r="C1779" s="103">
        <v>0.0002568857989313416</v>
      </c>
      <c r="D1779" s="99" t="s">
        <v>2435</v>
      </c>
      <c r="E1779" s="99" t="b">
        <v>0</v>
      </c>
      <c r="F1779" s="99" t="b">
        <v>0</v>
      </c>
      <c r="G1779" s="99" t="b">
        <v>0</v>
      </c>
    </row>
    <row r="1780" spans="1:7" ht="15">
      <c r="A1780" s="101" t="s">
        <v>2235</v>
      </c>
      <c r="B1780" s="99">
        <v>2</v>
      </c>
      <c r="C1780" s="103">
        <v>0.0002568857989313416</v>
      </c>
      <c r="D1780" s="99" t="s">
        <v>2435</v>
      </c>
      <c r="E1780" s="99" t="b">
        <v>0</v>
      </c>
      <c r="F1780" s="99" t="b">
        <v>0</v>
      </c>
      <c r="G1780" s="99" t="b">
        <v>0</v>
      </c>
    </row>
    <row r="1781" spans="1:7" ht="15">
      <c r="A1781" s="101" t="s">
        <v>2236</v>
      </c>
      <c r="B1781" s="99">
        <v>2</v>
      </c>
      <c r="C1781" s="103">
        <v>0.0002568857989313416</v>
      </c>
      <c r="D1781" s="99" t="s">
        <v>2435</v>
      </c>
      <c r="E1781" s="99" t="b">
        <v>0</v>
      </c>
      <c r="F1781" s="99" t="b">
        <v>0</v>
      </c>
      <c r="G1781" s="99" t="b">
        <v>0</v>
      </c>
    </row>
    <row r="1782" spans="1:7" ht="15">
      <c r="A1782" s="101" t="s">
        <v>2237</v>
      </c>
      <c r="B1782" s="99">
        <v>2</v>
      </c>
      <c r="C1782" s="103">
        <v>0.0002568857989313416</v>
      </c>
      <c r="D1782" s="99" t="s">
        <v>2435</v>
      </c>
      <c r="E1782" s="99" t="b">
        <v>1</v>
      </c>
      <c r="F1782" s="99" t="b">
        <v>0</v>
      </c>
      <c r="G1782" s="99" t="b">
        <v>0</v>
      </c>
    </row>
    <row r="1783" spans="1:7" ht="15">
      <c r="A1783" s="101" t="s">
        <v>2238</v>
      </c>
      <c r="B1783" s="99">
        <v>2</v>
      </c>
      <c r="C1783" s="103">
        <v>0.0003030065275454034</v>
      </c>
      <c r="D1783" s="99" t="s">
        <v>2435</v>
      </c>
      <c r="E1783" s="99" t="b">
        <v>0</v>
      </c>
      <c r="F1783" s="99" t="b">
        <v>0</v>
      </c>
      <c r="G1783" s="99" t="b">
        <v>0</v>
      </c>
    </row>
    <row r="1784" spans="1:7" ht="15">
      <c r="A1784" s="101" t="s">
        <v>2239</v>
      </c>
      <c r="B1784" s="99">
        <v>2</v>
      </c>
      <c r="C1784" s="103">
        <v>0.0002568857989313416</v>
      </c>
      <c r="D1784" s="99" t="s">
        <v>2435</v>
      </c>
      <c r="E1784" s="99" t="b">
        <v>0</v>
      </c>
      <c r="F1784" s="99" t="b">
        <v>0</v>
      </c>
      <c r="G1784" s="99" t="b">
        <v>0</v>
      </c>
    </row>
    <row r="1785" spans="1:7" ht="15">
      <c r="A1785" s="101" t="s">
        <v>2240</v>
      </c>
      <c r="B1785" s="99">
        <v>2</v>
      </c>
      <c r="C1785" s="103">
        <v>0.0002568857989313416</v>
      </c>
      <c r="D1785" s="99" t="s">
        <v>2435</v>
      </c>
      <c r="E1785" s="99" t="b">
        <v>0</v>
      </c>
      <c r="F1785" s="99" t="b">
        <v>0</v>
      </c>
      <c r="G1785" s="99" t="b">
        <v>0</v>
      </c>
    </row>
    <row r="1786" spans="1:7" ht="15">
      <c r="A1786" s="101" t="s">
        <v>2241</v>
      </c>
      <c r="B1786" s="99">
        <v>2</v>
      </c>
      <c r="C1786" s="103">
        <v>0.0002568857989313416</v>
      </c>
      <c r="D1786" s="99" t="s">
        <v>2435</v>
      </c>
      <c r="E1786" s="99" t="b">
        <v>0</v>
      </c>
      <c r="F1786" s="99" t="b">
        <v>0</v>
      </c>
      <c r="G1786" s="99" t="b">
        <v>0</v>
      </c>
    </row>
    <row r="1787" spans="1:7" ht="15">
      <c r="A1787" s="101" t="s">
        <v>2242</v>
      </c>
      <c r="B1787" s="99">
        <v>2</v>
      </c>
      <c r="C1787" s="103">
        <v>0.0002568857989313416</v>
      </c>
      <c r="D1787" s="99" t="s">
        <v>2435</v>
      </c>
      <c r="E1787" s="99" t="b">
        <v>0</v>
      </c>
      <c r="F1787" s="99" t="b">
        <v>0</v>
      </c>
      <c r="G1787" s="99" t="b">
        <v>0</v>
      </c>
    </row>
    <row r="1788" spans="1:7" ht="15">
      <c r="A1788" s="101" t="s">
        <v>2243</v>
      </c>
      <c r="B1788" s="99">
        <v>2</v>
      </c>
      <c r="C1788" s="103">
        <v>0.0002568857989313416</v>
      </c>
      <c r="D1788" s="99" t="s">
        <v>2435</v>
      </c>
      <c r="E1788" s="99" t="b">
        <v>0</v>
      </c>
      <c r="F1788" s="99" t="b">
        <v>0</v>
      </c>
      <c r="G1788" s="99" t="b">
        <v>0</v>
      </c>
    </row>
    <row r="1789" spans="1:7" ht="15">
      <c r="A1789" s="101" t="s">
        <v>2244</v>
      </c>
      <c r="B1789" s="99">
        <v>2</v>
      </c>
      <c r="C1789" s="103">
        <v>0.0002568857989313416</v>
      </c>
      <c r="D1789" s="99" t="s">
        <v>2435</v>
      </c>
      <c r="E1789" s="99" t="b">
        <v>0</v>
      </c>
      <c r="F1789" s="99" t="b">
        <v>0</v>
      </c>
      <c r="G1789" s="99" t="b">
        <v>0</v>
      </c>
    </row>
    <row r="1790" spans="1:7" ht="15">
      <c r="A1790" s="101" t="s">
        <v>2245</v>
      </c>
      <c r="B1790" s="99">
        <v>2</v>
      </c>
      <c r="C1790" s="103">
        <v>0.0002568857989313416</v>
      </c>
      <c r="D1790" s="99" t="s">
        <v>2435</v>
      </c>
      <c r="E1790" s="99" t="b">
        <v>0</v>
      </c>
      <c r="F1790" s="99" t="b">
        <v>0</v>
      </c>
      <c r="G1790" s="99" t="b">
        <v>0</v>
      </c>
    </row>
    <row r="1791" spans="1:7" ht="15">
      <c r="A1791" s="101" t="s">
        <v>2246</v>
      </c>
      <c r="B1791" s="99">
        <v>2</v>
      </c>
      <c r="C1791" s="103">
        <v>0.0002568857989313416</v>
      </c>
      <c r="D1791" s="99" t="s">
        <v>2435</v>
      </c>
      <c r="E1791" s="99" t="b">
        <v>0</v>
      </c>
      <c r="F1791" s="99" t="b">
        <v>0</v>
      </c>
      <c r="G1791" s="99" t="b">
        <v>0</v>
      </c>
    </row>
    <row r="1792" spans="1:7" ht="15">
      <c r="A1792" s="101" t="s">
        <v>2247</v>
      </c>
      <c r="B1792" s="99">
        <v>2</v>
      </c>
      <c r="C1792" s="103">
        <v>0.0002568857989313416</v>
      </c>
      <c r="D1792" s="99" t="s">
        <v>2435</v>
      </c>
      <c r="E1792" s="99" t="b">
        <v>0</v>
      </c>
      <c r="F1792" s="99" t="b">
        <v>0</v>
      </c>
      <c r="G1792" s="99" t="b">
        <v>0</v>
      </c>
    </row>
    <row r="1793" spans="1:7" ht="15">
      <c r="A1793" s="101" t="s">
        <v>2248</v>
      </c>
      <c r="B1793" s="99">
        <v>2</v>
      </c>
      <c r="C1793" s="103">
        <v>0.0002568857989313416</v>
      </c>
      <c r="D1793" s="99" t="s">
        <v>2435</v>
      </c>
      <c r="E1793" s="99" t="b">
        <v>0</v>
      </c>
      <c r="F1793" s="99" t="b">
        <v>0</v>
      </c>
      <c r="G1793" s="99" t="b">
        <v>0</v>
      </c>
    </row>
    <row r="1794" spans="1:7" ht="15">
      <c r="A1794" s="101" t="s">
        <v>2249</v>
      </c>
      <c r="B1794" s="99">
        <v>2</v>
      </c>
      <c r="C1794" s="103">
        <v>0.0002568857989313416</v>
      </c>
      <c r="D1794" s="99" t="s">
        <v>2435</v>
      </c>
      <c r="E1794" s="99" t="b">
        <v>0</v>
      </c>
      <c r="F1794" s="99" t="b">
        <v>0</v>
      </c>
      <c r="G1794" s="99" t="b">
        <v>0</v>
      </c>
    </row>
    <row r="1795" spans="1:7" ht="15">
      <c r="A1795" s="101" t="s">
        <v>2250</v>
      </c>
      <c r="B1795" s="99">
        <v>2</v>
      </c>
      <c r="C1795" s="103">
        <v>0.0002568857989313416</v>
      </c>
      <c r="D1795" s="99" t="s">
        <v>2435</v>
      </c>
      <c r="E1795" s="99" t="b">
        <v>0</v>
      </c>
      <c r="F1795" s="99" t="b">
        <v>0</v>
      </c>
      <c r="G1795" s="99" t="b">
        <v>0</v>
      </c>
    </row>
    <row r="1796" spans="1:7" ht="15">
      <c r="A1796" s="101" t="s">
        <v>2251</v>
      </c>
      <c r="B1796" s="99">
        <v>2</v>
      </c>
      <c r="C1796" s="103">
        <v>0.0002568857989313416</v>
      </c>
      <c r="D1796" s="99" t="s">
        <v>2435</v>
      </c>
      <c r="E1796" s="99" t="b">
        <v>0</v>
      </c>
      <c r="F1796" s="99" t="b">
        <v>0</v>
      </c>
      <c r="G1796" s="99" t="b">
        <v>0</v>
      </c>
    </row>
    <row r="1797" spans="1:7" ht="15">
      <c r="A1797" s="101" t="s">
        <v>2252</v>
      </c>
      <c r="B1797" s="99">
        <v>2</v>
      </c>
      <c r="C1797" s="103">
        <v>0.0002568857989313416</v>
      </c>
      <c r="D1797" s="99" t="s">
        <v>2435</v>
      </c>
      <c r="E1797" s="99" t="b">
        <v>0</v>
      </c>
      <c r="F1797" s="99" t="b">
        <v>0</v>
      </c>
      <c r="G1797" s="99" t="b">
        <v>0</v>
      </c>
    </row>
    <row r="1798" spans="1:7" ht="15">
      <c r="A1798" s="101" t="s">
        <v>2253</v>
      </c>
      <c r="B1798" s="99">
        <v>2</v>
      </c>
      <c r="C1798" s="103">
        <v>0.0002568857989313416</v>
      </c>
      <c r="D1798" s="99" t="s">
        <v>2435</v>
      </c>
      <c r="E1798" s="99" t="b">
        <v>0</v>
      </c>
      <c r="F1798" s="99" t="b">
        <v>0</v>
      </c>
      <c r="G1798" s="99" t="b">
        <v>0</v>
      </c>
    </row>
    <row r="1799" spans="1:7" ht="15">
      <c r="A1799" s="101" t="s">
        <v>2254</v>
      </c>
      <c r="B1799" s="99">
        <v>2</v>
      </c>
      <c r="C1799" s="103">
        <v>0.0003030065275454034</v>
      </c>
      <c r="D1799" s="99" t="s">
        <v>2435</v>
      </c>
      <c r="E1799" s="99" t="b">
        <v>0</v>
      </c>
      <c r="F1799" s="99" t="b">
        <v>0</v>
      </c>
      <c r="G1799" s="99" t="b">
        <v>0</v>
      </c>
    </row>
    <row r="1800" spans="1:7" ht="15">
      <c r="A1800" s="101" t="s">
        <v>2255</v>
      </c>
      <c r="B1800" s="99">
        <v>2</v>
      </c>
      <c r="C1800" s="103">
        <v>0.0002568857989313416</v>
      </c>
      <c r="D1800" s="99" t="s">
        <v>2435</v>
      </c>
      <c r="E1800" s="99" t="b">
        <v>0</v>
      </c>
      <c r="F1800" s="99" t="b">
        <v>0</v>
      </c>
      <c r="G1800" s="99" t="b">
        <v>0</v>
      </c>
    </row>
    <row r="1801" spans="1:7" ht="15">
      <c r="A1801" s="101" t="s">
        <v>2256</v>
      </c>
      <c r="B1801" s="99">
        <v>2</v>
      </c>
      <c r="C1801" s="103">
        <v>0.0002568857989313416</v>
      </c>
      <c r="D1801" s="99" t="s">
        <v>2435</v>
      </c>
      <c r="E1801" s="99" t="b">
        <v>0</v>
      </c>
      <c r="F1801" s="99" t="b">
        <v>0</v>
      </c>
      <c r="G1801" s="99" t="b">
        <v>0</v>
      </c>
    </row>
    <row r="1802" spans="1:7" ht="15">
      <c r="A1802" s="101" t="s">
        <v>2257</v>
      </c>
      <c r="B1802" s="99">
        <v>2</v>
      </c>
      <c r="C1802" s="103">
        <v>0.0002568857989313416</v>
      </c>
      <c r="D1802" s="99" t="s">
        <v>2435</v>
      </c>
      <c r="E1802" s="99" t="b">
        <v>0</v>
      </c>
      <c r="F1802" s="99" t="b">
        <v>0</v>
      </c>
      <c r="G1802" s="99" t="b">
        <v>0</v>
      </c>
    </row>
    <row r="1803" spans="1:7" ht="15">
      <c r="A1803" s="101" t="s">
        <v>2258</v>
      </c>
      <c r="B1803" s="99">
        <v>2</v>
      </c>
      <c r="C1803" s="103">
        <v>0.0003030065275454034</v>
      </c>
      <c r="D1803" s="99" t="s">
        <v>2435</v>
      </c>
      <c r="E1803" s="99" t="b">
        <v>0</v>
      </c>
      <c r="F1803" s="99" t="b">
        <v>0</v>
      </c>
      <c r="G1803" s="99" t="b">
        <v>0</v>
      </c>
    </row>
    <row r="1804" spans="1:7" ht="15">
      <c r="A1804" s="101" t="s">
        <v>2259</v>
      </c>
      <c r="B1804" s="99">
        <v>2</v>
      </c>
      <c r="C1804" s="103">
        <v>0.0002568857989313416</v>
      </c>
      <c r="D1804" s="99" t="s">
        <v>2435</v>
      </c>
      <c r="E1804" s="99" t="b">
        <v>0</v>
      </c>
      <c r="F1804" s="99" t="b">
        <v>0</v>
      </c>
      <c r="G1804" s="99" t="b">
        <v>0</v>
      </c>
    </row>
    <row r="1805" spans="1:7" ht="15">
      <c r="A1805" s="101" t="s">
        <v>2260</v>
      </c>
      <c r="B1805" s="99">
        <v>2</v>
      </c>
      <c r="C1805" s="103">
        <v>0.0003030065275454034</v>
      </c>
      <c r="D1805" s="99" t="s">
        <v>2435</v>
      </c>
      <c r="E1805" s="99" t="b">
        <v>0</v>
      </c>
      <c r="F1805" s="99" t="b">
        <v>0</v>
      </c>
      <c r="G1805" s="99" t="b">
        <v>0</v>
      </c>
    </row>
    <row r="1806" spans="1:7" ht="15">
      <c r="A1806" s="101" t="s">
        <v>2261</v>
      </c>
      <c r="B1806" s="99">
        <v>2</v>
      </c>
      <c r="C1806" s="103">
        <v>0.0002568857989313416</v>
      </c>
      <c r="D1806" s="99" t="s">
        <v>2435</v>
      </c>
      <c r="E1806" s="99" t="b">
        <v>0</v>
      </c>
      <c r="F1806" s="99" t="b">
        <v>0</v>
      </c>
      <c r="G1806" s="99" t="b">
        <v>0</v>
      </c>
    </row>
    <row r="1807" spans="1:7" ht="15">
      <c r="A1807" s="101" t="s">
        <v>2262</v>
      </c>
      <c r="B1807" s="99">
        <v>2</v>
      </c>
      <c r="C1807" s="103">
        <v>0.0002568857989313416</v>
      </c>
      <c r="D1807" s="99" t="s">
        <v>2435</v>
      </c>
      <c r="E1807" s="99" t="b">
        <v>0</v>
      </c>
      <c r="F1807" s="99" t="b">
        <v>0</v>
      </c>
      <c r="G1807" s="99" t="b">
        <v>0</v>
      </c>
    </row>
    <row r="1808" spans="1:7" ht="15">
      <c r="A1808" s="101" t="s">
        <v>2263</v>
      </c>
      <c r="B1808" s="99">
        <v>2</v>
      </c>
      <c r="C1808" s="103">
        <v>0.0002568857989313416</v>
      </c>
      <c r="D1808" s="99" t="s">
        <v>2435</v>
      </c>
      <c r="E1808" s="99" t="b">
        <v>0</v>
      </c>
      <c r="F1808" s="99" t="b">
        <v>0</v>
      </c>
      <c r="G1808" s="99" t="b">
        <v>0</v>
      </c>
    </row>
    <row r="1809" spans="1:7" ht="15">
      <c r="A1809" s="101" t="s">
        <v>2264</v>
      </c>
      <c r="B1809" s="99">
        <v>2</v>
      </c>
      <c r="C1809" s="103">
        <v>0.0002568857989313416</v>
      </c>
      <c r="D1809" s="99" t="s">
        <v>2435</v>
      </c>
      <c r="E1809" s="99" t="b">
        <v>0</v>
      </c>
      <c r="F1809" s="99" t="b">
        <v>0</v>
      </c>
      <c r="G1809" s="99" t="b">
        <v>0</v>
      </c>
    </row>
    <row r="1810" spans="1:7" ht="15">
      <c r="A1810" s="101" t="s">
        <v>2265</v>
      </c>
      <c r="B1810" s="99">
        <v>2</v>
      </c>
      <c r="C1810" s="103">
        <v>0.0002568857989313416</v>
      </c>
      <c r="D1810" s="99" t="s">
        <v>2435</v>
      </c>
      <c r="E1810" s="99" t="b">
        <v>1</v>
      </c>
      <c r="F1810" s="99" t="b">
        <v>0</v>
      </c>
      <c r="G1810" s="99" t="b">
        <v>0</v>
      </c>
    </row>
    <row r="1811" spans="1:7" ht="15">
      <c r="A1811" s="101" t="s">
        <v>2266</v>
      </c>
      <c r="B1811" s="99">
        <v>2</v>
      </c>
      <c r="C1811" s="103">
        <v>0.0002568857989313416</v>
      </c>
      <c r="D1811" s="99" t="s">
        <v>2435</v>
      </c>
      <c r="E1811" s="99" t="b">
        <v>0</v>
      </c>
      <c r="F1811" s="99" t="b">
        <v>0</v>
      </c>
      <c r="G1811" s="99" t="b">
        <v>0</v>
      </c>
    </row>
    <row r="1812" spans="1:7" ht="15">
      <c r="A1812" s="101" t="s">
        <v>2267</v>
      </c>
      <c r="B1812" s="99">
        <v>2</v>
      </c>
      <c r="C1812" s="103">
        <v>0.0002568857989313416</v>
      </c>
      <c r="D1812" s="99" t="s">
        <v>2435</v>
      </c>
      <c r="E1812" s="99" t="b">
        <v>0</v>
      </c>
      <c r="F1812" s="99" t="b">
        <v>0</v>
      </c>
      <c r="G1812" s="99" t="b">
        <v>0</v>
      </c>
    </row>
    <row r="1813" spans="1:7" ht="15">
      <c r="A1813" s="101" t="s">
        <v>188</v>
      </c>
      <c r="B1813" s="99">
        <v>2</v>
      </c>
      <c r="C1813" s="103">
        <v>0.0003030065275454034</v>
      </c>
      <c r="D1813" s="99" t="s">
        <v>2435</v>
      </c>
      <c r="E1813" s="99" t="b">
        <v>0</v>
      </c>
      <c r="F1813" s="99" t="b">
        <v>0</v>
      </c>
      <c r="G1813" s="99" t="b">
        <v>0</v>
      </c>
    </row>
    <row r="1814" spans="1:7" ht="15">
      <c r="A1814" s="101" t="s">
        <v>2268</v>
      </c>
      <c r="B1814" s="99">
        <v>2</v>
      </c>
      <c r="C1814" s="103">
        <v>0.0003030065275454034</v>
      </c>
      <c r="D1814" s="99" t="s">
        <v>2435</v>
      </c>
      <c r="E1814" s="99" t="b">
        <v>0</v>
      </c>
      <c r="F1814" s="99" t="b">
        <v>0</v>
      </c>
      <c r="G1814" s="99" t="b">
        <v>0</v>
      </c>
    </row>
    <row r="1815" spans="1:7" ht="15">
      <c r="A1815" s="101" t="s">
        <v>2269</v>
      </c>
      <c r="B1815" s="99">
        <v>2</v>
      </c>
      <c r="C1815" s="103">
        <v>0.0002568857989313416</v>
      </c>
      <c r="D1815" s="99" t="s">
        <v>2435</v>
      </c>
      <c r="E1815" s="99" t="b">
        <v>0</v>
      </c>
      <c r="F1815" s="99" t="b">
        <v>0</v>
      </c>
      <c r="G1815" s="99" t="b">
        <v>0</v>
      </c>
    </row>
    <row r="1816" spans="1:7" ht="15">
      <c r="A1816" s="101" t="s">
        <v>2270</v>
      </c>
      <c r="B1816" s="99">
        <v>2</v>
      </c>
      <c r="C1816" s="103">
        <v>0.0002568857989313416</v>
      </c>
      <c r="D1816" s="99" t="s">
        <v>2435</v>
      </c>
      <c r="E1816" s="99" t="b">
        <v>0</v>
      </c>
      <c r="F1816" s="99" t="b">
        <v>0</v>
      </c>
      <c r="G1816" s="99" t="b">
        <v>0</v>
      </c>
    </row>
    <row r="1817" spans="1:7" ht="15">
      <c r="A1817" s="101" t="s">
        <v>2271</v>
      </c>
      <c r="B1817" s="99">
        <v>2</v>
      </c>
      <c r="C1817" s="103">
        <v>0.0002568857989313416</v>
      </c>
      <c r="D1817" s="99" t="s">
        <v>2435</v>
      </c>
      <c r="E1817" s="99" t="b">
        <v>0</v>
      </c>
      <c r="F1817" s="99" t="b">
        <v>0</v>
      </c>
      <c r="G1817" s="99" t="b">
        <v>0</v>
      </c>
    </row>
    <row r="1818" spans="1:7" ht="15">
      <c r="A1818" s="101" t="s">
        <v>2272</v>
      </c>
      <c r="B1818" s="99">
        <v>2</v>
      </c>
      <c r="C1818" s="103">
        <v>0.0002568857989313416</v>
      </c>
      <c r="D1818" s="99" t="s">
        <v>2435</v>
      </c>
      <c r="E1818" s="99" t="b">
        <v>0</v>
      </c>
      <c r="F1818" s="99" t="b">
        <v>0</v>
      </c>
      <c r="G1818" s="99" t="b">
        <v>0</v>
      </c>
    </row>
    <row r="1819" spans="1:7" ht="15">
      <c r="A1819" s="101" t="s">
        <v>2273</v>
      </c>
      <c r="B1819" s="99">
        <v>2</v>
      </c>
      <c r="C1819" s="103">
        <v>0.0002568857989313416</v>
      </c>
      <c r="D1819" s="99" t="s">
        <v>2435</v>
      </c>
      <c r="E1819" s="99" t="b">
        <v>0</v>
      </c>
      <c r="F1819" s="99" t="b">
        <v>1</v>
      </c>
      <c r="G1819" s="99" t="b">
        <v>0</v>
      </c>
    </row>
    <row r="1820" spans="1:7" ht="15">
      <c r="A1820" s="101" t="s">
        <v>2274</v>
      </c>
      <c r="B1820" s="99">
        <v>2</v>
      </c>
      <c r="C1820" s="103">
        <v>0.0002568857989313416</v>
      </c>
      <c r="D1820" s="99" t="s">
        <v>2435</v>
      </c>
      <c r="E1820" s="99" t="b">
        <v>0</v>
      </c>
      <c r="F1820" s="99" t="b">
        <v>0</v>
      </c>
      <c r="G1820" s="99" t="b">
        <v>0</v>
      </c>
    </row>
    <row r="1821" spans="1:7" ht="15">
      <c r="A1821" s="101" t="s">
        <v>2275</v>
      </c>
      <c r="B1821" s="99">
        <v>2</v>
      </c>
      <c r="C1821" s="103">
        <v>0.0003030065275454034</v>
      </c>
      <c r="D1821" s="99" t="s">
        <v>2435</v>
      </c>
      <c r="E1821" s="99" t="b">
        <v>0</v>
      </c>
      <c r="F1821" s="99" t="b">
        <v>1</v>
      </c>
      <c r="G1821" s="99" t="b">
        <v>0</v>
      </c>
    </row>
    <row r="1822" spans="1:7" ht="15">
      <c r="A1822" s="101" t="s">
        <v>2276</v>
      </c>
      <c r="B1822" s="99">
        <v>2</v>
      </c>
      <c r="C1822" s="103">
        <v>0.0002568857989313416</v>
      </c>
      <c r="D1822" s="99" t="s">
        <v>2435</v>
      </c>
      <c r="E1822" s="99" t="b">
        <v>0</v>
      </c>
      <c r="F1822" s="99" t="b">
        <v>0</v>
      </c>
      <c r="G1822" s="99" t="b">
        <v>0</v>
      </c>
    </row>
    <row r="1823" spans="1:7" ht="15">
      <c r="A1823" s="101" t="s">
        <v>2277</v>
      </c>
      <c r="B1823" s="99">
        <v>2</v>
      </c>
      <c r="C1823" s="103">
        <v>0.0002568857989313416</v>
      </c>
      <c r="D1823" s="99" t="s">
        <v>2435</v>
      </c>
      <c r="E1823" s="99" t="b">
        <v>0</v>
      </c>
      <c r="F1823" s="99" t="b">
        <v>0</v>
      </c>
      <c r="G1823" s="99" t="b">
        <v>0</v>
      </c>
    </row>
    <row r="1824" spans="1:7" ht="15">
      <c r="A1824" s="101" t="s">
        <v>2278</v>
      </c>
      <c r="B1824" s="99">
        <v>2</v>
      </c>
      <c r="C1824" s="103">
        <v>0.0003030065275454034</v>
      </c>
      <c r="D1824" s="99" t="s">
        <v>2435</v>
      </c>
      <c r="E1824" s="99" t="b">
        <v>1</v>
      </c>
      <c r="F1824" s="99" t="b">
        <v>0</v>
      </c>
      <c r="G1824" s="99" t="b">
        <v>0</v>
      </c>
    </row>
    <row r="1825" spans="1:7" ht="15">
      <c r="A1825" s="101" t="s">
        <v>2279</v>
      </c>
      <c r="B1825" s="99">
        <v>2</v>
      </c>
      <c r="C1825" s="103">
        <v>0.0002568857989313416</v>
      </c>
      <c r="D1825" s="99" t="s">
        <v>2435</v>
      </c>
      <c r="E1825" s="99" t="b">
        <v>0</v>
      </c>
      <c r="F1825" s="99" t="b">
        <v>0</v>
      </c>
      <c r="G1825" s="99" t="b">
        <v>0</v>
      </c>
    </row>
    <row r="1826" spans="1:7" ht="15">
      <c r="A1826" s="101" t="s">
        <v>2280</v>
      </c>
      <c r="B1826" s="99">
        <v>2</v>
      </c>
      <c r="C1826" s="103">
        <v>0.0002568857989313416</v>
      </c>
      <c r="D1826" s="99" t="s">
        <v>2435</v>
      </c>
      <c r="E1826" s="99" t="b">
        <v>0</v>
      </c>
      <c r="F1826" s="99" t="b">
        <v>0</v>
      </c>
      <c r="G1826" s="99" t="b">
        <v>0</v>
      </c>
    </row>
    <row r="1827" spans="1:7" ht="15">
      <c r="A1827" s="101" t="s">
        <v>2281</v>
      </c>
      <c r="B1827" s="99">
        <v>2</v>
      </c>
      <c r="C1827" s="103">
        <v>0.0002568857989313416</v>
      </c>
      <c r="D1827" s="99" t="s">
        <v>2435</v>
      </c>
      <c r="E1827" s="99" t="b">
        <v>0</v>
      </c>
      <c r="F1827" s="99" t="b">
        <v>0</v>
      </c>
      <c r="G1827" s="99" t="b">
        <v>0</v>
      </c>
    </row>
    <row r="1828" spans="1:7" ht="15">
      <c r="A1828" s="101" t="s">
        <v>2282</v>
      </c>
      <c r="B1828" s="99">
        <v>2</v>
      </c>
      <c r="C1828" s="103">
        <v>0.0002568857989313416</v>
      </c>
      <c r="D1828" s="99" t="s">
        <v>2435</v>
      </c>
      <c r="E1828" s="99" t="b">
        <v>0</v>
      </c>
      <c r="F1828" s="99" t="b">
        <v>0</v>
      </c>
      <c r="G1828" s="99" t="b">
        <v>0</v>
      </c>
    </row>
    <row r="1829" spans="1:7" ht="15">
      <c r="A1829" s="101" t="s">
        <v>2283</v>
      </c>
      <c r="B1829" s="99">
        <v>2</v>
      </c>
      <c r="C1829" s="103">
        <v>0.0002568857989313416</v>
      </c>
      <c r="D1829" s="99" t="s">
        <v>2435</v>
      </c>
      <c r="E1829" s="99" t="b">
        <v>0</v>
      </c>
      <c r="F1829" s="99" t="b">
        <v>1</v>
      </c>
      <c r="G1829" s="99" t="b">
        <v>0</v>
      </c>
    </row>
    <row r="1830" spans="1:7" ht="15">
      <c r="A1830" s="101" t="s">
        <v>2284</v>
      </c>
      <c r="B1830" s="99">
        <v>2</v>
      </c>
      <c r="C1830" s="103">
        <v>0.0002568857989313416</v>
      </c>
      <c r="D1830" s="99" t="s">
        <v>2435</v>
      </c>
      <c r="E1830" s="99" t="b">
        <v>0</v>
      </c>
      <c r="F1830" s="99" t="b">
        <v>0</v>
      </c>
      <c r="G1830" s="99" t="b">
        <v>0</v>
      </c>
    </row>
    <row r="1831" spans="1:7" ht="15">
      <c r="A1831" s="101" t="s">
        <v>2285</v>
      </c>
      <c r="B1831" s="99">
        <v>2</v>
      </c>
      <c r="C1831" s="103">
        <v>0.0002568857989313416</v>
      </c>
      <c r="D1831" s="99" t="s">
        <v>2435</v>
      </c>
      <c r="E1831" s="99" t="b">
        <v>0</v>
      </c>
      <c r="F1831" s="99" t="b">
        <v>0</v>
      </c>
      <c r="G1831" s="99" t="b">
        <v>0</v>
      </c>
    </row>
    <row r="1832" spans="1:7" ht="15">
      <c r="A1832" s="101" t="s">
        <v>2286</v>
      </c>
      <c r="B1832" s="99">
        <v>2</v>
      </c>
      <c r="C1832" s="103">
        <v>0.0002568857989313416</v>
      </c>
      <c r="D1832" s="99" t="s">
        <v>2435</v>
      </c>
      <c r="E1832" s="99" t="b">
        <v>1</v>
      </c>
      <c r="F1832" s="99" t="b">
        <v>0</v>
      </c>
      <c r="G1832" s="99" t="b">
        <v>0</v>
      </c>
    </row>
    <row r="1833" spans="1:7" ht="15">
      <c r="A1833" s="101" t="s">
        <v>2287</v>
      </c>
      <c r="B1833" s="99">
        <v>2</v>
      </c>
      <c r="C1833" s="103">
        <v>0.0002568857989313416</v>
      </c>
      <c r="D1833" s="99" t="s">
        <v>2435</v>
      </c>
      <c r="E1833" s="99" t="b">
        <v>0</v>
      </c>
      <c r="F1833" s="99" t="b">
        <v>0</v>
      </c>
      <c r="G1833" s="99" t="b">
        <v>0</v>
      </c>
    </row>
    <row r="1834" spans="1:7" ht="15">
      <c r="A1834" s="101" t="s">
        <v>2288</v>
      </c>
      <c r="B1834" s="99">
        <v>2</v>
      </c>
      <c r="C1834" s="103">
        <v>0.0002568857989313416</v>
      </c>
      <c r="D1834" s="99" t="s">
        <v>2435</v>
      </c>
      <c r="E1834" s="99" t="b">
        <v>0</v>
      </c>
      <c r="F1834" s="99" t="b">
        <v>0</v>
      </c>
      <c r="G1834" s="99" t="b">
        <v>0</v>
      </c>
    </row>
    <row r="1835" spans="1:7" ht="15">
      <c r="A1835" s="101" t="s">
        <v>2289</v>
      </c>
      <c r="B1835" s="99">
        <v>2</v>
      </c>
      <c r="C1835" s="103">
        <v>0.0002568857989313416</v>
      </c>
      <c r="D1835" s="99" t="s">
        <v>2435</v>
      </c>
      <c r="E1835" s="99" t="b">
        <v>0</v>
      </c>
      <c r="F1835" s="99" t="b">
        <v>0</v>
      </c>
      <c r="G1835" s="99" t="b">
        <v>0</v>
      </c>
    </row>
    <row r="1836" spans="1:7" ht="15">
      <c r="A1836" s="101" t="s">
        <v>2290</v>
      </c>
      <c r="B1836" s="99">
        <v>2</v>
      </c>
      <c r="C1836" s="103">
        <v>0.0002568857989313416</v>
      </c>
      <c r="D1836" s="99" t="s">
        <v>2435</v>
      </c>
      <c r="E1836" s="99" t="b">
        <v>0</v>
      </c>
      <c r="F1836" s="99" t="b">
        <v>0</v>
      </c>
      <c r="G1836" s="99" t="b">
        <v>0</v>
      </c>
    </row>
    <row r="1837" spans="1:7" ht="15">
      <c r="A1837" s="101" t="s">
        <v>2291</v>
      </c>
      <c r="B1837" s="99">
        <v>2</v>
      </c>
      <c r="C1837" s="103">
        <v>0.0002568857989313416</v>
      </c>
      <c r="D1837" s="99" t="s">
        <v>2435</v>
      </c>
      <c r="E1837" s="99" t="b">
        <v>1</v>
      </c>
      <c r="F1837" s="99" t="b">
        <v>0</v>
      </c>
      <c r="G1837" s="99" t="b">
        <v>0</v>
      </c>
    </row>
    <row r="1838" spans="1:7" ht="15">
      <c r="A1838" s="101" t="s">
        <v>2292</v>
      </c>
      <c r="B1838" s="99">
        <v>2</v>
      </c>
      <c r="C1838" s="103">
        <v>0.0002568857989313416</v>
      </c>
      <c r="D1838" s="99" t="s">
        <v>2435</v>
      </c>
      <c r="E1838" s="99" t="b">
        <v>0</v>
      </c>
      <c r="F1838" s="99" t="b">
        <v>0</v>
      </c>
      <c r="G1838" s="99" t="b">
        <v>0</v>
      </c>
    </row>
    <row r="1839" spans="1:7" ht="15">
      <c r="A1839" s="101" t="s">
        <v>2293</v>
      </c>
      <c r="B1839" s="99">
        <v>2</v>
      </c>
      <c r="C1839" s="103">
        <v>0.0002568857989313416</v>
      </c>
      <c r="D1839" s="99" t="s">
        <v>2435</v>
      </c>
      <c r="E1839" s="99" t="b">
        <v>0</v>
      </c>
      <c r="F1839" s="99" t="b">
        <v>0</v>
      </c>
      <c r="G1839" s="99" t="b">
        <v>0</v>
      </c>
    </row>
    <row r="1840" spans="1:7" ht="15">
      <c r="A1840" s="101" t="s">
        <v>2294</v>
      </c>
      <c r="B1840" s="99">
        <v>2</v>
      </c>
      <c r="C1840" s="103">
        <v>0.0003030065275454034</v>
      </c>
      <c r="D1840" s="99" t="s">
        <v>2435</v>
      </c>
      <c r="E1840" s="99" t="b">
        <v>0</v>
      </c>
      <c r="F1840" s="99" t="b">
        <v>0</v>
      </c>
      <c r="G1840" s="99" t="b">
        <v>0</v>
      </c>
    </row>
    <row r="1841" spans="1:7" ht="15">
      <c r="A1841" s="101" t="s">
        <v>2295</v>
      </c>
      <c r="B1841" s="99">
        <v>2</v>
      </c>
      <c r="C1841" s="103">
        <v>0.0003030065275454034</v>
      </c>
      <c r="D1841" s="99" t="s">
        <v>2435</v>
      </c>
      <c r="E1841" s="99" t="b">
        <v>0</v>
      </c>
      <c r="F1841" s="99" t="b">
        <v>0</v>
      </c>
      <c r="G1841" s="99" t="b">
        <v>0</v>
      </c>
    </row>
    <row r="1842" spans="1:7" ht="15">
      <c r="A1842" s="101" t="s">
        <v>2296</v>
      </c>
      <c r="B1842" s="99">
        <v>2</v>
      </c>
      <c r="C1842" s="103">
        <v>0.0003030065275454034</v>
      </c>
      <c r="D1842" s="99" t="s">
        <v>2435</v>
      </c>
      <c r="E1842" s="99" t="b">
        <v>0</v>
      </c>
      <c r="F1842" s="99" t="b">
        <v>0</v>
      </c>
      <c r="G1842" s="99" t="b">
        <v>0</v>
      </c>
    </row>
    <row r="1843" spans="1:7" ht="15">
      <c r="A1843" s="101" t="s">
        <v>2297</v>
      </c>
      <c r="B1843" s="99">
        <v>2</v>
      </c>
      <c r="C1843" s="103">
        <v>0.0002568857989313416</v>
      </c>
      <c r="D1843" s="99" t="s">
        <v>2435</v>
      </c>
      <c r="E1843" s="99" t="b">
        <v>0</v>
      </c>
      <c r="F1843" s="99" t="b">
        <v>0</v>
      </c>
      <c r="G1843" s="99" t="b">
        <v>0</v>
      </c>
    </row>
    <row r="1844" spans="1:7" ht="15">
      <c r="A1844" s="101" t="s">
        <v>2298</v>
      </c>
      <c r="B1844" s="99">
        <v>2</v>
      </c>
      <c r="C1844" s="103">
        <v>0.0003030065275454034</v>
      </c>
      <c r="D1844" s="99" t="s">
        <v>2435</v>
      </c>
      <c r="E1844" s="99" t="b">
        <v>0</v>
      </c>
      <c r="F1844" s="99" t="b">
        <v>0</v>
      </c>
      <c r="G1844" s="99" t="b">
        <v>0</v>
      </c>
    </row>
    <row r="1845" spans="1:7" ht="15">
      <c r="A1845" s="101" t="s">
        <v>2299</v>
      </c>
      <c r="B1845" s="99">
        <v>2</v>
      </c>
      <c r="C1845" s="103">
        <v>0.0003030065275454034</v>
      </c>
      <c r="D1845" s="99" t="s">
        <v>2435</v>
      </c>
      <c r="E1845" s="99" t="b">
        <v>0</v>
      </c>
      <c r="F1845" s="99" t="b">
        <v>0</v>
      </c>
      <c r="G1845" s="99" t="b">
        <v>0</v>
      </c>
    </row>
    <row r="1846" spans="1:7" ht="15">
      <c r="A1846" s="101" t="s">
        <v>2300</v>
      </c>
      <c r="B1846" s="99">
        <v>2</v>
      </c>
      <c r="C1846" s="103">
        <v>0.0002568857989313416</v>
      </c>
      <c r="D1846" s="99" t="s">
        <v>2435</v>
      </c>
      <c r="E1846" s="99" t="b">
        <v>0</v>
      </c>
      <c r="F1846" s="99" t="b">
        <v>0</v>
      </c>
      <c r="G1846" s="99" t="b">
        <v>0</v>
      </c>
    </row>
    <row r="1847" spans="1:7" ht="15">
      <c r="A1847" s="101" t="s">
        <v>2301</v>
      </c>
      <c r="B1847" s="99">
        <v>2</v>
      </c>
      <c r="C1847" s="103">
        <v>0.0002568857989313416</v>
      </c>
      <c r="D1847" s="99" t="s">
        <v>2435</v>
      </c>
      <c r="E1847" s="99" t="b">
        <v>0</v>
      </c>
      <c r="F1847" s="99" t="b">
        <v>0</v>
      </c>
      <c r="G1847" s="99" t="b">
        <v>0</v>
      </c>
    </row>
    <row r="1848" spans="1:7" ht="15">
      <c r="A1848" s="101" t="s">
        <v>2302</v>
      </c>
      <c r="B1848" s="99">
        <v>2</v>
      </c>
      <c r="C1848" s="103">
        <v>0.0002568857989313416</v>
      </c>
      <c r="D1848" s="99" t="s">
        <v>2435</v>
      </c>
      <c r="E1848" s="99" t="b">
        <v>0</v>
      </c>
      <c r="F1848" s="99" t="b">
        <v>0</v>
      </c>
      <c r="G1848" s="99" t="b">
        <v>0</v>
      </c>
    </row>
    <row r="1849" spans="1:7" ht="15">
      <c r="A1849" s="101" t="s">
        <v>2303</v>
      </c>
      <c r="B1849" s="99">
        <v>2</v>
      </c>
      <c r="C1849" s="103">
        <v>0.0002568857989313416</v>
      </c>
      <c r="D1849" s="99" t="s">
        <v>2435</v>
      </c>
      <c r="E1849" s="99" t="b">
        <v>0</v>
      </c>
      <c r="F1849" s="99" t="b">
        <v>0</v>
      </c>
      <c r="G1849" s="99" t="b">
        <v>0</v>
      </c>
    </row>
    <row r="1850" spans="1:7" ht="15">
      <c r="A1850" s="101" t="s">
        <v>2304</v>
      </c>
      <c r="B1850" s="99">
        <v>2</v>
      </c>
      <c r="C1850" s="103">
        <v>0.0002568857989313416</v>
      </c>
      <c r="D1850" s="99" t="s">
        <v>2435</v>
      </c>
      <c r="E1850" s="99" t="b">
        <v>0</v>
      </c>
      <c r="F1850" s="99" t="b">
        <v>0</v>
      </c>
      <c r="G1850" s="99" t="b">
        <v>0</v>
      </c>
    </row>
    <row r="1851" spans="1:7" ht="15">
      <c r="A1851" s="101" t="s">
        <v>2305</v>
      </c>
      <c r="B1851" s="99">
        <v>2</v>
      </c>
      <c r="C1851" s="103">
        <v>0.0002568857989313416</v>
      </c>
      <c r="D1851" s="99" t="s">
        <v>2435</v>
      </c>
      <c r="E1851" s="99" t="b">
        <v>0</v>
      </c>
      <c r="F1851" s="99" t="b">
        <v>0</v>
      </c>
      <c r="G1851" s="99" t="b">
        <v>0</v>
      </c>
    </row>
    <row r="1852" spans="1:7" ht="15">
      <c r="A1852" s="101" t="s">
        <v>2306</v>
      </c>
      <c r="B1852" s="99">
        <v>2</v>
      </c>
      <c r="C1852" s="103">
        <v>0.0003030065275454034</v>
      </c>
      <c r="D1852" s="99" t="s">
        <v>2435</v>
      </c>
      <c r="E1852" s="99" t="b">
        <v>0</v>
      </c>
      <c r="F1852" s="99" t="b">
        <v>0</v>
      </c>
      <c r="G1852" s="99" t="b">
        <v>0</v>
      </c>
    </row>
    <row r="1853" spans="1:7" ht="15">
      <c r="A1853" s="101" t="s">
        <v>2307</v>
      </c>
      <c r="B1853" s="99">
        <v>2</v>
      </c>
      <c r="C1853" s="103">
        <v>0.0003030065275454034</v>
      </c>
      <c r="D1853" s="99" t="s">
        <v>2435</v>
      </c>
      <c r="E1853" s="99" t="b">
        <v>0</v>
      </c>
      <c r="F1853" s="99" t="b">
        <v>0</v>
      </c>
      <c r="G1853" s="99" t="b">
        <v>0</v>
      </c>
    </row>
    <row r="1854" spans="1:7" ht="15">
      <c r="A1854" s="101" t="s">
        <v>2308</v>
      </c>
      <c r="B1854" s="99">
        <v>2</v>
      </c>
      <c r="C1854" s="103">
        <v>0.0002568857989313416</v>
      </c>
      <c r="D1854" s="99" t="s">
        <v>2435</v>
      </c>
      <c r="E1854" s="99" t="b">
        <v>0</v>
      </c>
      <c r="F1854" s="99" t="b">
        <v>0</v>
      </c>
      <c r="G1854" s="99" t="b">
        <v>0</v>
      </c>
    </row>
    <row r="1855" spans="1:7" ht="15">
      <c r="A1855" s="101" t="s">
        <v>2309</v>
      </c>
      <c r="B1855" s="99">
        <v>2</v>
      </c>
      <c r="C1855" s="103">
        <v>0.0002568857989313416</v>
      </c>
      <c r="D1855" s="99" t="s">
        <v>2435</v>
      </c>
      <c r="E1855" s="99" t="b">
        <v>1</v>
      </c>
      <c r="F1855" s="99" t="b">
        <v>0</v>
      </c>
      <c r="G1855" s="99" t="b">
        <v>0</v>
      </c>
    </row>
    <row r="1856" spans="1:7" ht="15">
      <c r="A1856" s="101" t="s">
        <v>2310</v>
      </c>
      <c r="B1856" s="99">
        <v>2</v>
      </c>
      <c r="C1856" s="103">
        <v>0.0002568857989313416</v>
      </c>
      <c r="D1856" s="99" t="s">
        <v>2435</v>
      </c>
      <c r="E1856" s="99" t="b">
        <v>0</v>
      </c>
      <c r="F1856" s="99" t="b">
        <v>0</v>
      </c>
      <c r="G1856" s="99" t="b">
        <v>0</v>
      </c>
    </row>
    <row r="1857" spans="1:7" ht="15">
      <c r="A1857" s="101" t="s">
        <v>2311</v>
      </c>
      <c r="B1857" s="99">
        <v>2</v>
      </c>
      <c r="C1857" s="103">
        <v>0.0002568857989313416</v>
      </c>
      <c r="D1857" s="99" t="s">
        <v>2435</v>
      </c>
      <c r="E1857" s="99" t="b">
        <v>0</v>
      </c>
      <c r="F1857" s="99" t="b">
        <v>0</v>
      </c>
      <c r="G1857" s="99" t="b">
        <v>0</v>
      </c>
    </row>
    <row r="1858" spans="1:7" ht="15">
      <c r="A1858" s="101" t="s">
        <v>2312</v>
      </c>
      <c r="B1858" s="99">
        <v>2</v>
      </c>
      <c r="C1858" s="103">
        <v>0.0002568857989313416</v>
      </c>
      <c r="D1858" s="99" t="s">
        <v>2435</v>
      </c>
      <c r="E1858" s="99" t="b">
        <v>0</v>
      </c>
      <c r="F1858" s="99" t="b">
        <v>0</v>
      </c>
      <c r="G1858" s="99" t="b">
        <v>0</v>
      </c>
    </row>
    <row r="1859" spans="1:7" ht="15">
      <c r="A1859" s="101" t="s">
        <v>2313</v>
      </c>
      <c r="B1859" s="99">
        <v>2</v>
      </c>
      <c r="C1859" s="103">
        <v>0.0003030065275454034</v>
      </c>
      <c r="D1859" s="99" t="s">
        <v>2435</v>
      </c>
      <c r="E1859" s="99" t="b">
        <v>0</v>
      </c>
      <c r="F1859" s="99" t="b">
        <v>0</v>
      </c>
      <c r="G1859" s="99" t="b">
        <v>0</v>
      </c>
    </row>
    <row r="1860" spans="1:7" ht="15">
      <c r="A1860" s="101" t="s">
        <v>2314</v>
      </c>
      <c r="B1860" s="99">
        <v>2</v>
      </c>
      <c r="C1860" s="103">
        <v>0.0003030065275454034</v>
      </c>
      <c r="D1860" s="99" t="s">
        <v>2435</v>
      </c>
      <c r="E1860" s="99" t="b">
        <v>0</v>
      </c>
      <c r="F1860" s="99" t="b">
        <v>0</v>
      </c>
      <c r="G1860" s="99" t="b">
        <v>0</v>
      </c>
    </row>
    <row r="1861" spans="1:7" ht="15">
      <c r="A1861" s="101" t="s">
        <v>2315</v>
      </c>
      <c r="B1861" s="99">
        <v>2</v>
      </c>
      <c r="C1861" s="103">
        <v>0.0002568857989313416</v>
      </c>
      <c r="D1861" s="99" t="s">
        <v>2435</v>
      </c>
      <c r="E1861" s="99" t="b">
        <v>0</v>
      </c>
      <c r="F1861" s="99" t="b">
        <v>0</v>
      </c>
      <c r="G1861" s="99" t="b">
        <v>0</v>
      </c>
    </row>
    <row r="1862" spans="1:7" ht="15">
      <c r="A1862" s="101" t="s">
        <v>2316</v>
      </c>
      <c r="B1862" s="99">
        <v>2</v>
      </c>
      <c r="C1862" s="103">
        <v>0.0003030065275454034</v>
      </c>
      <c r="D1862" s="99" t="s">
        <v>2435</v>
      </c>
      <c r="E1862" s="99" t="b">
        <v>1</v>
      </c>
      <c r="F1862" s="99" t="b">
        <v>0</v>
      </c>
      <c r="G1862" s="99" t="b">
        <v>0</v>
      </c>
    </row>
    <row r="1863" spans="1:7" ht="15">
      <c r="A1863" s="101" t="s">
        <v>2317</v>
      </c>
      <c r="B1863" s="99">
        <v>2</v>
      </c>
      <c r="C1863" s="103">
        <v>0.0002568857989313416</v>
      </c>
      <c r="D1863" s="99" t="s">
        <v>2435</v>
      </c>
      <c r="E1863" s="99" t="b">
        <v>0</v>
      </c>
      <c r="F1863" s="99" t="b">
        <v>0</v>
      </c>
      <c r="G1863" s="99" t="b">
        <v>0</v>
      </c>
    </row>
    <row r="1864" spans="1:7" ht="15">
      <c r="A1864" s="101" t="s">
        <v>2318</v>
      </c>
      <c r="B1864" s="99">
        <v>2</v>
      </c>
      <c r="C1864" s="103">
        <v>0.0002568857989313416</v>
      </c>
      <c r="D1864" s="99" t="s">
        <v>2435</v>
      </c>
      <c r="E1864" s="99" t="b">
        <v>0</v>
      </c>
      <c r="F1864" s="99" t="b">
        <v>0</v>
      </c>
      <c r="G1864" s="99" t="b">
        <v>0</v>
      </c>
    </row>
    <row r="1865" spans="1:7" ht="15">
      <c r="A1865" s="101" t="s">
        <v>2319</v>
      </c>
      <c r="B1865" s="99">
        <v>2</v>
      </c>
      <c r="C1865" s="103">
        <v>0.0003030065275454034</v>
      </c>
      <c r="D1865" s="99" t="s">
        <v>2435</v>
      </c>
      <c r="E1865" s="99" t="b">
        <v>0</v>
      </c>
      <c r="F1865" s="99" t="b">
        <v>0</v>
      </c>
      <c r="G1865" s="99" t="b">
        <v>0</v>
      </c>
    </row>
    <row r="1866" spans="1:7" ht="15">
      <c r="A1866" s="101" t="s">
        <v>2320</v>
      </c>
      <c r="B1866" s="99">
        <v>2</v>
      </c>
      <c r="C1866" s="103">
        <v>0.0003030065275454034</v>
      </c>
      <c r="D1866" s="99" t="s">
        <v>2435</v>
      </c>
      <c r="E1866" s="99" t="b">
        <v>0</v>
      </c>
      <c r="F1866" s="99" t="b">
        <v>0</v>
      </c>
      <c r="G1866" s="99" t="b">
        <v>0</v>
      </c>
    </row>
    <row r="1867" spans="1:7" ht="15">
      <c r="A1867" s="101" t="s">
        <v>2321</v>
      </c>
      <c r="B1867" s="99">
        <v>2</v>
      </c>
      <c r="C1867" s="103">
        <v>0.0002568857989313416</v>
      </c>
      <c r="D1867" s="99" t="s">
        <v>2435</v>
      </c>
      <c r="E1867" s="99" t="b">
        <v>0</v>
      </c>
      <c r="F1867" s="99" t="b">
        <v>0</v>
      </c>
      <c r="G1867" s="99" t="b">
        <v>0</v>
      </c>
    </row>
    <row r="1868" spans="1:7" ht="15">
      <c r="A1868" s="101" t="s">
        <v>2322</v>
      </c>
      <c r="B1868" s="99">
        <v>2</v>
      </c>
      <c r="C1868" s="103">
        <v>0.0002568857989313416</v>
      </c>
      <c r="D1868" s="99" t="s">
        <v>2435</v>
      </c>
      <c r="E1868" s="99" t="b">
        <v>0</v>
      </c>
      <c r="F1868" s="99" t="b">
        <v>0</v>
      </c>
      <c r="G1868" s="99" t="b">
        <v>0</v>
      </c>
    </row>
    <row r="1869" spans="1:7" ht="15">
      <c r="A1869" s="101" t="s">
        <v>2323</v>
      </c>
      <c r="B1869" s="99">
        <v>2</v>
      </c>
      <c r="C1869" s="103">
        <v>0.0002568857989313416</v>
      </c>
      <c r="D1869" s="99" t="s">
        <v>2435</v>
      </c>
      <c r="E1869" s="99" t="b">
        <v>0</v>
      </c>
      <c r="F1869" s="99" t="b">
        <v>0</v>
      </c>
      <c r="G1869" s="99" t="b">
        <v>0</v>
      </c>
    </row>
    <row r="1870" spans="1:7" ht="15">
      <c r="A1870" s="101" t="s">
        <v>2324</v>
      </c>
      <c r="B1870" s="99">
        <v>2</v>
      </c>
      <c r="C1870" s="103">
        <v>0.0002568857989313416</v>
      </c>
      <c r="D1870" s="99" t="s">
        <v>2435</v>
      </c>
      <c r="E1870" s="99" t="b">
        <v>0</v>
      </c>
      <c r="F1870" s="99" t="b">
        <v>0</v>
      </c>
      <c r="G1870" s="99" t="b">
        <v>0</v>
      </c>
    </row>
    <row r="1871" spans="1:7" ht="15">
      <c r="A1871" s="101" t="s">
        <v>2325</v>
      </c>
      <c r="B1871" s="99">
        <v>2</v>
      </c>
      <c r="C1871" s="103">
        <v>0.0002568857989313416</v>
      </c>
      <c r="D1871" s="99" t="s">
        <v>2435</v>
      </c>
      <c r="E1871" s="99" t="b">
        <v>0</v>
      </c>
      <c r="F1871" s="99" t="b">
        <v>0</v>
      </c>
      <c r="G1871" s="99" t="b">
        <v>0</v>
      </c>
    </row>
    <row r="1872" spans="1:7" ht="15">
      <c r="A1872" s="101" t="s">
        <v>2326</v>
      </c>
      <c r="B1872" s="99">
        <v>2</v>
      </c>
      <c r="C1872" s="103">
        <v>0.0002568857989313416</v>
      </c>
      <c r="D1872" s="99" t="s">
        <v>2435</v>
      </c>
      <c r="E1872" s="99" t="b">
        <v>0</v>
      </c>
      <c r="F1872" s="99" t="b">
        <v>0</v>
      </c>
      <c r="G1872" s="99" t="b">
        <v>0</v>
      </c>
    </row>
    <row r="1873" spans="1:7" ht="15">
      <c r="A1873" s="101" t="s">
        <v>2327</v>
      </c>
      <c r="B1873" s="99">
        <v>2</v>
      </c>
      <c r="C1873" s="103">
        <v>0.0003030065275454034</v>
      </c>
      <c r="D1873" s="99" t="s">
        <v>2435</v>
      </c>
      <c r="E1873" s="99" t="b">
        <v>0</v>
      </c>
      <c r="F1873" s="99" t="b">
        <v>0</v>
      </c>
      <c r="G1873" s="99" t="b">
        <v>0</v>
      </c>
    </row>
    <row r="1874" spans="1:7" ht="15">
      <c r="A1874" s="101" t="s">
        <v>2328</v>
      </c>
      <c r="B1874" s="99">
        <v>2</v>
      </c>
      <c r="C1874" s="103">
        <v>0.0002568857989313416</v>
      </c>
      <c r="D1874" s="99" t="s">
        <v>2435</v>
      </c>
      <c r="E1874" s="99" t="b">
        <v>0</v>
      </c>
      <c r="F1874" s="99" t="b">
        <v>0</v>
      </c>
      <c r="G1874" s="99" t="b">
        <v>0</v>
      </c>
    </row>
    <row r="1875" spans="1:7" ht="15">
      <c r="A1875" s="101" t="s">
        <v>2329</v>
      </c>
      <c r="B1875" s="99">
        <v>2</v>
      </c>
      <c r="C1875" s="103">
        <v>0.0003030065275454034</v>
      </c>
      <c r="D1875" s="99" t="s">
        <v>2435</v>
      </c>
      <c r="E1875" s="99" t="b">
        <v>0</v>
      </c>
      <c r="F1875" s="99" t="b">
        <v>0</v>
      </c>
      <c r="G1875" s="99" t="b">
        <v>0</v>
      </c>
    </row>
    <row r="1876" spans="1:7" ht="15">
      <c r="A1876" s="101" t="s">
        <v>2330</v>
      </c>
      <c r="B1876" s="99">
        <v>2</v>
      </c>
      <c r="C1876" s="103">
        <v>0.0002568857989313416</v>
      </c>
      <c r="D1876" s="99" t="s">
        <v>2435</v>
      </c>
      <c r="E1876" s="99" t="b">
        <v>0</v>
      </c>
      <c r="F1876" s="99" t="b">
        <v>0</v>
      </c>
      <c r="G1876" s="99" t="b">
        <v>0</v>
      </c>
    </row>
    <row r="1877" spans="1:7" ht="15">
      <c r="A1877" s="101" t="s">
        <v>2331</v>
      </c>
      <c r="B1877" s="99">
        <v>2</v>
      </c>
      <c r="C1877" s="103">
        <v>0.0002568857989313416</v>
      </c>
      <c r="D1877" s="99" t="s">
        <v>2435</v>
      </c>
      <c r="E1877" s="99" t="b">
        <v>0</v>
      </c>
      <c r="F1877" s="99" t="b">
        <v>0</v>
      </c>
      <c r="G1877" s="99" t="b">
        <v>0</v>
      </c>
    </row>
    <row r="1878" spans="1:7" ht="15">
      <c r="A1878" s="101" t="s">
        <v>2332</v>
      </c>
      <c r="B1878" s="99">
        <v>2</v>
      </c>
      <c r="C1878" s="103">
        <v>0.0002568857989313416</v>
      </c>
      <c r="D1878" s="99" t="s">
        <v>2435</v>
      </c>
      <c r="E1878" s="99" t="b">
        <v>0</v>
      </c>
      <c r="F1878" s="99" t="b">
        <v>0</v>
      </c>
      <c r="G1878" s="99" t="b">
        <v>0</v>
      </c>
    </row>
    <row r="1879" spans="1:7" ht="15">
      <c r="A1879" s="101" t="s">
        <v>2333</v>
      </c>
      <c r="B1879" s="99">
        <v>2</v>
      </c>
      <c r="C1879" s="103">
        <v>0.0003030065275454034</v>
      </c>
      <c r="D1879" s="99" t="s">
        <v>2435</v>
      </c>
      <c r="E1879" s="99" t="b">
        <v>0</v>
      </c>
      <c r="F1879" s="99" t="b">
        <v>0</v>
      </c>
      <c r="G1879" s="99" t="b">
        <v>0</v>
      </c>
    </row>
    <row r="1880" spans="1:7" ht="15">
      <c r="A1880" s="101" t="s">
        <v>2334</v>
      </c>
      <c r="B1880" s="99">
        <v>2</v>
      </c>
      <c r="C1880" s="103">
        <v>0.0002568857989313416</v>
      </c>
      <c r="D1880" s="99" t="s">
        <v>2435</v>
      </c>
      <c r="E1880" s="99" t="b">
        <v>1</v>
      </c>
      <c r="F1880" s="99" t="b">
        <v>0</v>
      </c>
      <c r="G1880" s="99" t="b">
        <v>0</v>
      </c>
    </row>
    <row r="1881" spans="1:7" ht="15">
      <c r="A1881" s="101" t="s">
        <v>2335</v>
      </c>
      <c r="B1881" s="99">
        <v>2</v>
      </c>
      <c r="C1881" s="103">
        <v>0.0003030065275454034</v>
      </c>
      <c r="D1881" s="99" t="s">
        <v>2435</v>
      </c>
      <c r="E1881" s="99" t="b">
        <v>0</v>
      </c>
      <c r="F1881" s="99" t="b">
        <v>0</v>
      </c>
      <c r="G1881" s="99" t="b">
        <v>0</v>
      </c>
    </row>
    <row r="1882" spans="1:7" ht="15">
      <c r="A1882" s="101" t="s">
        <v>2336</v>
      </c>
      <c r="B1882" s="99">
        <v>2</v>
      </c>
      <c r="C1882" s="103">
        <v>0.0002568857989313416</v>
      </c>
      <c r="D1882" s="99" t="s">
        <v>2435</v>
      </c>
      <c r="E1882" s="99" t="b">
        <v>0</v>
      </c>
      <c r="F1882" s="99" t="b">
        <v>0</v>
      </c>
      <c r="G1882" s="99" t="b">
        <v>0</v>
      </c>
    </row>
    <row r="1883" spans="1:7" ht="15">
      <c r="A1883" s="101" t="s">
        <v>2337</v>
      </c>
      <c r="B1883" s="99">
        <v>2</v>
      </c>
      <c r="C1883" s="103">
        <v>0.0002568857989313416</v>
      </c>
      <c r="D1883" s="99" t="s">
        <v>2435</v>
      </c>
      <c r="E1883" s="99" t="b">
        <v>0</v>
      </c>
      <c r="F1883" s="99" t="b">
        <v>0</v>
      </c>
      <c r="G1883" s="99" t="b">
        <v>0</v>
      </c>
    </row>
    <row r="1884" spans="1:7" ht="15">
      <c r="A1884" s="101" t="s">
        <v>2338</v>
      </c>
      <c r="B1884" s="99">
        <v>2</v>
      </c>
      <c r="C1884" s="103">
        <v>0.0002568857989313416</v>
      </c>
      <c r="D1884" s="99" t="s">
        <v>2435</v>
      </c>
      <c r="E1884" s="99" t="b">
        <v>0</v>
      </c>
      <c r="F1884" s="99" t="b">
        <v>0</v>
      </c>
      <c r="G1884" s="99" t="b">
        <v>0</v>
      </c>
    </row>
    <row r="1885" spans="1:7" ht="15">
      <c r="A1885" s="101" t="s">
        <v>2339</v>
      </c>
      <c r="B1885" s="99">
        <v>2</v>
      </c>
      <c r="C1885" s="103">
        <v>0.0002568857989313416</v>
      </c>
      <c r="D1885" s="99" t="s">
        <v>2435</v>
      </c>
      <c r="E1885" s="99" t="b">
        <v>0</v>
      </c>
      <c r="F1885" s="99" t="b">
        <v>0</v>
      </c>
      <c r="G1885" s="99" t="b">
        <v>0</v>
      </c>
    </row>
    <row r="1886" spans="1:7" ht="15">
      <c r="A1886" s="101" t="s">
        <v>2340</v>
      </c>
      <c r="B1886" s="99">
        <v>2</v>
      </c>
      <c r="C1886" s="103">
        <v>0.0002568857989313416</v>
      </c>
      <c r="D1886" s="99" t="s">
        <v>2435</v>
      </c>
      <c r="E1886" s="99" t="b">
        <v>0</v>
      </c>
      <c r="F1886" s="99" t="b">
        <v>0</v>
      </c>
      <c r="G1886" s="99" t="b">
        <v>0</v>
      </c>
    </row>
    <row r="1887" spans="1:7" ht="15">
      <c r="A1887" s="101" t="s">
        <v>2341</v>
      </c>
      <c r="B1887" s="99">
        <v>2</v>
      </c>
      <c r="C1887" s="103">
        <v>0.0002568857989313416</v>
      </c>
      <c r="D1887" s="99" t="s">
        <v>2435</v>
      </c>
      <c r="E1887" s="99" t="b">
        <v>0</v>
      </c>
      <c r="F1887" s="99" t="b">
        <v>0</v>
      </c>
      <c r="G1887" s="99" t="b">
        <v>0</v>
      </c>
    </row>
    <row r="1888" spans="1:7" ht="15">
      <c r="A1888" s="101" t="s">
        <v>2342</v>
      </c>
      <c r="B1888" s="99">
        <v>2</v>
      </c>
      <c r="C1888" s="103">
        <v>0.0002568857989313416</v>
      </c>
      <c r="D1888" s="99" t="s">
        <v>2435</v>
      </c>
      <c r="E1888" s="99" t="b">
        <v>0</v>
      </c>
      <c r="F1888" s="99" t="b">
        <v>0</v>
      </c>
      <c r="G1888" s="99" t="b">
        <v>0</v>
      </c>
    </row>
    <row r="1889" spans="1:7" ht="15">
      <c r="A1889" s="101" t="s">
        <v>2343</v>
      </c>
      <c r="B1889" s="99">
        <v>2</v>
      </c>
      <c r="C1889" s="103">
        <v>0.0002568857989313416</v>
      </c>
      <c r="D1889" s="99" t="s">
        <v>2435</v>
      </c>
      <c r="E1889" s="99" t="b">
        <v>0</v>
      </c>
      <c r="F1889" s="99" t="b">
        <v>0</v>
      </c>
      <c r="G1889" s="99" t="b">
        <v>0</v>
      </c>
    </row>
    <row r="1890" spans="1:7" ht="15">
      <c r="A1890" s="101" t="s">
        <v>2344</v>
      </c>
      <c r="B1890" s="99">
        <v>2</v>
      </c>
      <c r="C1890" s="103">
        <v>0.0003030065275454034</v>
      </c>
      <c r="D1890" s="99" t="s">
        <v>2435</v>
      </c>
      <c r="E1890" s="99" t="b">
        <v>1</v>
      </c>
      <c r="F1890" s="99" t="b">
        <v>0</v>
      </c>
      <c r="G1890" s="99" t="b">
        <v>0</v>
      </c>
    </row>
    <row r="1891" spans="1:7" ht="15">
      <c r="A1891" s="101" t="s">
        <v>2345</v>
      </c>
      <c r="B1891" s="99">
        <v>2</v>
      </c>
      <c r="C1891" s="103">
        <v>0.0002568857989313416</v>
      </c>
      <c r="D1891" s="99" t="s">
        <v>2435</v>
      </c>
      <c r="E1891" s="99" t="b">
        <v>0</v>
      </c>
      <c r="F1891" s="99" t="b">
        <v>0</v>
      </c>
      <c r="G1891" s="99" t="b">
        <v>0</v>
      </c>
    </row>
    <row r="1892" spans="1:7" ht="15">
      <c r="A1892" s="101" t="s">
        <v>2346</v>
      </c>
      <c r="B1892" s="99">
        <v>2</v>
      </c>
      <c r="C1892" s="103">
        <v>0.0003030065275454034</v>
      </c>
      <c r="D1892" s="99" t="s">
        <v>2435</v>
      </c>
      <c r="E1892" s="99" t="b">
        <v>0</v>
      </c>
      <c r="F1892" s="99" t="b">
        <v>0</v>
      </c>
      <c r="G1892" s="99" t="b">
        <v>0</v>
      </c>
    </row>
    <row r="1893" spans="1:7" ht="15">
      <c r="A1893" s="101" t="s">
        <v>2347</v>
      </c>
      <c r="B1893" s="99">
        <v>2</v>
      </c>
      <c r="C1893" s="103">
        <v>0.0002568857989313416</v>
      </c>
      <c r="D1893" s="99" t="s">
        <v>2435</v>
      </c>
      <c r="E1893" s="99" t="b">
        <v>0</v>
      </c>
      <c r="F1893" s="99" t="b">
        <v>0</v>
      </c>
      <c r="G1893" s="99" t="b">
        <v>0</v>
      </c>
    </row>
    <row r="1894" spans="1:7" ht="15">
      <c r="A1894" s="101" t="s">
        <v>2348</v>
      </c>
      <c r="B1894" s="99">
        <v>2</v>
      </c>
      <c r="C1894" s="103">
        <v>0.0003030065275454034</v>
      </c>
      <c r="D1894" s="99" t="s">
        <v>2435</v>
      </c>
      <c r="E1894" s="99" t="b">
        <v>0</v>
      </c>
      <c r="F1894" s="99" t="b">
        <v>0</v>
      </c>
      <c r="G1894" s="99" t="b">
        <v>0</v>
      </c>
    </row>
    <row r="1895" spans="1:7" ht="15">
      <c r="A1895" s="101" t="s">
        <v>2349</v>
      </c>
      <c r="B1895" s="99">
        <v>2</v>
      </c>
      <c r="C1895" s="103">
        <v>0.0002568857989313416</v>
      </c>
      <c r="D1895" s="99" t="s">
        <v>2435</v>
      </c>
      <c r="E1895" s="99" t="b">
        <v>1</v>
      </c>
      <c r="F1895" s="99" t="b">
        <v>0</v>
      </c>
      <c r="G1895" s="99" t="b">
        <v>0</v>
      </c>
    </row>
    <row r="1896" spans="1:7" ht="15">
      <c r="A1896" s="101" t="s">
        <v>2350</v>
      </c>
      <c r="B1896" s="99">
        <v>2</v>
      </c>
      <c r="C1896" s="103">
        <v>0.0002568857989313416</v>
      </c>
      <c r="D1896" s="99" t="s">
        <v>2435</v>
      </c>
      <c r="E1896" s="99" t="b">
        <v>0</v>
      </c>
      <c r="F1896" s="99" t="b">
        <v>0</v>
      </c>
      <c r="G1896" s="99" t="b">
        <v>0</v>
      </c>
    </row>
    <row r="1897" spans="1:7" ht="15">
      <c r="A1897" s="101" t="s">
        <v>2351</v>
      </c>
      <c r="B1897" s="99">
        <v>2</v>
      </c>
      <c r="C1897" s="103">
        <v>0.0003030065275454034</v>
      </c>
      <c r="D1897" s="99" t="s">
        <v>2435</v>
      </c>
      <c r="E1897" s="99" t="b">
        <v>0</v>
      </c>
      <c r="F1897" s="99" t="b">
        <v>1</v>
      </c>
      <c r="G1897" s="99" t="b">
        <v>0</v>
      </c>
    </row>
    <row r="1898" spans="1:7" ht="15">
      <c r="A1898" s="101" t="s">
        <v>2352</v>
      </c>
      <c r="B1898" s="99">
        <v>2</v>
      </c>
      <c r="C1898" s="103">
        <v>0.0002568857989313416</v>
      </c>
      <c r="D1898" s="99" t="s">
        <v>2435</v>
      </c>
      <c r="E1898" s="99" t="b">
        <v>0</v>
      </c>
      <c r="F1898" s="99" t="b">
        <v>0</v>
      </c>
      <c r="G1898" s="99" t="b">
        <v>0</v>
      </c>
    </row>
    <row r="1899" spans="1:7" ht="15">
      <c r="A1899" s="101" t="s">
        <v>2353</v>
      </c>
      <c r="B1899" s="99">
        <v>2</v>
      </c>
      <c r="C1899" s="103">
        <v>0.0003030065275454034</v>
      </c>
      <c r="D1899" s="99" t="s">
        <v>2435</v>
      </c>
      <c r="E1899" s="99" t="b">
        <v>0</v>
      </c>
      <c r="F1899" s="99" t="b">
        <v>0</v>
      </c>
      <c r="G1899" s="99" t="b">
        <v>0</v>
      </c>
    </row>
    <row r="1900" spans="1:7" ht="15">
      <c r="A1900" s="101" t="s">
        <v>2354</v>
      </c>
      <c r="B1900" s="99">
        <v>2</v>
      </c>
      <c r="C1900" s="103">
        <v>0.0002568857989313416</v>
      </c>
      <c r="D1900" s="99" t="s">
        <v>2435</v>
      </c>
      <c r="E1900" s="99" t="b">
        <v>0</v>
      </c>
      <c r="F1900" s="99" t="b">
        <v>0</v>
      </c>
      <c r="G1900" s="99" t="b">
        <v>0</v>
      </c>
    </row>
    <row r="1901" spans="1:7" ht="15">
      <c r="A1901" s="101" t="s">
        <v>2355</v>
      </c>
      <c r="B1901" s="99">
        <v>2</v>
      </c>
      <c r="C1901" s="103">
        <v>0.0003030065275454034</v>
      </c>
      <c r="D1901" s="99" t="s">
        <v>2435</v>
      </c>
      <c r="E1901" s="99" t="b">
        <v>0</v>
      </c>
      <c r="F1901" s="99" t="b">
        <v>0</v>
      </c>
      <c r="G1901" s="99" t="b">
        <v>0</v>
      </c>
    </row>
    <row r="1902" spans="1:7" ht="15">
      <c r="A1902" s="101" t="s">
        <v>2356</v>
      </c>
      <c r="B1902" s="99">
        <v>2</v>
      </c>
      <c r="C1902" s="103">
        <v>0.0002568857989313416</v>
      </c>
      <c r="D1902" s="99" t="s">
        <v>2435</v>
      </c>
      <c r="E1902" s="99" t="b">
        <v>0</v>
      </c>
      <c r="F1902" s="99" t="b">
        <v>0</v>
      </c>
      <c r="G1902" s="99" t="b">
        <v>0</v>
      </c>
    </row>
    <row r="1903" spans="1:7" ht="15">
      <c r="A1903" s="101" t="s">
        <v>2357</v>
      </c>
      <c r="B1903" s="99">
        <v>2</v>
      </c>
      <c r="C1903" s="103">
        <v>0.0002568857989313416</v>
      </c>
      <c r="D1903" s="99" t="s">
        <v>2435</v>
      </c>
      <c r="E1903" s="99" t="b">
        <v>0</v>
      </c>
      <c r="F1903" s="99" t="b">
        <v>0</v>
      </c>
      <c r="G1903" s="99" t="b">
        <v>0</v>
      </c>
    </row>
    <row r="1904" spans="1:7" ht="15">
      <c r="A1904" s="101" t="s">
        <v>2358</v>
      </c>
      <c r="B1904" s="99">
        <v>2</v>
      </c>
      <c r="C1904" s="103">
        <v>0.0002568857989313416</v>
      </c>
      <c r="D1904" s="99" t="s">
        <v>2435</v>
      </c>
      <c r="E1904" s="99" t="b">
        <v>0</v>
      </c>
      <c r="F1904" s="99" t="b">
        <v>0</v>
      </c>
      <c r="G1904" s="99" t="b">
        <v>0</v>
      </c>
    </row>
    <row r="1905" spans="1:7" ht="15">
      <c r="A1905" s="101" t="s">
        <v>2359</v>
      </c>
      <c r="B1905" s="99">
        <v>2</v>
      </c>
      <c r="C1905" s="103">
        <v>0.0002568857989313416</v>
      </c>
      <c r="D1905" s="99" t="s">
        <v>2435</v>
      </c>
      <c r="E1905" s="99" t="b">
        <v>0</v>
      </c>
      <c r="F1905" s="99" t="b">
        <v>0</v>
      </c>
      <c r="G1905" s="99" t="b">
        <v>0</v>
      </c>
    </row>
    <row r="1906" spans="1:7" ht="15">
      <c r="A1906" s="101" t="s">
        <v>2360</v>
      </c>
      <c r="B1906" s="99">
        <v>2</v>
      </c>
      <c r="C1906" s="103">
        <v>0.0003030065275454034</v>
      </c>
      <c r="D1906" s="99" t="s">
        <v>2435</v>
      </c>
      <c r="E1906" s="99" t="b">
        <v>0</v>
      </c>
      <c r="F1906" s="99" t="b">
        <v>0</v>
      </c>
      <c r="G1906" s="99" t="b">
        <v>0</v>
      </c>
    </row>
    <row r="1907" spans="1:7" ht="15">
      <c r="A1907" s="101" t="s">
        <v>2361</v>
      </c>
      <c r="B1907" s="99">
        <v>2</v>
      </c>
      <c r="C1907" s="103">
        <v>0.0002568857989313416</v>
      </c>
      <c r="D1907" s="99" t="s">
        <v>2435</v>
      </c>
      <c r="E1907" s="99" t="b">
        <v>0</v>
      </c>
      <c r="F1907" s="99" t="b">
        <v>0</v>
      </c>
      <c r="G1907" s="99" t="b">
        <v>0</v>
      </c>
    </row>
    <row r="1908" spans="1:7" ht="15">
      <c r="A1908" s="101" t="s">
        <v>2362</v>
      </c>
      <c r="B1908" s="99">
        <v>2</v>
      </c>
      <c r="C1908" s="103">
        <v>0.0003030065275454034</v>
      </c>
      <c r="D1908" s="99" t="s">
        <v>2435</v>
      </c>
      <c r="E1908" s="99" t="b">
        <v>0</v>
      </c>
      <c r="F1908" s="99" t="b">
        <v>0</v>
      </c>
      <c r="G1908" s="99" t="b">
        <v>0</v>
      </c>
    </row>
    <row r="1909" spans="1:7" ht="15">
      <c r="A1909" s="101" t="s">
        <v>2363</v>
      </c>
      <c r="B1909" s="99">
        <v>2</v>
      </c>
      <c r="C1909" s="103">
        <v>0.0003030065275454034</v>
      </c>
      <c r="D1909" s="99" t="s">
        <v>2435</v>
      </c>
      <c r="E1909" s="99" t="b">
        <v>0</v>
      </c>
      <c r="F1909" s="99" t="b">
        <v>0</v>
      </c>
      <c r="G1909" s="99" t="b">
        <v>0</v>
      </c>
    </row>
    <row r="1910" spans="1:7" ht="15">
      <c r="A1910" s="101" t="s">
        <v>2364</v>
      </c>
      <c r="B1910" s="99">
        <v>2</v>
      </c>
      <c r="C1910" s="103">
        <v>0.0002568857989313416</v>
      </c>
      <c r="D1910" s="99" t="s">
        <v>2435</v>
      </c>
      <c r="E1910" s="99" t="b">
        <v>0</v>
      </c>
      <c r="F1910" s="99" t="b">
        <v>1</v>
      </c>
      <c r="G1910" s="99" t="b">
        <v>0</v>
      </c>
    </row>
    <row r="1911" spans="1:7" ht="15">
      <c r="A1911" s="101" t="s">
        <v>2365</v>
      </c>
      <c r="B1911" s="99">
        <v>2</v>
      </c>
      <c r="C1911" s="103">
        <v>0.0003030065275454034</v>
      </c>
      <c r="D1911" s="99" t="s">
        <v>2435</v>
      </c>
      <c r="E1911" s="99" t="b">
        <v>0</v>
      </c>
      <c r="F1911" s="99" t="b">
        <v>0</v>
      </c>
      <c r="G1911" s="99" t="b">
        <v>0</v>
      </c>
    </row>
    <row r="1912" spans="1:7" ht="15">
      <c r="A1912" s="101" t="s">
        <v>2366</v>
      </c>
      <c r="B1912" s="99">
        <v>2</v>
      </c>
      <c r="C1912" s="103">
        <v>0.0003030065275454034</v>
      </c>
      <c r="D1912" s="99" t="s">
        <v>2435</v>
      </c>
      <c r="E1912" s="99" t="b">
        <v>0</v>
      </c>
      <c r="F1912" s="99" t="b">
        <v>0</v>
      </c>
      <c r="G1912" s="99" t="b">
        <v>0</v>
      </c>
    </row>
    <row r="1913" spans="1:7" ht="15">
      <c r="A1913" s="101" t="s">
        <v>2367</v>
      </c>
      <c r="B1913" s="99">
        <v>2</v>
      </c>
      <c r="C1913" s="103">
        <v>0.0003030065275454034</v>
      </c>
      <c r="D1913" s="99" t="s">
        <v>2435</v>
      </c>
      <c r="E1913" s="99" t="b">
        <v>0</v>
      </c>
      <c r="F1913" s="99" t="b">
        <v>0</v>
      </c>
      <c r="G1913" s="99" t="b">
        <v>0</v>
      </c>
    </row>
    <row r="1914" spans="1:7" ht="15">
      <c r="A1914" s="101" t="s">
        <v>2368</v>
      </c>
      <c r="B1914" s="99">
        <v>2</v>
      </c>
      <c r="C1914" s="103">
        <v>0.0002568857989313416</v>
      </c>
      <c r="D1914" s="99" t="s">
        <v>2435</v>
      </c>
      <c r="E1914" s="99" t="b">
        <v>0</v>
      </c>
      <c r="F1914" s="99" t="b">
        <v>0</v>
      </c>
      <c r="G1914" s="99" t="b">
        <v>0</v>
      </c>
    </row>
    <row r="1915" spans="1:7" ht="15">
      <c r="A1915" s="101" t="s">
        <v>2369</v>
      </c>
      <c r="B1915" s="99">
        <v>2</v>
      </c>
      <c r="C1915" s="103">
        <v>0.0002568857989313416</v>
      </c>
      <c r="D1915" s="99" t="s">
        <v>2435</v>
      </c>
      <c r="E1915" s="99" t="b">
        <v>0</v>
      </c>
      <c r="F1915" s="99" t="b">
        <v>0</v>
      </c>
      <c r="G1915" s="99" t="b">
        <v>0</v>
      </c>
    </row>
    <row r="1916" spans="1:7" ht="15">
      <c r="A1916" s="101" t="s">
        <v>2370</v>
      </c>
      <c r="B1916" s="99">
        <v>2</v>
      </c>
      <c r="C1916" s="103">
        <v>0.0002568857989313416</v>
      </c>
      <c r="D1916" s="99" t="s">
        <v>2435</v>
      </c>
      <c r="E1916" s="99" t="b">
        <v>0</v>
      </c>
      <c r="F1916" s="99" t="b">
        <v>1</v>
      </c>
      <c r="G1916" s="99" t="b">
        <v>0</v>
      </c>
    </row>
    <row r="1917" spans="1:7" ht="15">
      <c r="A1917" s="101" t="s">
        <v>2371</v>
      </c>
      <c r="B1917" s="99">
        <v>2</v>
      </c>
      <c r="C1917" s="103">
        <v>0.0003030065275454034</v>
      </c>
      <c r="D1917" s="99" t="s">
        <v>2435</v>
      </c>
      <c r="E1917" s="99" t="b">
        <v>0</v>
      </c>
      <c r="F1917" s="99" t="b">
        <v>0</v>
      </c>
      <c r="G1917" s="99" t="b">
        <v>0</v>
      </c>
    </row>
    <row r="1918" spans="1:7" ht="15">
      <c r="A1918" s="101" t="s">
        <v>2372</v>
      </c>
      <c r="B1918" s="99">
        <v>2</v>
      </c>
      <c r="C1918" s="103">
        <v>0.0002568857989313416</v>
      </c>
      <c r="D1918" s="99" t="s">
        <v>2435</v>
      </c>
      <c r="E1918" s="99" t="b">
        <v>0</v>
      </c>
      <c r="F1918" s="99" t="b">
        <v>0</v>
      </c>
      <c r="G1918" s="99" t="b">
        <v>0</v>
      </c>
    </row>
    <row r="1919" spans="1:7" ht="15">
      <c r="A1919" s="101" t="s">
        <v>2373</v>
      </c>
      <c r="B1919" s="99">
        <v>2</v>
      </c>
      <c r="C1919" s="103">
        <v>0.0003030065275454034</v>
      </c>
      <c r="D1919" s="99" t="s">
        <v>2435</v>
      </c>
      <c r="E1919" s="99" t="b">
        <v>0</v>
      </c>
      <c r="F1919" s="99" t="b">
        <v>0</v>
      </c>
      <c r="G1919" s="99" t="b">
        <v>0</v>
      </c>
    </row>
    <row r="1920" spans="1:7" ht="15">
      <c r="A1920" s="101" t="s">
        <v>2374</v>
      </c>
      <c r="B1920" s="99">
        <v>2</v>
      </c>
      <c r="C1920" s="103">
        <v>0.0002568857989313416</v>
      </c>
      <c r="D1920" s="99" t="s">
        <v>2435</v>
      </c>
      <c r="E1920" s="99" t="b">
        <v>0</v>
      </c>
      <c r="F1920" s="99" t="b">
        <v>0</v>
      </c>
      <c r="G1920" s="99" t="b">
        <v>0</v>
      </c>
    </row>
    <row r="1921" spans="1:7" ht="15">
      <c r="A1921" s="101" t="s">
        <v>2375</v>
      </c>
      <c r="B1921" s="99">
        <v>2</v>
      </c>
      <c r="C1921" s="103">
        <v>0.0002568857989313416</v>
      </c>
      <c r="D1921" s="99" t="s">
        <v>2435</v>
      </c>
      <c r="E1921" s="99" t="b">
        <v>0</v>
      </c>
      <c r="F1921" s="99" t="b">
        <v>0</v>
      </c>
      <c r="G1921" s="99" t="b">
        <v>0</v>
      </c>
    </row>
    <row r="1922" spans="1:7" ht="15">
      <c r="A1922" s="101" t="s">
        <v>2376</v>
      </c>
      <c r="B1922" s="99">
        <v>2</v>
      </c>
      <c r="C1922" s="103">
        <v>0.0002568857989313416</v>
      </c>
      <c r="D1922" s="99" t="s">
        <v>2435</v>
      </c>
      <c r="E1922" s="99" t="b">
        <v>1</v>
      </c>
      <c r="F1922" s="99" t="b">
        <v>0</v>
      </c>
      <c r="G1922" s="99" t="b">
        <v>0</v>
      </c>
    </row>
    <row r="1923" spans="1:7" ht="15">
      <c r="A1923" s="101" t="s">
        <v>2377</v>
      </c>
      <c r="B1923" s="99">
        <v>2</v>
      </c>
      <c r="C1923" s="103">
        <v>0.0002568857989313416</v>
      </c>
      <c r="D1923" s="99" t="s">
        <v>2435</v>
      </c>
      <c r="E1923" s="99" t="b">
        <v>0</v>
      </c>
      <c r="F1923" s="99" t="b">
        <v>0</v>
      </c>
      <c r="G1923" s="99" t="b">
        <v>0</v>
      </c>
    </row>
    <row r="1924" spans="1:7" ht="15">
      <c r="A1924" s="101" t="s">
        <v>2378</v>
      </c>
      <c r="B1924" s="99">
        <v>2</v>
      </c>
      <c r="C1924" s="103">
        <v>0.0002568857989313416</v>
      </c>
      <c r="D1924" s="99" t="s">
        <v>2435</v>
      </c>
      <c r="E1924" s="99" t="b">
        <v>0</v>
      </c>
      <c r="F1924" s="99" t="b">
        <v>0</v>
      </c>
      <c r="G1924" s="99" t="b">
        <v>0</v>
      </c>
    </row>
    <row r="1925" spans="1:7" ht="15">
      <c r="A1925" s="101" t="s">
        <v>2379</v>
      </c>
      <c r="B1925" s="99">
        <v>2</v>
      </c>
      <c r="C1925" s="103">
        <v>0.0002568857989313416</v>
      </c>
      <c r="D1925" s="99" t="s">
        <v>2435</v>
      </c>
      <c r="E1925" s="99" t="b">
        <v>0</v>
      </c>
      <c r="F1925" s="99" t="b">
        <v>0</v>
      </c>
      <c r="G1925" s="99" t="b">
        <v>0</v>
      </c>
    </row>
    <row r="1926" spans="1:7" ht="15">
      <c r="A1926" s="101" t="s">
        <v>2380</v>
      </c>
      <c r="B1926" s="99">
        <v>2</v>
      </c>
      <c r="C1926" s="103">
        <v>0.0002568857989313416</v>
      </c>
      <c r="D1926" s="99" t="s">
        <v>2435</v>
      </c>
      <c r="E1926" s="99" t="b">
        <v>0</v>
      </c>
      <c r="F1926" s="99" t="b">
        <v>0</v>
      </c>
      <c r="G1926" s="99" t="b">
        <v>0</v>
      </c>
    </row>
    <row r="1927" spans="1:7" ht="15">
      <c r="A1927" s="101" t="s">
        <v>2381</v>
      </c>
      <c r="B1927" s="99">
        <v>2</v>
      </c>
      <c r="C1927" s="103">
        <v>0.0002568857989313416</v>
      </c>
      <c r="D1927" s="99" t="s">
        <v>2435</v>
      </c>
      <c r="E1927" s="99" t="b">
        <v>0</v>
      </c>
      <c r="F1927" s="99" t="b">
        <v>0</v>
      </c>
      <c r="G1927" s="99" t="b">
        <v>0</v>
      </c>
    </row>
    <row r="1928" spans="1:7" ht="15">
      <c r="A1928" s="101" t="s">
        <v>2382</v>
      </c>
      <c r="B1928" s="99">
        <v>2</v>
      </c>
      <c r="C1928" s="103">
        <v>0.0002568857989313416</v>
      </c>
      <c r="D1928" s="99" t="s">
        <v>2435</v>
      </c>
      <c r="E1928" s="99" t="b">
        <v>0</v>
      </c>
      <c r="F1928" s="99" t="b">
        <v>0</v>
      </c>
      <c r="G1928" s="99" t="b">
        <v>0</v>
      </c>
    </row>
    <row r="1929" spans="1:7" ht="15">
      <c r="A1929" s="101" t="s">
        <v>2383</v>
      </c>
      <c r="B1929" s="99">
        <v>2</v>
      </c>
      <c r="C1929" s="103">
        <v>0.0002568857989313416</v>
      </c>
      <c r="D1929" s="99" t="s">
        <v>2435</v>
      </c>
      <c r="E1929" s="99" t="b">
        <v>0</v>
      </c>
      <c r="F1929" s="99" t="b">
        <v>0</v>
      </c>
      <c r="G1929" s="99" t="b">
        <v>0</v>
      </c>
    </row>
    <row r="1930" spans="1:7" ht="15">
      <c r="A1930" s="101" t="s">
        <v>2384</v>
      </c>
      <c r="B1930" s="99">
        <v>2</v>
      </c>
      <c r="C1930" s="103">
        <v>0.0002568857989313416</v>
      </c>
      <c r="D1930" s="99" t="s">
        <v>2435</v>
      </c>
      <c r="E1930" s="99" t="b">
        <v>0</v>
      </c>
      <c r="F1930" s="99" t="b">
        <v>0</v>
      </c>
      <c r="G1930" s="99" t="b">
        <v>0</v>
      </c>
    </row>
    <row r="1931" spans="1:7" ht="15">
      <c r="A1931" s="101" t="s">
        <v>2385</v>
      </c>
      <c r="B1931" s="99">
        <v>2</v>
      </c>
      <c r="C1931" s="103">
        <v>0.0002568857989313416</v>
      </c>
      <c r="D1931" s="99" t="s">
        <v>2435</v>
      </c>
      <c r="E1931" s="99" t="b">
        <v>0</v>
      </c>
      <c r="F1931" s="99" t="b">
        <v>0</v>
      </c>
      <c r="G1931" s="99" t="b">
        <v>0</v>
      </c>
    </row>
    <row r="1932" spans="1:7" ht="15">
      <c r="A1932" s="101" t="s">
        <v>2386</v>
      </c>
      <c r="B1932" s="99">
        <v>2</v>
      </c>
      <c r="C1932" s="103">
        <v>0.0002568857989313416</v>
      </c>
      <c r="D1932" s="99" t="s">
        <v>2435</v>
      </c>
      <c r="E1932" s="99" t="b">
        <v>0</v>
      </c>
      <c r="F1932" s="99" t="b">
        <v>0</v>
      </c>
      <c r="G1932" s="99" t="b">
        <v>0</v>
      </c>
    </row>
    <row r="1933" spans="1:7" ht="15">
      <c r="A1933" s="101" t="s">
        <v>2387</v>
      </c>
      <c r="B1933" s="99">
        <v>2</v>
      </c>
      <c r="C1933" s="103">
        <v>0.0002568857989313416</v>
      </c>
      <c r="D1933" s="99" t="s">
        <v>2435</v>
      </c>
      <c r="E1933" s="99" t="b">
        <v>0</v>
      </c>
      <c r="F1933" s="99" t="b">
        <v>0</v>
      </c>
      <c r="G1933" s="99" t="b">
        <v>0</v>
      </c>
    </row>
    <row r="1934" spans="1:7" ht="15">
      <c r="A1934" s="101" t="s">
        <v>2388</v>
      </c>
      <c r="B1934" s="99">
        <v>2</v>
      </c>
      <c r="C1934" s="103">
        <v>0.0002568857989313416</v>
      </c>
      <c r="D1934" s="99" t="s">
        <v>2435</v>
      </c>
      <c r="E1934" s="99" t="b">
        <v>0</v>
      </c>
      <c r="F1934" s="99" t="b">
        <v>0</v>
      </c>
      <c r="G1934" s="99" t="b">
        <v>0</v>
      </c>
    </row>
    <row r="1935" spans="1:7" ht="15">
      <c r="A1935" s="101" t="s">
        <v>2389</v>
      </c>
      <c r="B1935" s="99">
        <v>2</v>
      </c>
      <c r="C1935" s="103">
        <v>0.0002568857989313416</v>
      </c>
      <c r="D1935" s="99" t="s">
        <v>2435</v>
      </c>
      <c r="E1935" s="99" t="b">
        <v>0</v>
      </c>
      <c r="F1935" s="99" t="b">
        <v>1</v>
      </c>
      <c r="G1935" s="99" t="b">
        <v>0</v>
      </c>
    </row>
    <row r="1936" spans="1:7" ht="15">
      <c r="A1936" s="101" t="s">
        <v>2390</v>
      </c>
      <c r="B1936" s="99">
        <v>2</v>
      </c>
      <c r="C1936" s="103">
        <v>0.0002568857989313416</v>
      </c>
      <c r="D1936" s="99" t="s">
        <v>2435</v>
      </c>
      <c r="E1936" s="99" t="b">
        <v>1</v>
      </c>
      <c r="F1936" s="99" t="b">
        <v>0</v>
      </c>
      <c r="G1936" s="99" t="b">
        <v>0</v>
      </c>
    </row>
    <row r="1937" spans="1:7" ht="15">
      <c r="A1937" s="101" t="s">
        <v>2391</v>
      </c>
      <c r="B1937" s="99">
        <v>2</v>
      </c>
      <c r="C1937" s="103">
        <v>0.0002568857989313416</v>
      </c>
      <c r="D1937" s="99" t="s">
        <v>2435</v>
      </c>
      <c r="E1937" s="99" t="b">
        <v>0</v>
      </c>
      <c r="F1937" s="99" t="b">
        <v>0</v>
      </c>
      <c r="G1937" s="99" t="b">
        <v>0</v>
      </c>
    </row>
    <row r="1938" spans="1:7" ht="15">
      <c r="A1938" s="101" t="s">
        <v>2392</v>
      </c>
      <c r="B1938" s="99">
        <v>2</v>
      </c>
      <c r="C1938" s="103">
        <v>0.0002568857989313416</v>
      </c>
      <c r="D1938" s="99" t="s">
        <v>2435</v>
      </c>
      <c r="E1938" s="99" t="b">
        <v>0</v>
      </c>
      <c r="F1938" s="99" t="b">
        <v>0</v>
      </c>
      <c r="G1938" s="99" t="b">
        <v>0</v>
      </c>
    </row>
    <row r="1939" spans="1:7" ht="15">
      <c r="A1939" s="101" t="s">
        <v>2393</v>
      </c>
      <c r="B1939" s="99">
        <v>2</v>
      </c>
      <c r="C1939" s="103">
        <v>0.0003030065275454034</v>
      </c>
      <c r="D1939" s="99" t="s">
        <v>2435</v>
      </c>
      <c r="E1939" s="99" t="b">
        <v>0</v>
      </c>
      <c r="F1939" s="99" t="b">
        <v>0</v>
      </c>
      <c r="G1939" s="99" t="b">
        <v>0</v>
      </c>
    </row>
    <row r="1940" spans="1:7" ht="15">
      <c r="A1940" s="101" t="s">
        <v>2394</v>
      </c>
      <c r="B1940" s="99">
        <v>2</v>
      </c>
      <c r="C1940" s="103">
        <v>0.0002568857989313416</v>
      </c>
      <c r="D1940" s="99" t="s">
        <v>2435</v>
      </c>
      <c r="E1940" s="99" t="b">
        <v>0</v>
      </c>
      <c r="F1940" s="99" t="b">
        <v>0</v>
      </c>
      <c r="G1940" s="99" t="b">
        <v>0</v>
      </c>
    </row>
    <row r="1941" spans="1:7" ht="15">
      <c r="A1941" s="101" t="s">
        <v>2395</v>
      </c>
      <c r="B1941" s="99">
        <v>2</v>
      </c>
      <c r="C1941" s="103">
        <v>0.0002568857989313416</v>
      </c>
      <c r="D1941" s="99" t="s">
        <v>2435</v>
      </c>
      <c r="E1941" s="99" t="b">
        <v>0</v>
      </c>
      <c r="F1941" s="99" t="b">
        <v>0</v>
      </c>
      <c r="G1941" s="99" t="b">
        <v>0</v>
      </c>
    </row>
    <row r="1942" spans="1:7" ht="15">
      <c r="A1942" s="101" t="s">
        <v>2396</v>
      </c>
      <c r="B1942" s="99">
        <v>2</v>
      </c>
      <c r="C1942" s="103">
        <v>0.0002568857989313416</v>
      </c>
      <c r="D1942" s="99" t="s">
        <v>2435</v>
      </c>
      <c r="E1942" s="99" t="b">
        <v>0</v>
      </c>
      <c r="F1942" s="99" t="b">
        <v>0</v>
      </c>
      <c r="G1942" s="99" t="b">
        <v>0</v>
      </c>
    </row>
    <row r="1943" spans="1:7" ht="15">
      <c r="A1943" s="101" t="s">
        <v>2397</v>
      </c>
      <c r="B1943" s="99">
        <v>2</v>
      </c>
      <c r="C1943" s="103">
        <v>0.0002568857989313416</v>
      </c>
      <c r="D1943" s="99" t="s">
        <v>2435</v>
      </c>
      <c r="E1943" s="99" t="b">
        <v>0</v>
      </c>
      <c r="F1943" s="99" t="b">
        <v>0</v>
      </c>
      <c r="G1943" s="99" t="b">
        <v>0</v>
      </c>
    </row>
    <row r="1944" spans="1:7" ht="15">
      <c r="A1944" s="101" t="s">
        <v>2398</v>
      </c>
      <c r="B1944" s="99">
        <v>2</v>
      </c>
      <c r="C1944" s="103">
        <v>0.0002568857989313416</v>
      </c>
      <c r="D1944" s="99" t="s">
        <v>2435</v>
      </c>
      <c r="E1944" s="99" t="b">
        <v>0</v>
      </c>
      <c r="F1944" s="99" t="b">
        <v>1</v>
      </c>
      <c r="G1944" s="99" t="b">
        <v>0</v>
      </c>
    </row>
    <row r="1945" spans="1:7" ht="15">
      <c r="A1945" s="101" t="s">
        <v>2399</v>
      </c>
      <c r="B1945" s="99">
        <v>2</v>
      </c>
      <c r="C1945" s="103">
        <v>0.0002568857989313416</v>
      </c>
      <c r="D1945" s="99" t="s">
        <v>2435</v>
      </c>
      <c r="E1945" s="99" t="b">
        <v>1</v>
      </c>
      <c r="F1945" s="99" t="b">
        <v>0</v>
      </c>
      <c r="G1945" s="99" t="b">
        <v>0</v>
      </c>
    </row>
    <row r="1946" spans="1:7" ht="15">
      <c r="A1946" s="101" t="s">
        <v>2400</v>
      </c>
      <c r="B1946" s="99">
        <v>2</v>
      </c>
      <c r="C1946" s="103">
        <v>0.0002568857989313416</v>
      </c>
      <c r="D1946" s="99" t="s">
        <v>2435</v>
      </c>
      <c r="E1946" s="99" t="b">
        <v>0</v>
      </c>
      <c r="F1946" s="99" t="b">
        <v>0</v>
      </c>
      <c r="G1946" s="99" t="b">
        <v>0</v>
      </c>
    </row>
    <row r="1947" spans="1:7" ht="15">
      <c r="A1947" s="101" t="s">
        <v>2401</v>
      </c>
      <c r="B1947" s="99">
        <v>2</v>
      </c>
      <c r="C1947" s="103">
        <v>0.0002568857989313416</v>
      </c>
      <c r="D1947" s="99" t="s">
        <v>2435</v>
      </c>
      <c r="E1947" s="99" t="b">
        <v>0</v>
      </c>
      <c r="F1947" s="99" t="b">
        <v>0</v>
      </c>
      <c r="G1947" s="99" t="b">
        <v>0</v>
      </c>
    </row>
    <row r="1948" spans="1:7" ht="15">
      <c r="A1948" s="101" t="s">
        <v>2402</v>
      </c>
      <c r="B1948" s="99">
        <v>2</v>
      </c>
      <c r="C1948" s="103">
        <v>0.0003030065275454034</v>
      </c>
      <c r="D1948" s="99" t="s">
        <v>2435</v>
      </c>
      <c r="E1948" s="99" t="b">
        <v>0</v>
      </c>
      <c r="F1948" s="99" t="b">
        <v>0</v>
      </c>
      <c r="G1948" s="99" t="b">
        <v>0</v>
      </c>
    </row>
    <row r="1949" spans="1:7" ht="15">
      <c r="A1949" s="101" t="s">
        <v>2403</v>
      </c>
      <c r="B1949" s="99">
        <v>2</v>
      </c>
      <c r="C1949" s="103">
        <v>0.0002568857989313416</v>
      </c>
      <c r="D1949" s="99" t="s">
        <v>2435</v>
      </c>
      <c r="E1949" s="99" t="b">
        <v>0</v>
      </c>
      <c r="F1949" s="99" t="b">
        <v>1</v>
      </c>
      <c r="G1949" s="99" t="b">
        <v>0</v>
      </c>
    </row>
    <row r="1950" spans="1:7" ht="15">
      <c r="A1950" s="101" t="s">
        <v>2404</v>
      </c>
      <c r="B1950" s="99">
        <v>2</v>
      </c>
      <c r="C1950" s="103">
        <v>0.0002568857989313416</v>
      </c>
      <c r="D1950" s="99" t="s">
        <v>2435</v>
      </c>
      <c r="E1950" s="99" t="b">
        <v>0</v>
      </c>
      <c r="F1950" s="99" t="b">
        <v>0</v>
      </c>
      <c r="G1950" s="99" t="b">
        <v>0</v>
      </c>
    </row>
    <row r="1951" spans="1:7" ht="15">
      <c r="A1951" s="101" t="s">
        <v>2405</v>
      </c>
      <c r="B1951" s="99">
        <v>2</v>
      </c>
      <c r="C1951" s="103">
        <v>0.0002568857989313416</v>
      </c>
      <c r="D1951" s="99" t="s">
        <v>2435</v>
      </c>
      <c r="E1951" s="99" t="b">
        <v>0</v>
      </c>
      <c r="F1951" s="99" t="b">
        <v>0</v>
      </c>
      <c r="G1951" s="99" t="b">
        <v>0</v>
      </c>
    </row>
    <row r="1952" spans="1:7" ht="15">
      <c r="A1952" s="101" t="s">
        <v>2406</v>
      </c>
      <c r="B1952" s="99">
        <v>2</v>
      </c>
      <c r="C1952" s="103">
        <v>0.0003030065275454034</v>
      </c>
      <c r="D1952" s="99" t="s">
        <v>2435</v>
      </c>
      <c r="E1952" s="99" t="b">
        <v>0</v>
      </c>
      <c r="F1952" s="99" t="b">
        <v>0</v>
      </c>
      <c r="G1952" s="99" t="b">
        <v>0</v>
      </c>
    </row>
    <row r="1953" spans="1:7" ht="15">
      <c r="A1953" s="101" t="s">
        <v>2407</v>
      </c>
      <c r="B1953" s="99">
        <v>2</v>
      </c>
      <c r="C1953" s="103">
        <v>0.0002568857989313416</v>
      </c>
      <c r="D1953" s="99" t="s">
        <v>2435</v>
      </c>
      <c r="E1953" s="99" t="b">
        <v>0</v>
      </c>
      <c r="F1953" s="99" t="b">
        <v>0</v>
      </c>
      <c r="G1953" s="99" t="b">
        <v>0</v>
      </c>
    </row>
    <row r="1954" spans="1:7" ht="15">
      <c r="A1954" s="101" t="s">
        <v>2408</v>
      </c>
      <c r="B1954" s="99">
        <v>2</v>
      </c>
      <c r="C1954" s="103">
        <v>0.0002568857989313416</v>
      </c>
      <c r="D1954" s="99" t="s">
        <v>2435</v>
      </c>
      <c r="E1954" s="99" t="b">
        <v>0</v>
      </c>
      <c r="F1954" s="99" t="b">
        <v>0</v>
      </c>
      <c r="G1954" s="99" t="b">
        <v>0</v>
      </c>
    </row>
    <row r="1955" spans="1:7" ht="15">
      <c r="A1955" s="101" t="s">
        <v>2409</v>
      </c>
      <c r="B1955" s="99">
        <v>2</v>
      </c>
      <c r="C1955" s="103">
        <v>0.0003030065275454034</v>
      </c>
      <c r="D1955" s="99" t="s">
        <v>2435</v>
      </c>
      <c r="E1955" s="99" t="b">
        <v>0</v>
      </c>
      <c r="F1955" s="99" t="b">
        <v>0</v>
      </c>
      <c r="G1955" s="99" t="b">
        <v>0</v>
      </c>
    </row>
    <row r="1956" spans="1:7" ht="15">
      <c r="A1956" s="101" t="s">
        <v>2410</v>
      </c>
      <c r="B1956" s="99">
        <v>2</v>
      </c>
      <c r="C1956" s="103">
        <v>0.0002568857989313416</v>
      </c>
      <c r="D1956" s="99" t="s">
        <v>2435</v>
      </c>
      <c r="E1956" s="99" t="b">
        <v>0</v>
      </c>
      <c r="F1956" s="99" t="b">
        <v>0</v>
      </c>
      <c r="G1956" s="99" t="b">
        <v>0</v>
      </c>
    </row>
    <row r="1957" spans="1:7" ht="15">
      <c r="A1957" s="101" t="s">
        <v>2411</v>
      </c>
      <c r="B1957" s="99">
        <v>2</v>
      </c>
      <c r="C1957" s="103">
        <v>0.0002568857989313416</v>
      </c>
      <c r="D1957" s="99" t="s">
        <v>2435</v>
      </c>
      <c r="E1957" s="99" t="b">
        <v>0</v>
      </c>
      <c r="F1957" s="99" t="b">
        <v>0</v>
      </c>
      <c r="G1957" s="99" t="b">
        <v>0</v>
      </c>
    </row>
    <row r="1958" spans="1:7" ht="15">
      <c r="A1958" s="101" t="s">
        <v>2412</v>
      </c>
      <c r="B1958" s="99">
        <v>2</v>
      </c>
      <c r="C1958" s="103">
        <v>0.0003030065275454034</v>
      </c>
      <c r="D1958" s="99" t="s">
        <v>2435</v>
      </c>
      <c r="E1958" s="99" t="b">
        <v>0</v>
      </c>
      <c r="F1958" s="99" t="b">
        <v>0</v>
      </c>
      <c r="G1958" s="99" t="b">
        <v>0</v>
      </c>
    </row>
    <row r="1959" spans="1:7" ht="15">
      <c r="A1959" s="101" t="s">
        <v>2413</v>
      </c>
      <c r="B1959" s="99">
        <v>2</v>
      </c>
      <c r="C1959" s="103">
        <v>0.0002568857989313416</v>
      </c>
      <c r="D1959" s="99" t="s">
        <v>2435</v>
      </c>
      <c r="E1959" s="99" t="b">
        <v>0</v>
      </c>
      <c r="F1959" s="99" t="b">
        <v>0</v>
      </c>
      <c r="G1959" s="99" t="b">
        <v>0</v>
      </c>
    </row>
    <row r="1960" spans="1:7" ht="15">
      <c r="A1960" s="101" t="s">
        <v>2414</v>
      </c>
      <c r="B1960" s="99">
        <v>2</v>
      </c>
      <c r="C1960" s="103">
        <v>0.0003030065275454034</v>
      </c>
      <c r="D1960" s="99" t="s">
        <v>2435</v>
      </c>
      <c r="E1960" s="99" t="b">
        <v>0</v>
      </c>
      <c r="F1960" s="99" t="b">
        <v>1</v>
      </c>
      <c r="G1960" s="99" t="b">
        <v>0</v>
      </c>
    </row>
    <row r="1961" spans="1:7" ht="15">
      <c r="A1961" s="101" t="s">
        <v>2415</v>
      </c>
      <c r="B1961" s="99">
        <v>2</v>
      </c>
      <c r="C1961" s="103">
        <v>0.0002568857989313416</v>
      </c>
      <c r="D1961" s="99" t="s">
        <v>2435</v>
      </c>
      <c r="E1961" s="99" t="b">
        <v>0</v>
      </c>
      <c r="F1961" s="99" t="b">
        <v>0</v>
      </c>
      <c r="G1961" s="99" t="b">
        <v>0</v>
      </c>
    </row>
    <row r="1962" spans="1:7" ht="15">
      <c r="A1962" s="101" t="s">
        <v>2416</v>
      </c>
      <c r="B1962" s="99">
        <v>2</v>
      </c>
      <c r="C1962" s="103">
        <v>0.0002568857989313416</v>
      </c>
      <c r="D1962" s="99" t="s">
        <v>2435</v>
      </c>
      <c r="E1962" s="99" t="b">
        <v>0</v>
      </c>
      <c r="F1962" s="99" t="b">
        <v>0</v>
      </c>
      <c r="G1962" s="99" t="b">
        <v>0</v>
      </c>
    </row>
    <row r="1963" spans="1:7" ht="15">
      <c r="A1963" s="101" t="s">
        <v>2417</v>
      </c>
      <c r="B1963" s="99">
        <v>2</v>
      </c>
      <c r="C1963" s="103">
        <v>0.0002568857989313416</v>
      </c>
      <c r="D1963" s="99" t="s">
        <v>2435</v>
      </c>
      <c r="E1963" s="99" t="b">
        <v>0</v>
      </c>
      <c r="F1963" s="99" t="b">
        <v>0</v>
      </c>
      <c r="G1963" s="99" t="b">
        <v>0</v>
      </c>
    </row>
    <row r="1964" spans="1:7" ht="15">
      <c r="A1964" s="101" t="s">
        <v>2418</v>
      </c>
      <c r="B1964" s="99">
        <v>2</v>
      </c>
      <c r="C1964" s="103">
        <v>0.0002568857989313416</v>
      </c>
      <c r="D1964" s="99" t="s">
        <v>2435</v>
      </c>
      <c r="E1964" s="99" t="b">
        <v>0</v>
      </c>
      <c r="F1964" s="99" t="b">
        <v>0</v>
      </c>
      <c r="G1964" s="99" t="b">
        <v>0</v>
      </c>
    </row>
    <row r="1965" spans="1:7" ht="15">
      <c r="A1965" s="101" t="s">
        <v>2419</v>
      </c>
      <c r="B1965" s="99">
        <v>2</v>
      </c>
      <c r="C1965" s="103">
        <v>0.0002568857989313416</v>
      </c>
      <c r="D1965" s="99" t="s">
        <v>2435</v>
      </c>
      <c r="E1965" s="99" t="b">
        <v>0</v>
      </c>
      <c r="F1965" s="99" t="b">
        <v>0</v>
      </c>
      <c r="G1965" s="99" t="b">
        <v>0</v>
      </c>
    </row>
    <row r="1966" spans="1:7" ht="15">
      <c r="A1966" s="101" t="s">
        <v>2420</v>
      </c>
      <c r="B1966" s="99">
        <v>2</v>
      </c>
      <c r="C1966" s="103">
        <v>0.0002568857989313416</v>
      </c>
      <c r="D1966" s="99" t="s">
        <v>2435</v>
      </c>
      <c r="E1966" s="99" t="b">
        <v>0</v>
      </c>
      <c r="F1966" s="99" t="b">
        <v>0</v>
      </c>
      <c r="G1966" s="99" t="b">
        <v>0</v>
      </c>
    </row>
    <row r="1967" spans="1:7" ht="15">
      <c r="A1967" s="101" t="s">
        <v>2421</v>
      </c>
      <c r="B1967" s="99">
        <v>2</v>
      </c>
      <c r="C1967" s="103">
        <v>0.0003030065275454034</v>
      </c>
      <c r="D1967" s="99" t="s">
        <v>2435</v>
      </c>
      <c r="E1967" s="99" t="b">
        <v>0</v>
      </c>
      <c r="F1967" s="99" t="b">
        <v>0</v>
      </c>
      <c r="G1967" s="99" t="b">
        <v>0</v>
      </c>
    </row>
    <row r="1968" spans="1:7" ht="15">
      <c r="A1968" s="101" t="s">
        <v>2422</v>
      </c>
      <c r="B1968" s="99">
        <v>2</v>
      </c>
      <c r="C1968" s="103">
        <v>0.0002568857989313416</v>
      </c>
      <c r="D1968" s="99" t="s">
        <v>2435</v>
      </c>
      <c r="E1968" s="99" t="b">
        <v>0</v>
      </c>
      <c r="F1968" s="99" t="b">
        <v>0</v>
      </c>
      <c r="G1968" s="99" t="b">
        <v>0</v>
      </c>
    </row>
    <row r="1969" spans="1:7" ht="15">
      <c r="A1969" s="101" t="s">
        <v>2423</v>
      </c>
      <c r="B1969" s="99">
        <v>2</v>
      </c>
      <c r="C1969" s="103">
        <v>0.0003030065275454034</v>
      </c>
      <c r="D1969" s="99" t="s">
        <v>2435</v>
      </c>
      <c r="E1969" s="99" t="b">
        <v>0</v>
      </c>
      <c r="F1969" s="99" t="b">
        <v>0</v>
      </c>
      <c r="G1969" s="99" t="b">
        <v>0</v>
      </c>
    </row>
    <row r="1970" spans="1:7" ht="15">
      <c r="A1970" s="101" t="s">
        <v>2424</v>
      </c>
      <c r="B1970" s="99">
        <v>2</v>
      </c>
      <c r="C1970" s="103">
        <v>0.0002568857989313416</v>
      </c>
      <c r="D1970" s="99" t="s">
        <v>2435</v>
      </c>
      <c r="E1970" s="99" t="b">
        <v>0</v>
      </c>
      <c r="F1970" s="99" t="b">
        <v>0</v>
      </c>
      <c r="G1970" s="99" t="b">
        <v>0</v>
      </c>
    </row>
    <row r="1971" spans="1:7" ht="15">
      <c r="A1971" s="101" t="s">
        <v>2425</v>
      </c>
      <c r="B1971" s="99">
        <v>2</v>
      </c>
      <c r="C1971" s="103">
        <v>0.0003030065275454034</v>
      </c>
      <c r="D1971" s="99" t="s">
        <v>2435</v>
      </c>
      <c r="E1971" s="99" t="b">
        <v>0</v>
      </c>
      <c r="F1971" s="99" t="b">
        <v>0</v>
      </c>
      <c r="G1971" s="99" t="b">
        <v>0</v>
      </c>
    </row>
    <row r="1972" spans="1:7" ht="15">
      <c r="A1972" s="101" t="s">
        <v>2426</v>
      </c>
      <c r="B1972" s="99">
        <v>2</v>
      </c>
      <c r="C1972" s="103">
        <v>0.0002568857989313416</v>
      </c>
      <c r="D1972" s="99" t="s">
        <v>2435</v>
      </c>
      <c r="E1972" s="99" t="b">
        <v>0</v>
      </c>
      <c r="F1972" s="99" t="b">
        <v>0</v>
      </c>
      <c r="G1972" s="99" t="b">
        <v>0</v>
      </c>
    </row>
    <row r="1973" spans="1:7" ht="15">
      <c r="A1973" s="101" t="s">
        <v>2427</v>
      </c>
      <c r="B1973" s="99">
        <v>2</v>
      </c>
      <c r="C1973" s="103">
        <v>0.0002568857989313416</v>
      </c>
      <c r="D1973" s="99" t="s">
        <v>2435</v>
      </c>
      <c r="E1973" s="99" t="b">
        <v>0</v>
      </c>
      <c r="F1973" s="99" t="b">
        <v>0</v>
      </c>
      <c r="G1973" s="99" t="b">
        <v>0</v>
      </c>
    </row>
    <row r="1974" spans="1:7" ht="15">
      <c r="A1974" s="101" t="s">
        <v>2428</v>
      </c>
      <c r="B1974" s="99">
        <v>2</v>
      </c>
      <c r="C1974" s="103">
        <v>0.0002568857989313416</v>
      </c>
      <c r="D1974" s="99" t="s">
        <v>2435</v>
      </c>
      <c r="E1974" s="99" t="b">
        <v>0</v>
      </c>
      <c r="F1974" s="99" t="b">
        <v>0</v>
      </c>
      <c r="G1974" s="99" t="b">
        <v>0</v>
      </c>
    </row>
    <row r="1975" spans="1:7" ht="15">
      <c r="A1975" s="101" t="s">
        <v>2429</v>
      </c>
      <c r="B1975" s="99">
        <v>2</v>
      </c>
      <c r="C1975" s="103">
        <v>0.0003030065275454034</v>
      </c>
      <c r="D1975" s="99" t="s">
        <v>2435</v>
      </c>
      <c r="E1975" s="99" t="b">
        <v>0</v>
      </c>
      <c r="F1975" s="99" t="b">
        <v>0</v>
      </c>
      <c r="G1975" s="99" t="b">
        <v>0</v>
      </c>
    </row>
    <row r="1976" spans="1:7" ht="15">
      <c r="A1976" s="101" t="s">
        <v>230</v>
      </c>
      <c r="B1976" s="99">
        <v>44</v>
      </c>
      <c r="C1976" s="103">
        <v>0.0030536050920044423</v>
      </c>
      <c r="D1976" s="99" t="s">
        <v>454</v>
      </c>
      <c r="E1976" s="99" t="b">
        <v>0</v>
      </c>
      <c r="F1976" s="99" t="b">
        <v>0</v>
      </c>
      <c r="G1976" s="99" t="b">
        <v>0</v>
      </c>
    </row>
    <row r="1977" spans="1:7" ht="15">
      <c r="A1977" s="101" t="s">
        <v>479</v>
      </c>
      <c r="B1977" s="99">
        <v>38</v>
      </c>
      <c r="C1977" s="103">
        <v>0.0036168927412371494</v>
      </c>
      <c r="D1977" s="99" t="s">
        <v>454</v>
      </c>
      <c r="E1977" s="99" t="b">
        <v>0</v>
      </c>
      <c r="F1977" s="99" t="b">
        <v>0</v>
      </c>
      <c r="G1977" s="99" t="b">
        <v>0</v>
      </c>
    </row>
    <row r="1978" spans="1:7" ht="15">
      <c r="A1978" s="101" t="s">
        <v>487</v>
      </c>
      <c r="B1978" s="99">
        <v>34</v>
      </c>
      <c r="C1978" s="103">
        <v>0.006358338871538998</v>
      </c>
      <c r="D1978" s="99" t="s">
        <v>454</v>
      </c>
      <c r="E1978" s="99" t="b">
        <v>0</v>
      </c>
      <c r="F1978" s="99" t="b">
        <v>0</v>
      </c>
      <c r="G1978" s="99" t="b">
        <v>0</v>
      </c>
    </row>
    <row r="1979" spans="1:7" ht="15">
      <c r="A1979" s="101" t="s">
        <v>244</v>
      </c>
      <c r="B1979" s="99">
        <v>31</v>
      </c>
      <c r="C1979" s="103">
        <v>0.0031890884592569537</v>
      </c>
      <c r="D1979" s="99" t="s">
        <v>454</v>
      </c>
      <c r="E1979" s="99" t="b">
        <v>0</v>
      </c>
      <c r="F1979" s="99" t="b">
        <v>0</v>
      </c>
      <c r="G1979" s="99" t="b">
        <v>0</v>
      </c>
    </row>
    <row r="1980" spans="1:7" ht="15">
      <c r="A1980" s="101" t="s">
        <v>506</v>
      </c>
      <c r="B1980" s="99">
        <v>30</v>
      </c>
      <c r="C1980" s="103">
        <v>0.004640208039407074</v>
      </c>
      <c r="D1980" s="99" t="s">
        <v>454</v>
      </c>
      <c r="E1980" s="99" t="b">
        <v>0</v>
      </c>
      <c r="F1980" s="99" t="b">
        <v>0</v>
      </c>
      <c r="G1980" s="99" t="b">
        <v>0</v>
      </c>
    </row>
    <row r="1981" spans="1:7" ht="15">
      <c r="A1981" s="101" t="s">
        <v>477</v>
      </c>
      <c r="B1981" s="99">
        <v>25</v>
      </c>
      <c r="C1981" s="103">
        <v>0.002035720210746816</v>
      </c>
      <c r="D1981" s="99" t="s">
        <v>454</v>
      </c>
      <c r="E1981" s="99" t="b">
        <v>0</v>
      </c>
      <c r="F1981" s="99" t="b">
        <v>0</v>
      </c>
      <c r="G1981" s="99" t="b">
        <v>0</v>
      </c>
    </row>
    <row r="1982" spans="1:7" ht="15">
      <c r="A1982" s="101" t="s">
        <v>482</v>
      </c>
      <c r="B1982" s="99">
        <v>21</v>
      </c>
      <c r="C1982" s="103">
        <v>0.0027409462786302206</v>
      </c>
      <c r="D1982" s="99" t="s">
        <v>454</v>
      </c>
      <c r="E1982" s="99" t="b">
        <v>0</v>
      </c>
      <c r="F1982" s="99" t="b">
        <v>0</v>
      </c>
      <c r="G1982" s="99" t="b">
        <v>0</v>
      </c>
    </row>
    <row r="1983" spans="1:7" ht="15">
      <c r="A1983" s="101" t="s">
        <v>522</v>
      </c>
      <c r="B1983" s="99">
        <v>20</v>
      </c>
      <c r="C1983" s="103">
        <v>0.00222471944763023</v>
      </c>
      <c r="D1983" s="99" t="s">
        <v>454</v>
      </c>
      <c r="E1983" s="99" t="b">
        <v>0</v>
      </c>
      <c r="F1983" s="99" t="b">
        <v>0</v>
      </c>
      <c r="G1983" s="99" t="b">
        <v>0</v>
      </c>
    </row>
    <row r="1984" spans="1:7" ht="15">
      <c r="A1984" s="101" t="s">
        <v>542</v>
      </c>
      <c r="B1984" s="99">
        <v>20</v>
      </c>
      <c r="C1984" s="103">
        <v>0.005501385477699908</v>
      </c>
      <c r="D1984" s="99" t="s">
        <v>454</v>
      </c>
      <c r="E1984" s="99" t="b">
        <v>0</v>
      </c>
      <c r="F1984" s="99" t="b">
        <v>0</v>
      </c>
      <c r="G1984" s="99" t="b">
        <v>0</v>
      </c>
    </row>
    <row r="1985" spans="1:7" ht="15">
      <c r="A1985" s="101" t="s">
        <v>511</v>
      </c>
      <c r="B1985" s="99">
        <v>20</v>
      </c>
      <c r="C1985" s="103">
        <v>0.0024079134514285267</v>
      </c>
      <c r="D1985" s="99" t="s">
        <v>454</v>
      </c>
      <c r="E1985" s="99" t="b">
        <v>1</v>
      </c>
      <c r="F1985" s="99" t="b">
        <v>0</v>
      </c>
      <c r="G1985" s="99" t="b">
        <v>0</v>
      </c>
    </row>
    <row r="1986" spans="1:7" ht="15">
      <c r="A1986" s="101" t="s">
        <v>496</v>
      </c>
      <c r="B1986" s="99">
        <v>19</v>
      </c>
      <c r="C1986" s="103">
        <v>0.0026949730227502342</v>
      </c>
      <c r="D1986" s="99" t="s">
        <v>454</v>
      </c>
      <c r="E1986" s="99" t="b">
        <v>0</v>
      </c>
      <c r="F1986" s="99" t="b">
        <v>0</v>
      </c>
      <c r="G1986" s="99" t="b">
        <v>0</v>
      </c>
    </row>
    <row r="1987" spans="1:7" ht="15">
      <c r="A1987" s="101" t="s">
        <v>551</v>
      </c>
      <c r="B1987" s="99">
        <v>19</v>
      </c>
      <c r="C1987" s="103">
        <v>0.0022875177788571005</v>
      </c>
      <c r="D1987" s="99" t="s">
        <v>454</v>
      </c>
      <c r="E1987" s="99" t="b">
        <v>0</v>
      </c>
      <c r="F1987" s="99" t="b">
        <v>0</v>
      </c>
      <c r="G1987" s="99" t="b">
        <v>0</v>
      </c>
    </row>
    <row r="1988" spans="1:7" ht="15">
      <c r="A1988" s="101" t="s">
        <v>502</v>
      </c>
      <c r="B1988" s="99">
        <v>19</v>
      </c>
      <c r="C1988" s="103">
        <v>0.0021134834752487186</v>
      </c>
      <c r="D1988" s="99" t="s">
        <v>454</v>
      </c>
      <c r="E1988" s="99" t="b">
        <v>0</v>
      </c>
      <c r="F1988" s="99" t="b">
        <v>0</v>
      </c>
      <c r="G1988" s="99" t="b">
        <v>0</v>
      </c>
    </row>
    <row r="1989" spans="1:7" ht="15">
      <c r="A1989" s="101" t="s">
        <v>490</v>
      </c>
      <c r="B1989" s="99">
        <v>19</v>
      </c>
      <c r="C1989" s="103">
        <v>0.0022875177788571005</v>
      </c>
      <c r="D1989" s="99" t="s">
        <v>454</v>
      </c>
      <c r="E1989" s="99" t="b">
        <v>0</v>
      </c>
      <c r="F1989" s="99" t="b">
        <v>0</v>
      </c>
      <c r="G1989" s="99" t="b">
        <v>0</v>
      </c>
    </row>
    <row r="1990" spans="1:7" ht="15">
      <c r="A1990" s="101" t="s">
        <v>488</v>
      </c>
      <c r="B1990" s="99">
        <v>17</v>
      </c>
      <c r="C1990" s="103">
        <v>0.0022188612731768452</v>
      </c>
      <c r="D1990" s="99" t="s">
        <v>454</v>
      </c>
      <c r="E1990" s="99" t="b">
        <v>0</v>
      </c>
      <c r="F1990" s="99" t="b">
        <v>0</v>
      </c>
      <c r="G1990" s="99" t="b">
        <v>0</v>
      </c>
    </row>
    <row r="1991" spans="1:7" ht="15">
      <c r="A1991" s="101" t="s">
        <v>574</v>
      </c>
      <c r="B1991" s="99">
        <v>17</v>
      </c>
      <c r="C1991" s="103">
        <v>0.002881297963583258</v>
      </c>
      <c r="D1991" s="99" t="s">
        <v>454</v>
      </c>
      <c r="E1991" s="99" t="b">
        <v>0</v>
      </c>
      <c r="F1991" s="99" t="b">
        <v>0</v>
      </c>
      <c r="G1991" s="99" t="b">
        <v>0</v>
      </c>
    </row>
    <row r="1992" spans="1:7" ht="15">
      <c r="A1992" s="101" t="s">
        <v>577</v>
      </c>
      <c r="B1992" s="99">
        <v>17</v>
      </c>
      <c r="C1992" s="103">
        <v>0.005808620658100174</v>
      </c>
      <c r="D1992" s="99" t="s">
        <v>454</v>
      </c>
      <c r="E1992" s="99" t="b">
        <v>0</v>
      </c>
      <c r="F1992" s="99" t="b">
        <v>0</v>
      </c>
      <c r="G1992" s="99" t="b">
        <v>0</v>
      </c>
    </row>
    <row r="1993" spans="1:7" ht="15">
      <c r="A1993" s="101" t="s">
        <v>508</v>
      </c>
      <c r="B1993" s="99">
        <v>17</v>
      </c>
      <c r="C1993" s="103">
        <v>0.0022188612731768452</v>
      </c>
      <c r="D1993" s="99" t="s">
        <v>454</v>
      </c>
      <c r="E1993" s="99" t="b">
        <v>0</v>
      </c>
      <c r="F1993" s="99" t="b">
        <v>0</v>
      </c>
      <c r="G1993" s="99" t="b">
        <v>0</v>
      </c>
    </row>
    <row r="1994" spans="1:7" ht="15">
      <c r="A1994" s="101" t="s">
        <v>515</v>
      </c>
      <c r="B1994" s="99">
        <v>16</v>
      </c>
      <c r="C1994" s="103">
        <v>0.0017797755581041843</v>
      </c>
      <c r="D1994" s="99" t="s">
        <v>454</v>
      </c>
      <c r="E1994" s="99" t="b">
        <v>0</v>
      </c>
      <c r="F1994" s="99" t="b">
        <v>0</v>
      </c>
      <c r="G1994" s="99" t="b">
        <v>0</v>
      </c>
    </row>
    <row r="1995" spans="1:7" ht="15">
      <c r="A1995" s="101" t="s">
        <v>549</v>
      </c>
      <c r="B1995" s="99">
        <v>16</v>
      </c>
      <c r="C1995" s="103">
        <v>0.0017797755581041843</v>
      </c>
      <c r="D1995" s="99" t="s">
        <v>454</v>
      </c>
      <c r="E1995" s="99" t="b">
        <v>0</v>
      </c>
      <c r="F1995" s="99" t="b">
        <v>0</v>
      </c>
      <c r="G1995" s="99" t="b">
        <v>0</v>
      </c>
    </row>
    <row r="1996" spans="1:7" ht="15">
      <c r="A1996" s="101" t="s">
        <v>519</v>
      </c>
      <c r="B1996" s="99">
        <v>16</v>
      </c>
      <c r="C1996" s="103">
        <v>0.0020883400218135017</v>
      </c>
      <c r="D1996" s="99" t="s">
        <v>454</v>
      </c>
      <c r="E1996" s="99" t="b">
        <v>0</v>
      </c>
      <c r="F1996" s="99" t="b">
        <v>0</v>
      </c>
      <c r="G1996" s="99" t="b">
        <v>0</v>
      </c>
    </row>
    <row r="1997" spans="1:7" ht="15">
      <c r="A1997" s="101" t="s">
        <v>568</v>
      </c>
      <c r="B1997" s="99">
        <v>16</v>
      </c>
      <c r="C1997" s="103">
        <v>0.0033352796743432206</v>
      </c>
      <c r="D1997" s="99" t="s">
        <v>454</v>
      </c>
      <c r="E1997" s="99" t="b">
        <v>0</v>
      </c>
      <c r="F1997" s="99" t="b">
        <v>0</v>
      </c>
      <c r="G1997" s="99" t="b">
        <v>0</v>
      </c>
    </row>
    <row r="1998" spans="1:7" ht="15">
      <c r="A1998" s="101" t="s">
        <v>583</v>
      </c>
      <c r="B1998" s="99">
        <v>16</v>
      </c>
      <c r="C1998" s="103">
        <v>0.0024747776210171063</v>
      </c>
      <c r="D1998" s="99" t="s">
        <v>454</v>
      </c>
      <c r="E1998" s="99" t="b">
        <v>0</v>
      </c>
      <c r="F1998" s="99" t="b">
        <v>0</v>
      </c>
      <c r="G1998" s="99" t="b">
        <v>0</v>
      </c>
    </row>
    <row r="1999" spans="1:7" ht="15">
      <c r="A1999" s="101" t="s">
        <v>489</v>
      </c>
      <c r="B1999" s="99">
        <v>16</v>
      </c>
      <c r="C1999" s="103">
        <v>0.0024747776210171063</v>
      </c>
      <c r="D1999" s="99" t="s">
        <v>454</v>
      </c>
      <c r="E1999" s="99" t="b">
        <v>0</v>
      </c>
      <c r="F1999" s="99" t="b">
        <v>0</v>
      </c>
      <c r="G1999" s="99" t="b">
        <v>0</v>
      </c>
    </row>
    <row r="2000" spans="1:7" ht="15">
      <c r="A2000" s="101" t="s">
        <v>586</v>
      </c>
      <c r="B2000" s="99">
        <v>16</v>
      </c>
      <c r="C2000" s="103">
        <v>0.0029921594689595286</v>
      </c>
      <c r="D2000" s="99" t="s">
        <v>454</v>
      </c>
      <c r="E2000" s="99" t="b">
        <v>0</v>
      </c>
      <c r="F2000" s="99" t="b">
        <v>0</v>
      </c>
      <c r="G2000" s="99" t="b">
        <v>0</v>
      </c>
    </row>
    <row r="2001" spans="1:7" ht="15">
      <c r="A2001" s="101" t="s">
        <v>587</v>
      </c>
      <c r="B2001" s="99">
        <v>16</v>
      </c>
      <c r="C2001" s="103">
        <v>0.0029921594689595286</v>
      </c>
      <c r="D2001" s="99" t="s">
        <v>454</v>
      </c>
      <c r="E2001" s="99" t="b">
        <v>0</v>
      </c>
      <c r="F2001" s="99" t="b">
        <v>0</v>
      </c>
      <c r="G2001" s="99" t="b">
        <v>0</v>
      </c>
    </row>
    <row r="2002" spans="1:7" ht="15">
      <c r="A2002" s="101" t="s">
        <v>591</v>
      </c>
      <c r="B2002" s="99">
        <v>16</v>
      </c>
      <c r="C2002" s="103">
        <v>0.002269450966526513</v>
      </c>
      <c r="D2002" s="99" t="s">
        <v>454</v>
      </c>
      <c r="E2002" s="99" t="b">
        <v>0</v>
      </c>
      <c r="F2002" s="99" t="b">
        <v>0</v>
      </c>
      <c r="G2002" s="99" t="b">
        <v>0</v>
      </c>
    </row>
    <row r="2003" spans="1:7" ht="15">
      <c r="A2003" s="101" t="s">
        <v>592</v>
      </c>
      <c r="B2003" s="99">
        <v>16</v>
      </c>
      <c r="C2003" s="103">
        <v>0.0037776385558950677</v>
      </c>
      <c r="D2003" s="99" t="s">
        <v>454</v>
      </c>
      <c r="E2003" s="99" t="b">
        <v>0</v>
      </c>
      <c r="F2003" s="99" t="b">
        <v>0</v>
      </c>
      <c r="G2003" s="99" t="b">
        <v>0</v>
      </c>
    </row>
    <row r="2004" spans="1:7" ht="15">
      <c r="A2004" s="101" t="s">
        <v>528</v>
      </c>
      <c r="B2004" s="99">
        <v>16</v>
      </c>
      <c r="C2004" s="103">
        <v>0.0017797755581041843</v>
      </c>
      <c r="D2004" s="99" t="s">
        <v>454</v>
      </c>
      <c r="E2004" s="99" t="b">
        <v>0</v>
      </c>
      <c r="F2004" s="99" t="b">
        <v>0</v>
      </c>
      <c r="G2004" s="99" t="b">
        <v>0</v>
      </c>
    </row>
    <row r="2005" spans="1:7" ht="15">
      <c r="A2005" s="101" t="s">
        <v>510</v>
      </c>
      <c r="B2005" s="99">
        <v>16</v>
      </c>
      <c r="C2005" s="103">
        <v>0.0017797755581041843</v>
      </c>
      <c r="D2005" s="99" t="s">
        <v>454</v>
      </c>
      <c r="E2005" s="99" t="b">
        <v>0</v>
      </c>
      <c r="F2005" s="99" t="b">
        <v>0</v>
      </c>
      <c r="G2005" s="99" t="b">
        <v>0</v>
      </c>
    </row>
    <row r="2006" spans="1:7" ht="15">
      <c r="A2006" s="101" t="s">
        <v>523</v>
      </c>
      <c r="B2006" s="99">
        <v>15</v>
      </c>
      <c r="C2006" s="103">
        <v>0.002542321732573463</v>
      </c>
      <c r="D2006" s="99" t="s">
        <v>454</v>
      </c>
      <c r="E2006" s="99" t="b">
        <v>0</v>
      </c>
      <c r="F2006" s="99" t="b">
        <v>0</v>
      </c>
      <c r="G2006" s="99" t="b">
        <v>0</v>
      </c>
    </row>
    <row r="2007" spans="1:7" ht="15">
      <c r="A2007" s="101" t="s">
        <v>556</v>
      </c>
      <c r="B2007" s="99">
        <v>15</v>
      </c>
      <c r="C2007" s="103">
        <v>0.004126039108274931</v>
      </c>
      <c r="D2007" s="99" t="s">
        <v>454</v>
      </c>
      <c r="E2007" s="99" t="b">
        <v>0</v>
      </c>
      <c r="F2007" s="99" t="b">
        <v>0</v>
      </c>
      <c r="G2007" s="99" t="b">
        <v>0</v>
      </c>
    </row>
    <row r="2008" spans="1:7" ht="15">
      <c r="A2008" s="101" t="s">
        <v>481</v>
      </c>
      <c r="B2008" s="99">
        <v>15</v>
      </c>
      <c r="C2008" s="103">
        <v>0.002542321732573463</v>
      </c>
      <c r="D2008" s="99" t="s">
        <v>454</v>
      </c>
      <c r="E2008" s="99" t="b">
        <v>0</v>
      </c>
      <c r="F2008" s="99" t="b">
        <v>0</v>
      </c>
      <c r="G2008" s="99" t="b">
        <v>0</v>
      </c>
    </row>
    <row r="2009" spans="1:7" ht="15">
      <c r="A2009" s="101" t="s">
        <v>602</v>
      </c>
      <c r="B2009" s="99">
        <v>15</v>
      </c>
      <c r="C2009" s="103">
        <v>0.0035415361461516256</v>
      </c>
      <c r="D2009" s="99" t="s">
        <v>454</v>
      </c>
      <c r="E2009" s="99" t="b">
        <v>0</v>
      </c>
      <c r="F2009" s="99" t="b">
        <v>0</v>
      </c>
      <c r="G2009" s="99" t="b">
        <v>0</v>
      </c>
    </row>
    <row r="2010" spans="1:7" ht="15">
      <c r="A2010" s="101" t="s">
        <v>560</v>
      </c>
      <c r="B2010" s="99">
        <v>15</v>
      </c>
      <c r="C2010" s="103">
        <v>0.002320104019703537</v>
      </c>
      <c r="D2010" s="99" t="s">
        <v>454</v>
      </c>
      <c r="E2010" s="99" t="b">
        <v>0</v>
      </c>
      <c r="F2010" s="99" t="b">
        <v>0</v>
      </c>
      <c r="G2010" s="99" t="b">
        <v>0</v>
      </c>
    </row>
    <row r="2011" spans="1:7" ht="15">
      <c r="A2011" s="101" t="s">
        <v>543</v>
      </c>
      <c r="B2011" s="99">
        <v>15</v>
      </c>
      <c r="C2011" s="103">
        <v>0.0019578187704501577</v>
      </c>
      <c r="D2011" s="99" t="s">
        <v>454</v>
      </c>
      <c r="E2011" s="99" t="b">
        <v>0</v>
      </c>
      <c r="F2011" s="99" t="b">
        <v>0</v>
      </c>
      <c r="G2011" s="99" t="b">
        <v>0</v>
      </c>
    </row>
    <row r="2012" spans="1:7" ht="15">
      <c r="A2012" s="101" t="s">
        <v>498</v>
      </c>
      <c r="B2012" s="99">
        <v>14</v>
      </c>
      <c r="C2012" s="103">
        <v>0.0016855394159999689</v>
      </c>
      <c r="D2012" s="99" t="s">
        <v>454</v>
      </c>
      <c r="E2012" s="99" t="b">
        <v>0</v>
      </c>
      <c r="F2012" s="99" t="b">
        <v>0</v>
      </c>
      <c r="G2012" s="99" t="b">
        <v>0</v>
      </c>
    </row>
    <row r="2013" spans="1:7" ht="15">
      <c r="A2013" s="101" t="s">
        <v>572</v>
      </c>
      <c r="B2013" s="99">
        <v>14</v>
      </c>
      <c r="C2013" s="103">
        <v>0.0033054337364081835</v>
      </c>
      <c r="D2013" s="99" t="s">
        <v>454</v>
      </c>
      <c r="E2013" s="99" t="b">
        <v>0</v>
      </c>
      <c r="F2013" s="99" t="b">
        <v>0</v>
      </c>
      <c r="G2013" s="99" t="b">
        <v>0</v>
      </c>
    </row>
    <row r="2014" spans="1:7" ht="15">
      <c r="A2014" s="101" t="s">
        <v>493</v>
      </c>
      <c r="B2014" s="99">
        <v>14</v>
      </c>
      <c r="C2014" s="103">
        <v>0.0018272975190868135</v>
      </c>
      <c r="D2014" s="99" t="s">
        <v>454</v>
      </c>
      <c r="E2014" s="99" t="b">
        <v>0</v>
      </c>
      <c r="F2014" s="99" t="b">
        <v>0</v>
      </c>
      <c r="G2014" s="99" t="b">
        <v>0</v>
      </c>
    </row>
    <row r="2015" spans="1:7" ht="15">
      <c r="A2015" s="101" t="s">
        <v>609</v>
      </c>
      <c r="B2015" s="99">
        <v>14</v>
      </c>
      <c r="C2015" s="103">
        <v>0.002372833617068565</v>
      </c>
      <c r="D2015" s="99" t="s">
        <v>454</v>
      </c>
      <c r="E2015" s="99" t="b">
        <v>0</v>
      </c>
      <c r="F2015" s="99" t="b">
        <v>0</v>
      </c>
      <c r="G2015" s="99" t="b">
        <v>0</v>
      </c>
    </row>
    <row r="2016" spans="1:7" ht="15">
      <c r="A2016" s="101" t="s">
        <v>596</v>
      </c>
      <c r="B2016" s="99">
        <v>14</v>
      </c>
      <c r="C2016" s="103">
        <v>0.0029183697150503177</v>
      </c>
      <c r="D2016" s="99" t="s">
        <v>454</v>
      </c>
      <c r="E2016" s="99" t="b">
        <v>0</v>
      </c>
      <c r="F2016" s="99" t="b">
        <v>0</v>
      </c>
      <c r="G2016" s="99" t="b">
        <v>0</v>
      </c>
    </row>
    <row r="2017" spans="1:7" ht="15">
      <c r="A2017" s="101" t="s">
        <v>544</v>
      </c>
      <c r="B2017" s="99">
        <v>14</v>
      </c>
      <c r="C2017" s="103">
        <v>0.0019857695957106987</v>
      </c>
      <c r="D2017" s="99" t="s">
        <v>454</v>
      </c>
      <c r="E2017" s="99" t="b">
        <v>0</v>
      </c>
      <c r="F2017" s="99" t="b">
        <v>0</v>
      </c>
      <c r="G2017" s="99" t="b">
        <v>0</v>
      </c>
    </row>
    <row r="2018" spans="1:7" ht="15">
      <c r="A2018" s="101" t="s">
        <v>555</v>
      </c>
      <c r="B2018" s="99">
        <v>14</v>
      </c>
      <c r="C2018" s="103">
        <v>0.0019857695957106987</v>
      </c>
      <c r="D2018" s="99" t="s">
        <v>454</v>
      </c>
      <c r="E2018" s="99" t="b">
        <v>0</v>
      </c>
      <c r="F2018" s="99" t="b">
        <v>0</v>
      </c>
      <c r="G2018" s="99" t="b">
        <v>0</v>
      </c>
    </row>
    <row r="2019" spans="1:7" ht="15">
      <c r="A2019" s="101" t="s">
        <v>537</v>
      </c>
      <c r="B2019" s="99">
        <v>13</v>
      </c>
      <c r="C2019" s="103">
        <v>0.0020107568170763986</v>
      </c>
      <c r="D2019" s="99" t="s">
        <v>454</v>
      </c>
      <c r="E2019" s="99" t="b">
        <v>0</v>
      </c>
      <c r="F2019" s="99" t="b">
        <v>0</v>
      </c>
      <c r="G2019" s="99" t="b">
        <v>0</v>
      </c>
    </row>
    <row r="2020" spans="1:7" ht="15">
      <c r="A2020" s="101" t="s">
        <v>504</v>
      </c>
      <c r="B2020" s="99">
        <v>13</v>
      </c>
      <c r="C2020" s="103">
        <v>0.00169677626772347</v>
      </c>
      <c r="D2020" s="99" t="s">
        <v>454</v>
      </c>
      <c r="E2020" s="99" t="b">
        <v>0</v>
      </c>
      <c r="F2020" s="99" t="b">
        <v>0</v>
      </c>
      <c r="G2020" s="99" t="b">
        <v>0</v>
      </c>
    </row>
    <row r="2021" spans="1:7" ht="15">
      <c r="A2021" s="101" t="s">
        <v>478</v>
      </c>
      <c r="B2021" s="99">
        <v>13</v>
      </c>
      <c r="C2021" s="103">
        <v>0.00169677626772347</v>
      </c>
      <c r="D2021" s="99" t="s">
        <v>454</v>
      </c>
      <c r="E2021" s="99" t="b">
        <v>0</v>
      </c>
      <c r="F2021" s="99" t="b">
        <v>0</v>
      </c>
      <c r="G2021" s="99" t="b">
        <v>0</v>
      </c>
    </row>
    <row r="2022" spans="1:7" ht="15">
      <c r="A2022" s="101" t="s">
        <v>627</v>
      </c>
      <c r="B2022" s="99">
        <v>13</v>
      </c>
      <c r="C2022" s="103">
        <v>0.0018439289103027918</v>
      </c>
      <c r="D2022" s="99" t="s">
        <v>454</v>
      </c>
      <c r="E2022" s="99" t="b">
        <v>0</v>
      </c>
      <c r="F2022" s="99" t="b">
        <v>0</v>
      </c>
      <c r="G2022" s="99" t="b">
        <v>0</v>
      </c>
    </row>
    <row r="2023" spans="1:7" ht="15">
      <c r="A2023" s="101" t="s">
        <v>548</v>
      </c>
      <c r="B2023" s="99">
        <v>13</v>
      </c>
      <c r="C2023" s="103">
        <v>0.0014460676409596496</v>
      </c>
      <c r="D2023" s="99" t="s">
        <v>454</v>
      </c>
      <c r="E2023" s="99" t="b">
        <v>0</v>
      </c>
      <c r="F2023" s="99" t="b">
        <v>0</v>
      </c>
      <c r="G2023" s="99" t="b">
        <v>0</v>
      </c>
    </row>
    <row r="2024" spans="1:7" ht="15">
      <c r="A2024" s="101" t="s">
        <v>534</v>
      </c>
      <c r="B2024" s="99">
        <v>13</v>
      </c>
      <c r="C2024" s="103">
        <v>0.0020107568170763986</v>
      </c>
      <c r="D2024" s="99" t="s">
        <v>454</v>
      </c>
      <c r="E2024" s="99" t="b">
        <v>0</v>
      </c>
      <c r="F2024" s="99" t="b">
        <v>0</v>
      </c>
      <c r="G2024" s="99" t="b">
        <v>0</v>
      </c>
    </row>
    <row r="2025" spans="1:7" ht="15">
      <c r="A2025" s="101" t="s">
        <v>561</v>
      </c>
      <c r="B2025" s="99">
        <v>12</v>
      </c>
      <c r="C2025" s="103">
        <v>0.0018560832157628294</v>
      </c>
      <c r="D2025" s="99" t="s">
        <v>454</v>
      </c>
      <c r="E2025" s="99" t="b">
        <v>0</v>
      </c>
      <c r="F2025" s="99" t="b">
        <v>0</v>
      </c>
      <c r="G2025" s="99" t="b">
        <v>0</v>
      </c>
    </row>
    <row r="2026" spans="1:7" ht="15">
      <c r="A2026" s="101" t="s">
        <v>632</v>
      </c>
      <c r="B2026" s="99">
        <v>12</v>
      </c>
      <c r="C2026" s="103">
        <v>0.001566255016360126</v>
      </c>
      <c r="D2026" s="99" t="s">
        <v>454</v>
      </c>
      <c r="E2026" s="99" t="b">
        <v>0</v>
      </c>
      <c r="F2026" s="99" t="b">
        <v>0</v>
      </c>
      <c r="G2026" s="99" t="b">
        <v>0</v>
      </c>
    </row>
    <row r="2027" spans="1:7" ht="15">
      <c r="A2027" s="101" t="s">
        <v>552</v>
      </c>
      <c r="B2027" s="99">
        <v>12</v>
      </c>
      <c r="C2027" s="103">
        <v>0.0017020882248948847</v>
      </c>
      <c r="D2027" s="99" t="s">
        <v>454</v>
      </c>
      <c r="E2027" s="99" t="b">
        <v>0</v>
      </c>
      <c r="F2027" s="99" t="b">
        <v>0</v>
      </c>
      <c r="G2027" s="99" t="b">
        <v>0</v>
      </c>
    </row>
    <row r="2028" spans="1:7" ht="15">
      <c r="A2028" s="101" t="s">
        <v>612</v>
      </c>
      <c r="B2028" s="99">
        <v>12</v>
      </c>
      <c r="C2028" s="103">
        <v>0.00203385738605877</v>
      </c>
      <c r="D2028" s="99" t="s">
        <v>454</v>
      </c>
      <c r="E2028" s="99" t="b">
        <v>0</v>
      </c>
      <c r="F2028" s="99" t="b">
        <v>0</v>
      </c>
      <c r="G2028" s="99" t="b">
        <v>0</v>
      </c>
    </row>
    <row r="2029" spans="1:7" ht="15">
      <c r="A2029" s="101" t="s">
        <v>485</v>
      </c>
      <c r="B2029" s="99">
        <v>11</v>
      </c>
      <c r="C2029" s="103">
        <v>0.0018643692705538728</v>
      </c>
      <c r="D2029" s="99" t="s">
        <v>454</v>
      </c>
      <c r="E2029" s="99" t="b">
        <v>0</v>
      </c>
      <c r="F2029" s="99" t="b">
        <v>0</v>
      </c>
      <c r="G2029" s="99" t="b">
        <v>0</v>
      </c>
    </row>
    <row r="2030" spans="1:7" ht="15">
      <c r="A2030" s="101" t="s">
        <v>513</v>
      </c>
      <c r="B2030" s="99">
        <v>11</v>
      </c>
      <c r="C2030" s="103">
        <v>0.0018643692705538728</v>
      </c>
      <c r="D2030" s="99" t="s">
        <v>454</v>
      </c>
      <c r="E2030" s="99" t="b">
        <v>0</v>
      </c>
      <c r="F2030" s="99" t="b">
        <v>0</v>
      </c>
      <c r="G2030" s="99" t="b">
        <v>0</v>
      </c>
    </row>
    <row r="2031" spans="1:7" ht="15">
      <c r="A2031" s="101" t="s">
        <v>665</v>
      </c>
      <c r="B2031" s="99">
        <v>11</v>
      </c>
      <c r="C2031" s="103">
        <v>0.0020571096349096757</v>
      </c>
      <c r="D2031" s="99" t="s">
        <v>454</v>
      </c>
      <c r="E2031" s="99" t="b">
        <v>0</v>
      </c>
      <c r="F2031" s="99" t="b">
        <v>0</v>
      </c>
      <c r="G2031" s="99" t="b">
        <v>0</v>
      </c>
    </row>
    <row r="2032" spans="1:7" ht="15">
      <c r="A2032" s="101" t="s">
        <v>541</v>
      </c>
      <c r="B2032" s="99">
        <v>11</v>
      </c>
      <c r="C2032" s="103">
        <v>0.0017014096144492604</v>
      </c>
      <c r="D2032" s="99" t="s">
        <v>454</v>
      </c>
      <c r="E2032" s="99" t="b">
        <v>0</v>
      </c>
      <c r="F2032" s="99" t="b">
        <v>0</v>
      </c>
      <c r="G2032" s="99" t="b">
        <v>0</v>
      </c>
    </row>
    <row r="2033" spans="1:7" ht="15">
      <c r="A2033" s="101" t="s">
        <v>642</v>
      </c>
      <c r="B2033" s="99">
        <v>11</v>
      </c>
      <c r="C2033" s="103">
        <v>0.0015602475394869777</v>
      </c>
      <c r="D2033" s="99" t="s">
        <v>454</v>
      </c>
      <c r="E2033" s="99" t="b">
        <v>0</v>
      </c>
      <c r="F2033" s="99" t="b">
        <v>0</v>
      </c>
      <c r="G2033" s="99" t="b">
        <v>0</v>
      </c>
    </row>
    <row r="2034" spans="1:7" ht="15">
      <c r="A2034" s="101" t="s">
        <v>486</v>
      </c>
      <c r="B2034" s="99">
        <v>11</v>
      </c>
      <c r="C2034" s="103">
        <v>0.0017014096144492604</v>
      </c>
      <c r="D2034" s="99" t="s">
        <v>454</v>
      </c>
      <c r="E2034" s="99" t="b">
        <v>0</v>
      </c>
      <c r="F2034" s="99" t="b">
        <v>0</v>
      </c>
      <c r="G2034" s="99" t="b">
        <v>0</v>
      </c>
    </row>
    <row r="2035" spans="1:7" ht="15">
      <c r="A2035" s="101" t="s">
        <v>491</v>
      </c>
      <c r="B2035" s="99">
        <v>11</v>
      </c>
      <c r="C2035" s="103">
        <v>0.0015602475394869777</v>
      </c>
      <c r="D2035" s="99" t="s">
        <v>454</v>
      </c>
      <c r="E2035" s="99" t="b">
        <v>0</v>
      </c>
      <c r="F2035" s="99" t="b">
        <v>0</v>
      </c>
      <c r="G2035" s="99" t="b">
        <v>0</v>
      </c>
    </row>
    <row r="2036" spans="1:7" ht="15">
      <c r="A2036" s="101" t="s">
        <v>595</v>
      </c>
      <c r="B2036" s="99">
        <v>11</v>
      </c>
      <c r="C2036" s="103">
        <v>0.0025971265071778587</v>
      </c>
      <c r="D2036" s="99" t="s">
        <v>454</v>
      </c>
      <c r="E2036" s="99" t="b">
        <v>0</v>
      </c>
      <c r="F2036" s="99" t="b">
        <v>0</v>
      </c>
      <c r="G2036" s="99" t="b">
        <v>0</v>
      </c>
    </row>
    <row r="2037" spans="1:7" ht="15">
      <c r="A2037" s="101" t="s">
        <v>535</v>
      </c>
      <c r="B2037" s="99">
        <v>11</v>
      </c>
      <c r="C2037" s="103">
        <v>0.0017014096144492604</v>
      </c>
      <c r="D2037" s="99" t="s">
        <v>454</v>
      </c>
      <c r="E2037" s="99" t="b">
        <v>0</v>
      </c>
      <c r="F2037" s="99" t="b">
        <v>0</v>
      </c>
      <c r="G2037" s="99" t="b">
        <v>0</v>
      </c>
    </row>
    <row r="2038" spans="1:7" ht="15">
      <c r="A2038" s="101" t="s">
        <v>563</v>
      </c>
      <c r="B2038" s="99">
        <v>11</v>
      </c>
      <c r="C2038" s="103">
        <v>0.0017014096144492604</v>
      </c>
      <c r="D2038" s="99" t="s">
        <v>454</v>
      </c>
      <c r="E2038" s="99" t="b">
        <v>0</v>
      </c>
      <c r="F2038" s="99" t="b">
        <v>0</v>
      </c>
      <c r="G2038" s="99" t="b">
        <v>0</v>
      </c>
    </row>
    <row r="2039" spans="1:7" ht="15">
      <c r="A2039" s="101" t="s">
        <v>681</v>
      </c>
      <c r="B2039" s="99">
        <v>11</v>
      </c>
      <c r="C2039" s="103">
        <v>0.0014357337649967823</v>
      </c>
      <c r="D2039" s="99" t="s">
        <v>454</v>
      </c>
      <c r="E2039" s="99" t="b">
        <v>0</v>
      </c>
      <c r="F2039" s="99" t="b">
        <v>0</v>
      </c>
      <c r="G2039" s="99" t="b">
        <v>0</v>
      </c>
    </row>
    <row r="2040" spans="1:7" ht="15">
      <c r="A2040" s="101" t="s">
        <v>514</v>
      </c>
      <c r="B2040" s="99">
        <v>11</v>
      </c>
      <c r="C2040" s="103">
        <v>0.0017014096144492604</v>
      </c>
      <c r="D2040" s="99" t="s">
        <v>454</v>
      </c>
      <c r="E2040" s="99" t="b">
        <v>0</v>
      </c>
      <c r="F2040" s="99" t="b">
        <v>0</v>
      </c>
      <c r="G2040" s="99" t="b">
        <v>0</v>
      </c>
    </row>
    <row r="2041" spans="1:7" ht="15">
      <c r="A2041" s="101" t="s">
        <v>691</v>
      </c>
      <c r="B2041" s="99">
        <v>10</v>
      </c>
      <c r="C2041" s="103">
        <v>0.002750692738849954</v>
      </c>
      <c r="D2041" s="99" t="s">
        <v>454</v>
      </c>
      <c r="E2041" s="99" t="b">
        <v>0</v>
      </c>
      <c r="F2041" s="99" t="b">
        <v>0</v>
      </c>
      <c r="G2041" s="99" t="b">
        <v>0</v>
      </c>
    </row>
    <row r="2042" spans="1:7" ht="15">
      <c r="A2042" s="101" t="s">
        <v>550</v>
      </c>
      <c r="B2042" s="99">
        <v>10</v>
      </c>
      <c r="C2042" s="103">
        <v>0.0018700996680997052</v>
      </c>
      <c r="D2042" s="99" t="s">
        <v>454</v>
      </c>
      <c r="E2042" s="99" t="b">
        <v>0</v>
      </c>
      <c r="F2042" s="99" t="b">
        <v>0</v>
      </c>
      <c r="G2042" s="99" t="b">
        <v>0</v>
      </c>
    </row>
    <row r="2043" spans="1:7" ht="15">
      <c r="A2043" s="101" t="s">
        <v>516</v>
      </c>
      <c r="B2043" s="99">
        <v>10</v>
      </c>
      <c r="C2043" s="103">
        <v>0.0020845497964645126</v>
      </c>
      <c r="D2043" s="99" t="s">
        <v>454</v>
      </c>
      <c r="E2043" s="99" t="b">
        <v>0</v>
      </c>
      <c r="F2043" s="99" t="b">
        <v>0</v>
      </c>
      <c r="G2043" s="99" t="b">
        <v>0</v>
      </c>
    </row>
    <row r="2044" spans="1:7" ht="15">
      <c r="A2044" s="101" t="s">
        <v>682</v>
      </c>
      <c r="B2044" s="99">
        <v>10</v>
      </c>
      <c r="C2044" s="103">
        <v>0.002750692738849954</v>
      </c>
      <c r="D2044" s="99" t="s">
        <v>454</v>
      </c>
      <c r="E2044" s="99" t="b">
        <v>0</v>
      </c>
      <c r="F2044" s="99" t="b">
        <v>0</v>
      </c>
      <c r="G2044" s="99" t="b">
        <v>0</v>
      </c>
    </row>
    <row r="2045" spans="1:7" ht="15">
      <c r="A2045" s="101" t="s">
        <v>584</v>
      </c>
      <c r="B2045" s="99">
        <v>9</v>
      </c>
      <c r="C2045" s="103">
        <v>0.0011746912622700946</v>
      </c>
      <c r="D2045" s="99" t="s">
        <v>454</v>
      </c>
      <c r="E2045" s="99" t="b">
        <v>0</v>
      </c>
      <c r="F2045" s="99" t="b">
        <v>0</v>
      </c>
      <c r="G2045" s="99" t="b">
        <v>0</v>
      </c>
    </row>
    <row r="2046" spans="1:7" ht="15">
      <c r="A2046" s="101" t="s">
        <v>585</v>
      </c>
      <c r="B2046" s="99">
        <v>9</v>
      </c>
      <c r="C2046" s="103">
        <v>0.0016830897012897349</v>
      </c>
      <c r="D2046" s="99" t="s">
        <v>454</v>
      </c>
      <c r="E2046" s="99" t="b">
        <v>0</v>
      </c>
      <c r="F2046" s="99" t="b">
        <v>0</v>
      </c>
      <c r="G2046" s="99" t="b">
        <v>0</v>
      </c>
    </row>
    <row r="2047" spans="1:7" ht="15">
      <c r="A2047" s="101" t="s">
        <v>517</v>
      </c>
      <c r="B2047" s="99">
        <v>9</v>
      </c>
      <c r="C2047" s="103">
        <v>0.0011746912622700946</v>
      </c>
      <c r="D2047" s="99" t="s">
        <v>454</v>
      </c>
      <c r="E2047" s="99" t="b">
        <v>0</v>
      </c>
      <c r="F2047" s="99" t="b">
        <v>0</v>
      </c>
      <c r="G2047" s="99" t="b">
        <v>0</v>
      </c>
    </row>
    <row r="2048" spans="1:7" ht="15">
      <c r="A2048" s="101" t="s">
        <v>737</v>
      </c>
      <c r="B2048" s="99">
        <v>9</v>
      </c>
      <c r="C2048" s="103">
        <v>0.0016830897012897349</v>
      </c>
      <c r="D2048" s="99" t="s">
        <v>454</v>
      </c>
      <c r="E2048" s="99" t="b">
        <v>0</v>
      </c>
      <c r="F2048" s="99" t="b">
        <v>0</v>
      </c>
      <c r="G2048" s="99" t="b">
        <v>0</v>
      </c>
    </row>
    <row r="2049" spans="1:7" ht="15">
      <c r="A2049" s="101" t="s">
        <v>589</v>
      </c>
      <c r="B2049" s="99">
        <v>9</v>
      </c>
      <c r="C2049" s="103">
        <v>0.0015253930395440778</v>
      </c>
      <c r="D2049" s="99" t="s">
        <v>454</v>
      </c>
      <c r="E2049" s="99" t="b">
        <v>0</v>
      </c>
      <c r="F2049" s="99" t="b">
        <v>0</v>
      </c>
      <c r="G2049" s="99" t="b">
        <v>0</v>
      </c>
    </row>
    <row r="2050" spans="1:7" ht="15">
      <c r="A2050" s="101" t="s">
        <v>678</v>
      </c>
      <c r="B2050" s="99">
        <v>9</v>
      </c>
      <c r="C2050" s="103">
        <v>0.0016830897012897349</v>
      </c>
      <c r="D2050" s="99" t="s">
        <v>454</v>
      </c>
      <c r="E2050" s="99" t="b">
        <v>0</v>
      </c>
      <c r="F2050" s="99" t="b">
        <v>0</v>
      </c>
      <c r="G2050" s="99" t="b">
        <v>0</v>
      </c>
    </row>
    <row r="2051" spans="1:7" ht="15">
      <c r="A2051" s="101" t="s">
        <v>578</v>
      </c>
      <c r="B2051" s="99">
        <v>9</v>
      </c>
      <c r="C2051" s="103">
        <v>0.001392062411822122</v>
      </c>
      <c r="D2051" s="99" t="s">
        <v>454</v>
      </c>
      <c r="E2051" s="99" t="b">
        <v>0</v>
      </c>
      <c r="F2051" s="99" t="b">
        <v>0</v>
      </c>
      <c r="G2051" s="99" t="b">
        <v>0</v>
      </c>
    </row>
    <row r="2052" spans="1:7" ht="15">
      <c r="A2052" s="101" t="s">
        <v>650</v>
      </c>
      <c r="B2052" s="99">
        <v>9</v>
      </c>
      <c r="C2052" s="103">
        <v>0.0016830897012897349</v>
      </c>
      <c r="D2052" s="99" t="s">
        <v>454</v>
      </c>
      <c r="E2052" s="99" t="b">
        <v>0</v>
      </c>
      <c r="F2052" s="99" t="b">
        <v>0</v>
      </c>
      <c r="G2052" s="99" t="b">
        <v>0</v>
      </c>
    </row>
    <row r="2053" spans="1:7" ht="15">
      <c r="A2053" s="101" t="s">
        <v>495</v>
      </c>
      <c r="B2053" s="99">
        <v>9</v>
      </c>
      <c r="C2053" s="103">
        <v>0.0016830897012897349</v>
      </c>
      <c r="D2053" s="99" t="s">
        <v>454</v>
      </c>
      <c r="E2053" s="99" t="b">
        <v>0</v>
      </c>
      <c r="F2053" s="99" t="b">
        <v>0</v>
      </c>
      <c r="G2053" s="99" t="b">
        <v>0</v>
      </c>
    </row>
    <row r="2054" spans="1:7" ht="15">
      <c r="A2054" s="101" t="s">
        <v>753</v>
      </c>
      <c r="B2054" s="99">
        <v>9</v>
      </c>
      <c r="C2054" s="103">
        <v>0.0021249216876909754</v>
      </c>
      <c r="D2054" s="99" t="s">
        <v>454</v>
      </c>
      <c r="E2054" s="99" t="b">
        <v>0</v>
      </c>
      <c r="F2054" s="99" t="b">
        <v>0</v>
      </c>
      <c r="G2054" s="99" t="b">
        <v>0</v>
      </c>
    </row>
    <row r="2055" spans="1:7" ht="15">
      <c r="A2055" s="101" t="s">
        <v>554</v>
      </c>
      <c r="B2055" s="99">
        <v>9</v>
      </c>
      <c r="C2055" s="103">
        <v>0.0012765661686711637</v>
      </c>
      <c r="D2055" s="99" t="s">
        <v>454</v>
      </c>
      <c r="E2055" s="99" t="b">
        <v>0</v>
      </c>
      <c r="F2055" s="99" t="b">
        <v>0</v>
      </c>
      <c r="G2055" s="99" t="b">
        <v>0</v>
      </c>
    </row>
    <row r="2056" spans="1:7" ht="15">
      <c r="A2056" s="101" t="s">
        <v>765</v>
      </c>
      <c r="B2056" s="99">
        <v>9</v>
      </c>
      <c r="C2056" s="103">
        <v>0.002475623464964959</v>
      </c>
      <c r="D2056" s="99" t="s">
        <v>454</v>
      </c>
      <c r="E2056" s="99" t="b">
        <v>0</v>
      </c>
      <c r="F2056" s="99" t="b">
        <v>0</v>
      </c>
      <c r="G2056" s="99" t="b">
        <v>0</v>
      </c>
    </row>
    <row r="2057" spans="1:7" ht="15">
      <c r="A2057" s="101" t="s">
        <v>530</v>
      </c>
      <c r="B2057" s="99">
        <v>9</v>
      </c>
      <c r="C2057" s="103">
        <v>0.0015253930395440778</v>
      </c>
      <c r="D2057" s="99" t="s">
        <v>454</v>
      </c>
      <c r="E2057" s="99" t="b">
        <v>0</v>
      </c>
      <c r="F2057" s="99" t="b">
        <v>0</v>
      </c>
      <c r="G2057" s="99" t="b">
        <v>0</v>
      </c>
    </row>
    <row r="2058" spans="1:7" ht="15">
      <c r="A2058" s="101" t="s">
        <v>661</v>
      </c>
      <c r="B2058" s="99">
        <v>8</v>
      </c>
      <c r="C2058" s="103">
        <v>0.0011347254832632565</v>
      </c>
      <c r="D2058" s="99" t="s">
        <v>454</v>
      </c>
      <c r="E2058" s="99" t="b">
        <v>0</v>
      </c>
      <c r="F2058" s="99" t="b">
        <v>0</v>
      </c>
      <c r="G2058" s="99" t="b">
        <v>0</v>
      </c>
    </row>
    <row r="2059" spans="1:7" ht="15">
      <c r="A2059" s="101" t="s">
        <v>619</v>
      </c>
      <c r="B2059" s="99">
        <v>8</v>
      </c>
      <c r="C2059" s="103">
        <v>0.0011347254832632565</v>
      </c>
      <c r="D2059" s="99" t="s">
        <v>454</v>
      </c>
      <c r="E2059" s="99" t="b">
        <v>0</v>
      </c>
      <c r="F2059" s="99" t="b">
        <v>0</v>
      </c>
      <c r="G2059" s="99" t="b">
        <v>0</v>
      </c>
    </row>
    <row r="2060" spans="1:7" ht="15">
      <c r="A2060" s="101" t="s">
        <v>782</v>
      </c>
      <c r="B2060" s="99">
        <v>8</v>
      </c>
      <c r="C2060" s="103">
        <v>0.002200554191079964</v>
      </c>
      <c r="D2060" s="99" t="s">
        <v>454</v>
      </c>
      <c r="E2060" s="99" t="b">
        <v>0</v>
      </c>
      <c r="F2060" s="99" t="b">
        <v>0</v>
      </c>
      <c r="G2060" s="99" t="b">
        <v>0</v>
      </c>
    </row>
    <row r="2061" spans="1:7" ht="15">
      <c r="A2061" s="101" t="s">
        <v>571</v>
      </c>
      <c r="B2061" s="99">
        <v>8</v>
      </c>
      <c r="C2061" s="103">
        <v>0.0018888192779475338</v>
      </c>
      <c r="D2061" s="99" t="s">
        <v>454</v>
      </c>
      <c r="E2061" s="99" t="b">
        <v>0</v>
      </c>
      <c r="F2061" s="99" t="b">
        <v>0</v>
      </c>
      <c r="G2061" s="99" t="b">
        <v>0</v>
      </c>
    </row>
    <row r="2062" spans="1:7" ht="15">
      <c r="A2062" s="101" t="s">
        <v>672</v>
      </c>
      <c r="B2062" s="99">
        <v>8</v>
      </c>
      <c r="C2062" s="103">
        <v>0.0014960797344797643</v>
      </c>
      <c r="D2062" s="99" t="s">
        <v>454</v>
      </c>
      <c r="E2062" s="99" t="b">
        <v>0</v>
      </c>
      <c r="F2062" s="99" t="b">
        <v>0</v>
      </c>
      <c r="G2062" s="99" t="b">
        <v>0</v>
      </c>
    </row>
    <row r="2063" spans="1:7" ht="15">
      <c r="A2063" s="101" t="s">
        <v>557</v>
      </c>
      <c r="B2063" s="99">
        <v>8</v>
      </c>
      <c r="C2063" s="103">
        <v>0.0013559049240391802</v>
      </c>
      <c r="D2063" s="99" t="s">
        <v>454</v>
      </c>
      <c r="E2063" s="99" t="b">
        <v>0</v>
      </c>
      <c r="F2063" s="99" t="b">
        <v>0</v>
      </c>
      <c r="G2063" s="99" t="b">
        <v>0</v>
      </c>
    </row>
    <row r="2064" spans="1:7" ht="15">
      <c r="A2064" s="101" t="s">
        <v>731</v>
      </c>
      <c r="B2064" s="99">
        <v>8</v>
      </c>
      <c r="C2064" s="103">
        <v>0.0016676398371716103</v>
      </c>
      <c r="D2064" s="99" t="s">
        <v>454</v>
      </c>
      <c r="E2064" s="99" t="b">
        <v>0</v>
      </c>
      <c r="F2064" s="99" t="b">
        <v>0</v>
      </c>
      <c r="G2064" s="99" t="b">
        <v>0</v>
      </c>
    </row>
    <row r="2065" spans="1:7" ht="15">
      <c r="A2065" s="101" t="s">
        <v>492</v>
      </c>
      <c r="B2065" s="99">
        <v>8</v>
      </c>
      <c r="C2065" s="103">
        <v>0.0014960797344797643</v>
      </c>
      <c r="D2065" s="99" t="s">
        <v>454</v>
      </c>
      <c r="E2065" s="99" t="b">
        <v>0</v>
      </c>
      <c r="F2065" s="99" t="b">
        <v>0</v>
      </c>
      <c r="G2065" s="99" t="b">
        <v>0</v>
      </c>
    </row>
    <row r="2066" spans="1:7" ht="15">
      <c r="A2066" s="101" t="s">
        <v>700</v>
      </c>
      <c r="B2066" s="99">
        <v>8</v>
      </c>
      <c r="C2066" s="103">
        <v>0.0016676398371716103</v>
      </c>
      <c r="D2066" s="99" t="s">
        <v>454</v>
      </c>
      <c r="E2066" s="99" t="b">
        <v>0</v>
      </c>
      <c r="F2066" s="99" t="b">
        <v>0</v>
      </c>
      <c r="G2066" s="99" t="b">
        <v>0</v>
      </c>
    </row>
    <row r="2067" spans="1:7" ht="15">
      <c r="A2067" s="101" t="s">
        <v>507</v>
      </c>
      <c r="B2067" s="99">
        <v>8</v>
      </c>
      <c r="C2067" s="103">
        <v>0.0011347254832632565</v>
      </c>
      <c r="D2067" s="99" t="s">
        <v>454</v>
      </c>
      <c r="E2067" s="99" t="b">
        <v>0</v>
      </c>
      <c r="F2067" s="99" t="b">
        <v>0</v>
      </c>
      <c r="G2067" s="99" t="b">
        <v>0</v>
      </c>
    </row>
    <row r="2068" spans="1:7" ht="15">
      <c r="A2068" s="101" t="s">
        <v>738</v>
      </c>
      <c r="B2068" s="99">
        <v>8</v>
      </c>
      <c r="C2068" s="103">
        <v>0.0013559049240391802</v>
      </c>
      <c r="D2068" s="99" t="s">
        <v>454</v>
      </c>
      <c r="E2068" s="99" t="b">
        <v>0</v>
      </c>
      <c r="F2068" s="99" t="b">
        <v>0</v>
      </c>
      <c r="G2068" s="99" t="b">
        <v>0</v>
      </c>
    </row>
    <row r="2069" spans="1:7" ht="15">
      <c r="A2069" s="101" t="s">
        <v>799</v>
      </c>
      <c r="B2069" s="99">
        <v>8</v>
      </c>
      <c r="C2069" s="103">
        <v>0.0016676398371716103</v>
      </c>
      <c r="D2069" s="99" t="s">
        <v>454</v>
      </c>
      <c r="E2069" s="99" t="b">
        <v>0</v>
      </c>
      <c r="F2069" s="99" t="b">
        <v>0</v>
      </c>
      <c r="G2069" s="99" t="b">
        <v>0</v>
      </c>
    </row>
    <row r="2070" spans="1:7" ht="15">
      <c r="A2070" s="101" t="s">
        <v>593</v>
      </c>
      <c r="B2070" s="99">
        <v>8</v>
      </c>
      <c r="C2070" s="103">
        <v>0.0012373888105085531</v>
      </c>
      <c r="D2070" s="99" t="s">
        <v>454</v>
      </c>
      <c r="E2070" s="99" t="b">
        <v>0</v>
      </c>
      <c r="F2070" s="99" t="b">
        <v>0</v>
      </c>
      <c r="G2070" s="99" t="b">
        <v>0</v>
      </c>
    </row>
    <row r="2071" spans="1:7" ht="15">
      <c r="A2071" s="101" t="s">
        <v>497</v>
      </c>
      <c r="B2071" s="99">
        <v>8</v>
      </c>
      <c r="C2071" s="103">
        <v>0.0011347254832632565</v>
      </c>
      <c r="D2071" s="99" t="s">
        <v>454</v>
      </c>
      <c r="E2071" s="99" t="b">
        <v>0</v>
      </c>
      <c r="F2071" s="99" t="b">
        <v>0</v>
      </c>
      <c r="G2071" s="99" t="b">
        <v>0</v>
      </c>
    </row>
    <row r="2072" spans="1:7" ht="15">
      <c r="A2072" s="101" t="s">
        <v>804</v>
      </c>
      <c r="B2072" s="99">
        <v>8</v>
      </c>
      <c r="C2072" s="103">
        <v>0.0013559049240391802</v>
      </c>
      <c r="D2072" s="99" t="s">
        <v>454</v>
      </c>
      <c r="E2072" s="99" t="b">
        <v>0</v>
      </c>
      <c r="F2072" s="99" t="b">
        <v>0</v>
      </c>
      <c r="G2072" s="99" t="b">
        <v>0</v>
      </c>
    </row>
    <row r="2073" spans="1:7" ht="15">
      <c r="A2073" s="101" t="s">
        <v>529</v>
      </c>
      <c r="B2073" s="99">
        <v>8</v>
      </c>
      <c r="C2073" s="103">
        <v>0.0012373888105085531</v>
      </c>
      <c r="D2073" s="99" t="s">
        <v>454</v>
      </c>
      <c r="E2073" s="99" t="b">
        <v>0</v>
      </c>
      <c r="F2073" s="99" t="b">
        <v>0</v>
      </c>
      <c r="G2073" s="99" t="b">
        <v>0</v>
      </c>
    </row>
    <row r="2074" spans="1:7" ht="15">
      <c r="A2074" s="101" t="s">
        <v>768</v>
      </c>
      <c r="B2074" s="99">
        <v>7</v>
      </c>
      <c r="C2074" s="103">
        <v>0.0013090697676697936</v>
      </c>
      <c r="D2074" s="99" t="s">
        <v>454</v>
      </c>
      <c r="E2074" s="99" t="b">
        <v>0</v>
      </c>
      <c r="F2074" s="99" t="b">
        <v>0</v>
      </c>
      <c r="G2074" s="99" t="b">
        <v>0</v>
      </c>
    </row>
    <row r="2075" spans="1:7" ht="15">
      <c r="A2075" s="101" t="s">
        <v>566</v>
      </c>
      <c r="B2075" s="99">
        <v>7</v>
      </c>
      <c r="C2075" s="103">
        <v>0.0014591848575251588</v>
      </c>
      <c r="D2075" s="99" t="s">
        <v>454</v>
      </c>
      <c r="E2075" s="99" t="b">
        <v>0</v>
      </c>
      <c r="F2075" s="99" t="b">
        <v>0</v>
      </c>
      <c r="G2075" s="99" t="b">
        <v>0</v>
      </c>
    </row>
    <row r="2076" spans="1:7" ht="15">
      <c r="A2076" s="101" t="s">
        <v>582</v>
      </c>
      <c r="B2076" s="99">
        <v>7</v>
      </c>
      <c r="C2076" s="103">
        <v>0.0011864168085342825</v>
      </c>
      <c r="D2076" s="99" t="s">
        <v>454</v>
      </c>
      <c r="E2076" s="99" t="b">
        <v>0</v>
      </c>
      <c r="F2076" s="99" t="b">
        <v>0</v>
      </c>
      <c r="G2076" s="99" t="b">
        <v>0</v>
      </c>
    </row>
    <row r="2077" spans="1:7" ht="15">
      <c r="A2077" s="101" t="s">
        <v>545</v>
      </c>
      <c r="B2077" s="99">
        <v>7</v>
      </c>
      <c r="C2077" s="103">
        <v>0.0010827152091949838</v>
      </c>
      <c r="D2077" s="99" t="s">
        <v>454</v>
      </c>
      <c r="E2077" s="99" t="b">
        <v>0</v>
      </c>
      <c r="F2077" s="99" t="b">
        <v>0</v>
      </c>
      <c r="G2077" s="99" t="b">
        <v>0</v>
      </c>
    </row>
    <row r="2078" spans="1:7" ht="15">
      <c r="A2078" s="101" t="s">
        <v>674</v>
      </c>
      <c r="B2078" s="99">
        <v>7</v>
      </c>
      <c r="C2078" s="103">
        <v>0.0013090697676697936</v>
      </c>
      <c r="D2078" s="99" t="s">
        <v>454</v>
      </c>
      <c r="E2078" s="99" t="b">
        <v>0</v>
      </c>
      <c r="F2078" s="99" t="b">
        <v>0</v>
      </c>
      <c r="G2078" s="99" t="b">
        <v>0</v>
      </c>
    </row>
    <row r="2079" spans="1:7" ht="15">
      <c r="A2079" s="101" t="s">
        <v>732</v>
      </c>
      <c r="B2079" s="99">
        <v>7</v>
      </c>
      <c r="C2079" s="103">
        <v>0.0013090697676697936</v>
      </c>
      <c r="D2079" s="99" t="s">
        <v>454</v>
      </c>
      <c r="E2079" s="99" t="b">
        <v>1</v>
      </c>
      <c r="F2079" s="99" t="b">
        <v>0</v>
      </c>
      <c r="G2079" s="99" t="b">
        <v>0</v>
      </c>
    </row>
    <row r="2080" spans="1:7" ht="15">
      <c r="A2080" s="101" t="s">
        <v>790</v>
      </c>
      <c r="B2080" s="99">
        <v>7</v>
      </c>
      <c r="C2080" s="103">
        <v>0.0014591848575251588</v>
      </c>
      <c r="D2080" s="99" t="s">
        <v>454</v>
      </c>
      <c r="E2080" s="99" t="b">
        <v>0</v>
      </c>
      <c r="F2080" s="99" t="b">
        <v>0</v>
      </c>
      <c r="G2080" s="99" t="b">
        <v>0</v>
      </c>
    </row>
    <row r="2081" spans="1:7" ht="15">
      <c r="A2081" s="101" t="s">
        <v>547</v>
      </c>
      <c r="B2081" s="99">
        <v>7</v>
      </c>
      <c r="C2081" s="103">
        <v>0.0010827152091949838</v>
      </c>
      <c r="D2081" s="99" t="s">
        <v>454</v>
      </c>
      <c r="E2081" s="99" t="b">
        <v>0</v>
      </c>
      <c r="F2081" s="99" t="b">
        <v>0</v>
      </c>
      <c r="G2081" s="99" t="b">
        <v>0</v>
      </c>
    </row>
    <row r="2082" spans="1:7" ht="15">
      <c r="A2082" s="101" t="s">
        <v>793</v>
      </c>
      <c r="B2082" s="99">
        <v>7</v>
      </c>
      <c r="C2082" s="103">
        <v>0.0013090697676697936</v>
      </c>
      <c r="D2082" s="99" t="s">
        <v>454</v>
      </c>
      <c r="E2082" s="99" t="b">
        <v>0</v>
      </c>
      <c r="F2082" s="99" t="b">
        <v>0</v>
      </c>
      <c r="G2082" s="99" t="b">
        <v>0</v>
      </c>
    </row>
    <row r="2083" spans="1:7" ht="15">
      <c r="A2083" s="101" t="s">
        <v>860</v>
      </c>
      <c r="B2083" s="99">
        <v>7</v>
      </c>
      <c r="C2083" s="103">
        <v>0.0013090697676697936</v>
      </c>
      <c r="D2083" s="99" t="s">
        <v>454</v>
      </c>
      <c r="E2083" s="99" t="b">
        <v>0</v>
      </c>
      <c r="F2083" s="99" t="b">
        <v>0</v>
      </c>
      <c r="G2083" s="99" t="b">
        <v>0</v>
      </c>
    </row>
    <row r="2084" spans="1:7" ht="15">
      <c r="A2084" s="101" t="s">
        <v>533</v>
      </c>
      <c r="B2084" s="99">
        <v>7</v>
      </c>
      <c r="C2084" s="103">
        <v>0.0011864168085342825</v>
      </c>
      <c r="D2084" s="99" t="s">
        <v>454</v>
      </c>
      <c r="E2084" s="99" t="b">
        <v>0</v>
      </c>
      <c r="F2084" s="99" t="b">
        <v>0</v>
      </c>
      <c r="G2084" s="99" t="b">
        <v>0</v>
      </c>
    </row>
    <row r="2085" spans="1:7" ht="15">
      <c r="A2085" s="101" t="s">
        <v>751</v>
      </c>
      <c r="B2085" s="99">
        <v>7</v>
      </c>
      <c r="C2085" s="103">
        <v>0.001925484917194968</v>
      </c>
      <c r="D2085" s="99" t="s">
        <v>454</v>
      </c>
      <c r="E2085" s="99" t="b">
        <v>0</v>
      </c>
      <c r="F2085" s="99" t="b">
        <v>0</v>
      </c>
      <c r="G2085" s="99" t="b">
        <v>0</v>
      </c>
    </row>
    <row r="2086" spans="1:7" ht="15">
      <c r="A2086" s="101" t="s">
        <v>480</v>
      </c>
      <c r="B2086" s="99">
        <v>7</v>
      </c>
      <c r="C2086" s="103">
        <v>0.0013090697676697936</v>
      </c>
      <c r="D2086" s="99" t="s">
        <v>454</v>
      </c>
      <c r="E2086" s="99" t="b">
        <v>0</v>
      </c>
      <c r="F2086" s="99" t="b">
        <v>0</v>
      </c>
      <c r="G2086" s="99" t="b">
        <v>0</v>
      </c>
    </row>
    <row r="2087" spans="1:7" ht="15">
      <c r="A2087" s="101" t="s">
        <v>761</v>
      </c>
      <c r="B2087" s="99">
        <v>7</v>
      </c>
      <c r="C2087" s="103">
        <v>0.0013090697676697936</v>
      </c>
      <c r="D2087" s="99" t="s">
        <v>454</v>
      </c>
      <c r="E2087" s="99" t="b">
        <v>0</v>
      </c>
      <c r="F2087" s="99" t="b">
        <v>0</v>
      </c>
      <c r="G2087" s="99" t="b">
        <v>0</v>
      </c>
    </row>
    <row r="2088" spans="1:7" ht="15">
      <c r="A2088" s="101" t="s">
        <v>877</v>
      </c>
      <c r="B2088" s="99">
        <v>7</v>
      </c>
      <c r="C2088" s="103">
        <v>0.0016527168682040918</v>
      </c>
      <c r="D2088" s="99" t="s">
        <v>454</v>
      </c>
      <c r="E2088" s="99" t="b">
        <v>0</v>
      </c>
      <c r="F2088" s="99" t="b">
        <v>0</v>
      </c>
      <c r="G2088" s="99" t="b">
        <v>0</v>
      </c>
    </row>
    <row r="2089" spans="1:7" ht="15">
      <c r="A2089" s="101" t="s">
        <v>518</v>
      </c>
      <c r="B2089" s="99">
        <v>7</v>
      </c>
      <c r="C2089" s="103">
        <v>0.0011864168085342825</v>
      </c>
      <c r="D2089" s="99" t="s">
        <v>454</v>
      </c>
      <c r="E2089" s="99" t="b">
        <v>0</v>
      </c>
      <c r="F2089" s="99" t="b">
        <v>0</v>
      </c>
      <c r="G2089" s="99" t="b">
        <v>0</v>
      </c>
    </row>
    <row r="2090" spans="1:7" ht="15">
      <c r="A2090" s="101" t="s">
        <v>683</v>
      </c>
      <c r="B2090" s="99">
        <v>7</v>
      </c>
      <c r="C2090" s="103">
        <v>0.0023917849768647775</v>
      </c>
      <c r="D2090" s="99" t="s">
        <v>454</v>
      </c>
      <c r="E2090" s="99" t="b">
        <v>0</v>
      </c>
      <c r="F2090" s="99" t="b">
        <v>0</v>
      </c>
      <c r="G2090" s="99" t="b">
        <v>0</v>
      </c>
    </row>
    <row r="2091" spans="1:7" ht="15">
      <c r="A2091" s="101" t="s">
        <v>657</v>
      </c>
      <c r="B2091" s="99">
        <v>6</v>
      </c>
      <c r="C2091" s="103">
        <v>0.001122059800859823</v>
      </c>
      <c r="D2091" s="99" t="s">
        <v>454</v>
      </c>
      <c r="E2091" s="99" t="b">
        <v>0</v>
      </c>
      <c r="F2091" s="99" t="b">
        <v>0</v>
      </c>
      <c r="G2091" s="99" t="b">
        <v>0</v>
      </c>
    </row>
    <row r="2092" spans="1:7" ht="15">
      <c r="A2092" s="101" t="s">
        <v>618</v>
      </c>
      <c r="B2092" s="99">
        <v>6</v>
      </c>
      <c r="C2092" s="103">
        <v>0.0014166144584606502</v>
      </c>
      <c r="D2092" s="99" t="s">
        <v>454</v>
      </c>
      <c r="E2092" s="99" t="b">
        <v>0</v>
      </c>
      <c r="F2092" s="99" t="b">
        <v>0</v>
      </c>
      <c r="G2092" s="99" t="b">
        <v>0</v>
      </c>
    </row>
    <row r="2093" spans="1:7" ht="15">
      <c r="A2093" s="101" t="s">
        <v>820</v>
      </c>
      <c r="B2093" s="99">
        <v>6</v>
      </c>
      <c r="C2093" s="103">
        <v>0.0016504156433099725</v>
      </c>
      <c r="D2093" s="99" t="s">
        <v>454</v>
      </c>
      <c r="E2093" s="99" t="b">
        <v>0</v>
      </c>
      <c r="F2093" s="99" t="b">
        <v>0</v>
      </c>
      <c r="G2093" s="99" t="b">
        <v>0</v>
      </c>
    </row>
    <row r="2094" spans="1:7" ht="15">
      <c r="A2094" s="101" t="s">
        <v>660</v>
      </c>
      <c r="B2094" s="99">
        <v>6</v>
      </c>
      <c r="C2094" s="103">
        <v>0.001122059800859823</v>
      </c>
      <c r="D2094" s="99" t="s">
        <v>454</v>
      </c>
      <c r="E2094" s="99" t="b">
        <v>0</v>
      </c>
      <c r="F2094" s="99" t="b">
        <v>0</v>
      </c>
      <c r="G2094" s="99" t="b">
        <v>0</v>
      </c>
    </row>
    <row r="2095" spans="1:7" ht="15">
      <c r="A2095" s="101" t="s">
        <v>889</v>
      </c>
      <c r="B2095" s="99">
        <v>6</v>
      </c>
      <c r="C2095" s="103">
        <v>0.0016504156433099725</v>
      </c>
      <c r="D2095" s="99" t="s">
        <v>454</v>
      </c>
      <c r="E2095" s="99" t="b">
        <v>0</v>
      </c>
      <c r="F2095" s="99" t="b">
        <v>0</v>
      </c>
      <c r="G2095" s="99" t="b">
        <v>0</v>
      </c>
    </row>
    <row r="2096" spans="1:7" ht="15">
      <c r="A2096" s="101" t="s">
        <v>720</v>
      </c>
      <c r="B2096" s="99">
        <v>6</v>
      </c>
      <c r="C2096" s="103">
        <v>0.0014166144584606502</v>
      </c>
      <c r="D2096" s="99" t="s">
        <v>454</v>
      </c>
      <c r="E2096" s="99" t="b">
        <v>0</v>
      </c>
      <c r="F2096" s="99" t="b">
        <v>0</v>
      </c>
      <c r="G2096" s="99" t="b">
        <v>0</v>
      </c>
    </row>
    <row r="2097" spans="1:7" ht="15">
      <c r="A2097" s="101" t="s">
        <v>539</v>
      </c>
      <c r="B2097" s="99">
        <v>6</v>
      </c>
      <c r="C2097" s="103">
        <v>0.001122059800859823</v>
      </c>
      <c r="D2097" s="99" t="s">
        <v>454</v>
      </c>
      <c r="E2097" s="99" t="b">
        <v>0</v>
      </c>
      <c r="F2097" s="99" t="b">
        <v>0</v>
      </c>
      <c r="G2097" s="99" t="b">
        <v>0</v>
      </c>
    </row>
    <row r="2098" spans="1:7" ht="15">
      <c r="A2098" s="101" t="s">
        <v>892</v>
      </c>
      <c r="B2098" s="99">
        <v>6</v>
      </c>
      <c r="C2098" s="103">
        <v>0.0016504156433099725</v>
      </c>
      <c r="D2098" s="99" t="s">
        <v>454</v>
      </c>
      <c r="E2098" s="99" t="b">
        <v>0</v>
      </c>
      <c r="F2098" s="99" t="b">
        <v>0</v>
      </c>
      <c r="G2098" s="99" t="b">
        <v>0</v>
      </c>
    </row>
    <row r="2099" spans="1:7" ht="15">
      <c r="A2099" s="101" t="s">
        <v>640</v>
      </c>
      <c r="B2099" s="99">
        <v>6</v>
      </c>
      <c r="C2099" s="103">
        <v>0.001122059800859823</v>
      </c>
      <c r="D2099" s="99" t="s">
        <v>454</v>
      </c>
      <c r="E2099" s="99" t="b">
        <v>0</v>
      </c>
      <c r="F2099" s="99" t="b">
        <v>0</v>
      </c>
      <c r="G2099" s="99" t="b">
        <v>0</v>
      </c>
    </row>
    <row r="2100" spans="1:7" ht="15">
      <c r="A2100" s="101" t="s">
        <v>840</v>
      </c>
      <c r="B2100" s="99">
        <v>6</v>
      </c>
      <c r="C2100" s="103">
        <v>0.0014166144584606502</v>
      </c>
      <c r="D2100" s="99" t="s">
        <v>454</v>
      </c>
      <c r="E2100" s="99" t="b">
        <v>0</v>
      </c>
      <c r="F2100" s="99" t="b">
        <v>0</v>
      </c>
      <c r="G2100" s="99" t="b">
        <v>0</v>
      </c>
    </row>
    <row r="2101" spans="1:7" ht="15">
      <c r="A2101" s="101" t="s">
        <v>695</v>
      </c>
      <c r="B2101" s="99">
        <v>6</v>
      </c>
      <c r="C2101" s="103">
        <v>0.0012507298778787076</v>
      </c>
      <c r="D2101" s="99" t="s">
        <v>454</v>
      </c>
      <c r="E2101" s="99" t="b">
        <v>0</v>
      </c>
      <c r="F2101" s="99" t="b">
        <v>0</v>
      </c>
      <c r="G2101" s="99" t="b">
        <v>0</v>
      </c>
    </row>
    <row r="2102" spans="1:7" ht="15">
      <c r="A2102" s="101" t="s">
        <v>912</v>
      </c>
      <c r="B2102" s="99">
        <v>6</v>
      </c>
      <c r="C2102" s="103">
        <v>0.0012507298778787076</v>
      </c>
      <c r="D2102" s="99" t="s">
        <v>454</v>
      </c>
      <c r="E2102" s="99" t="b">
        <v>0</v>
      </c>
      <c r="F2102" s="99" t="b">
        <v>0</v>
      </c>
      <c r="G2102" s="99" t="b">
        <v>0</v>
      </c>
    </row>
    <row r="2103" spans="1:7" ht="15">
      <c r="A2103" s="101" t="s">
        <v>621</v>
      </c>
      <c r="B2103" s="99">
        <v>6</v>
      </c>
      <c r="C2103" s="103">
        <v>0.0016504156433099725</v>
      </c>
      <c r="D2103" s="99" t="s">
        <v>454</v>
      </c>
      <c r="E2103" s="99" t="b">
        <v>0</v>
      </c>
      <c r="F2103" s="99" t="b">
        <v>0</v>
      </c>
      <c r="G2103" s="99" t="b">
        <v>0</v>
      </c>
    </row>
    <row r="2104" spans="1:7" ht="15">
      <c r="A2104" s="101" t="s">
        <v>845</v>
      </c>
      <c r="B2104" s="99">
        <v>6</v>
      </c>
      <c r="C2104" s="103">
        <v>0.0014166144584606502</v>
      </c>
      <c r="D2104" s="99" t="s">
        <v>454</v>
      </c>
      <c r="E2104" s="99" t="b">
        <v>0</v>
      </c>
      <c r="F2104" s="99" t="b">
        <v>0</v>
      </c>
      <c r="G2104" s="99" t="b">
        <v>0</v>
      </c>
    </row>
    <row r="2105" spans="1:7" ht="15">
      <c r="A2105" s="101" t="s">
        <v>501</v>
      </c>
      <c r="B2105" s="99">
        <v>6</v>
      </c>
      <c r="C2105" s="103">
        <v>0.001016928693029385</v>
      </c>
      <c r="D2105" s="99" t="s">
        <v>454</v>
      </c>
      <c r="E2105" s="99" t="b">
        <v>0</v>
      </c>
      <c r="F2105" s="99" t="b">
        <v>0</v>
      </c>
      <c r="G2105" s="99" t="b">
        <v>0</v>
      </c>
    </row>
    <row r="2106" spans="1:7" ht="15">
      <c r="A2106" s="101" t="s">
        <v>794</v>
      </c>
      <c r="B2106" s="99">
        <v>6</v>
      </c>
      <c r="C2106" s="103">
        <v>0.001122059800859823</v>
      </c>
      <c r="D2106" s="99" t="s">
        <v>454</v>
      </c>
      <c r="E2106" s="99" t="b">
        <v>0</v>
      </c>
      <c r="F2106" s="99" t="b">
        <v>0</v>
      </c>
      <c r="G2106" s="99" t="b">
        <v>0</v>
      </c>
    </row>
    <row r="2107" spans="1:7" ht="15">
      <c r="A2107" s="101" t="s">
        <v>796</v>
      </c>
      <c r="B2107" s="99">
        <v>6</v>
      </c>
      <c r="C2107" s="103">
        <v>0.0012507298778787076</v>
      </c>
      <c r="D2107" s="99" t="s">
        <v>454</v>
      </c>
      <c r="E2107" s="99" t="b">
        <v>0</v>
      </c>
      <c r="F2107" s="99" t="b">
        <v>0</v>
      </c>
      <c r="G2107" s="99" t="b">
        <v>0</v>
      </c>
    </row>
    <row r="2108" spans="1:7" ht="15">
      <c r="A2108" s="101" t="s">
        <v>676</v>
      </c>
      <c r="B2108" s="99">
        <v>6</v>
      </c>
      <c r="C2108" s="103">
        <v>0.0012507298778787076</v>
      </c>
      <c r="D2108" s="99" t="s">
        <v>454</v>
      </c>
      <c r="E2108" s="99" t="b">
        <v>0</v>
      </c>
      <c r="F2108" s="99" t="b">
        <v>0</v>
      </c>
      <c r="G2108" s="99" t="b">
        <v>0</v>
      </c>
    </row>
    <row r="2109" spans="1:7" ht="15">
      <c r="A2109" s="101" t="s">
        <v>646</v>
      </c>
      <c r="B2109" s="99">
        <v>6</v>
      </c>
      <c r="C2109" s="103">
        <v>0.001122059800859823</v>
      </c>
      <c r="D2109" s="99" t="s">
        <v>454</v>
      </c>
      <c r="E2109" s="99" t="b">
        <v>0</v>
      </c>
      <c r="F2109" s="99" t="b">
        <v>0</v>
      </c>
      <c r="G2109" s="99" t="b">
        <v>0</v>
      </c>
    </row>
    <row r="2110" spans="1:7" ht="15">
      <c r="A2110" s="101" t="s">
        <v>938</v>
      </c>
      <c r="B2110" s="99">
        <v>6</v>
      </c>
      <c r="C2110" s="103">
        <v>0.002050101408741238</v>
      </c>
      <c r="D2110" s="99" t="s">
        <v>454</v>
      </c>
      <c r="E2110" s="99" t="b">
        <v>0</v>
      </c>
      <c r="F2110" s="99" t="b">
        <v>0</v>
      </c>
      <c r="G2110" s="99" t="b">
        <v>0</v>
      </c>
    </row>
    <row r="2111" spans="1:7" ht="15">
      <c r="A2111" s="101" t="s">
        <v>943</v>
      </c>
      <c r="B2111" s="99">
        <v>6</v>
      </c>
      <c r="C2111" s="103">
        <v>0.0016504156433099725</v>
      </c>
      <c r="D2111" s="99" t="s">
        <v>454</v>
      </c>
      <c r="E2111" s="99" t="b">
        <v>0</v>
      </c>
      <c r="F2111" s="99" t="b">
        <v>0</v>
      </c>
      <c r="G2111" s="99" t="b">
        <v>0</v>
      </c>
    </row>
    <row r="2112" spans="1:7" ht="15">
      <c r="A2112" s="101" t="s">
        <v>801</v>
      </c>
      <c r="B2112" s="99">
        <v>6</v>
      </c>
      <c r="C2112" s="103">
        <v>0.001016928693029385</v>
      </c>
      <c r="D2112" s="99" t="s">
        <v>454</v>
      </c>
      <c r="E2112" s="99" t="b">
        <v>0</v>
      </c>
      <c r="F2112" s="99" t="b">
        <v>0</v>
      </c>
      <c r="G2112" s="99" t="b">
        <v>0</v>
      </c>
    </row>
    <row r="2113" spans="1:7" ht="15">
      <c r="A2113" s="101" t="s">
        <v>711</v>
      </c>
      <c r="B2113" s="99">
        <v>6</v>
      </c>
      <c r="C2113" s="103">
        <v>0.0012507298778787076</v>
      </c>
      <c r="D2113" s="99" t="s">
        <v>454</v>
      </c>
      <c r="E2113" s="99" t="b">
        <v>0</v>
      </c>
      <c r="F2113" s="99" t="b">
        <v>0</v>
      </c>
      <c r="G2113" s="99" t="b">
        <v>0</v>
      </c>
    </row>
    <row r="2114" spans="1:7" ht="15">
      <c r="A2114" s="101" t="s">
        <v>228</v>
      </c>
      <c r="B2114" s="99">
        <v>6</v>
      </c>
      <c r="C2114" s="103">
        <v>0.0016504156433099725</v>
      </c>
      <c r="D2114" s="99" t="s">
        <v>454</v>
      </c>
      <c r="E2114" s="99" t="b">
        <v>0</v>
      </c>
      <c r="F2114" s="99" t="b">
        <v>0</v>
      </c>
      <c r="G2114" s="99" t="b">
        <v>0</v>
      </c>
    </row>
    <row r="2115" spans="1:7" ht="15">
      <c r="A2115" s="101" t="s">
        <v>756</v>
      </c>
      <c r="B2115" s="99">
        <v>6</v>
      </c>
      <c r="C2115" s="103">
        <v>0.0012507298778787076</v>
      </c>
      <c r="D2115" s="99" t="s">
        <v>454</v>
      </c>
      <c r="E2115" s="99" t="b">
        <v>0</v>
      </c>
      <c r="F2115" s="99" t="b">
        <v>0</v>
      </c>
      <c r="G2115" s="99" t="b">
        <v>0</v>
      </c>
    </row>
    <row r="2116" spans="1:7" ht="15">
      <c r="A2116" s="101" t="s">
        <v>968</v>
      </c>
      <c r="B2116" s="99">
        <v>6</v>
      </c>
      <c r="C2116" s="103">
        <v>0.0016504156433099725</v>
      </c>
      <c r="D2116" s="99" t="s">
        <v>454</v>
      </c>
      <c r="E2116" s="99" t="b">
        <v>0</v>
      </c>
      <c r="F2116" s="99" t="b">
        <v>0</v>
      </c>
      <c r="G2116" s="99" t="b">
        <v>0</v>
      </c>
    </row>
    <row r="2117" spans="1:7" ht="15">
      <c r="A2117" s="101" t="s">
        <v>970</v>
      </c>
      <c r="B2117" s="99">
        <v>6</v>
      </c>
      <c r="C2117" s="103">
        <v>0.0014166144584606502</v>
      </c>
      <c r="D2117" s="99" t="s">
        <v>454</v>
      </c>
      <c r="E2117" s="99" t="b">
        <v>0</v>
      </c>
      <c r="F2117" s="99" t="b">
        <v>0</v>
      </c>
      <c r="G2117" s="99" t="b">
        <v>0</v>
      </c>
    </row>
    <row r="2118" spans="1:7" ht="15">
      <c r="A2118" s="101" t="s">
        <v>972</v>
      </c>
      <c r="B2118" s="99">
        <v>6</v>
      </c>
      <c r="C2118" s="103">
        <v>0.0012507298778787076</v>
      </c>
      <c r="D2118" s="99" t="s">
        <v>454</v>
      </c>
      <c r="E2118" s="99" t="b">
        <v>0</v>
      </c>
      <c r="F2118" s="99" t="b">
        <v>0</v>
      </c>
      <c r="G2118" s="99" t="b">
        <v>0</v>
      </c>
    </row>
    <row r="2119" spans="1:7" ht="15">
      <c r="A2119" s="101" t="s">
        <v>512</v>
      </c>
      <c r="B2119" s="99">
        <v>6</v>
      </c>
      <c r="C2119" s="103">
        <v>0.001016928693029385</v>
      </c>
      <c r="D2119" s="99" t="s">
        <v>454</v>
      </c>
      <c r="E2119" s="99" t="b">
        <v>0</v>
      </c>
      <c r="F2119" s="99" t="b">
        <v>0</v>
      </c>
      <c r="G2119" s="99" t="b">
        <v>0</v>
      </c>
    </row>
    <row r="2120" spans="1:7" ht="15">
      <c r="A2120" s="101" t="s">
        <v>985</v>
      </c>
      <c r="B2120" s="99">
        <v>5</v>
      </c>
      <c r="C2120" s="103">
        <v>0.001375346369424977</v>
      </c>
      <c r="D2120" s="99" t="s">
        <v>454</v>
      </c>
      <c r="E2120" s="99" t="b">
        <v>0</v>
      </c>
      <c r="F2120" s="99" t="b">
        <v>0</v>
      </c>
      <c r="G2120" s="99" t="b">
        <v>0</v>
      </c>
    </row>
    <row r="2121" spans="1:7" ht="15">
      <c r="A2121" s="101" t="s">
        <v>685</v>
      </c>
      <c r="B2121" s="99">
        <v>5</v>
      </c>
      <c r="C2121" s="103">
        <v>0.0011805120487172085</v>
      </c>
      <c r="D2121" s="99" t="s">
        <v>454</v>
      </c>
      <c r="E2121" s="99" t="b">
        <v>0</v>
      </c>
      <c r="F2121" s="99" t="b">
        <v>0</v>
      </c>
      <c r="G2121" s="99" t="b">
        <v>0</v>
      </c>
    </row>
    <row r="2122" spans="1:7" ht="15">
      <c r="A2122" s="101" t="s">
        <v>817</v>
      </c>
      <c r="B2122" s="99">
        <v>5</v>
      </c>
      <c r="C2122" s="103">
        <v>0.0011805120487172085</v>
      </c>
      <c r="D2122" s="99" t="s">
        <v>454</v>
      </c>
      <c r="E2122" s="99" t="b">
        <v>0</v>
      </c>
      <c r="F2122" s="99" t="b">
        <v>0</v>
      </c>
      <c r="G2122" s="99" t="b">
        <v>0</v>
      </c>
    </row>
    <row r="2123" spans="1:7" ht="15">
      <c r="A2123" s="101" t="s">
        <v>886</v>
      </c>
      <c r="B2123" s="99">
        <v>5</v>
      </c>
      <c r="C2123" s="103">
        <v>0.0017084178406176981</v>
      </c>
      <c r="D2123" s="99" t="s">
        <v>454</v>
      </c>
      <c r="E2123" s="99" t="b">
        <v>0</v>
      </c>
      <c r="F2123" s="99" t="b">
        <v>0</v>
      </c>
      <c r="G2123" s="99" t="b">
        <v>0</v>
      </c>
    </row>
    <row r="2124" spans="1:7" ht="15">
      <c r="A2124" s="101" t="s">
        <v>993</v>
      </c>
      <c r="B2124" s="99">
        <v>5</v>
      </c>
      <c r="C2124" s="103">
        <v>0.0011805120487172085</v>
      </c>
      <c r="D2124" s="99" t="s">
        <v>454</v>
      </c>
      <c r="E2124" s="99" t="b">
        <v>0</v>
      </c>
      <c r="F2124" s="99" t="b">
        <v>0</v>
      </c>
      <c r="G2124" s="99" t="b">
        <v>0</v>
      </c>
    </row>
    <row r="2125" spans="1:7" ht="15">
      <c r="A2125" s="101" t="s">
        <v>659</v>
      </c>
      <c r="B2125" s="99">
        <v>5</v>
      </c>
      <c r="C2125" s="103">
        <v>0.0010422748982322563</v>
      </c>
      <c r="D2125" s="99" t="s">
        <v>454</v>
      </c>
      <c r="E2125" s="99" t="b">
        <v>0</v>
      </c>
      <c r="F2125" s="99" t="b">
        <v>0</v>
      </c>
      <c r="G2125" s="99" t="b">
        <v>0</v>
      </c>
    </row>
    <row r="2126" spans="1:7" ht="15">
      <c r="A2126" s="101" t="s">
        <v>822</v>
      </c>
      <c r="B2126" s="99">
        <v>5</v>
      </c>
      <c r="C2126" s="103">
        <v>0.0011805120487172085</v>
      </c>
      <c r="D2126" s="99" t="s">
        <v>454</v>
      </c>
      <c r="E2126" s="99" t="b">
        <v>0</v>
      </c>
      <c r="F2126" s="99" t="b">
        <v>0</v>
      </c>
      <c r="G2126" s="99" t="b">
        <v>0</v>
      </c>
    </row>
    <row r="2127" spans="1:7" ht="15">
      <c r="A2127" s="101" t="s">
        <v>664</v>
      </c>
      <c r="B2127" s="99">
        <v>5</v>
      </c>
      <c r="C2127" s="103">
        <v>0.0009350498340498526</v>
      </c>
      <c r="D2127" s="99" t="s">
        <v>454</v>
      </c>
      <c r="E2127" s="99" t="b">
        <v>0</v>
      </c>
      <c r="F2127" s="99" t="b">
        <v>0</v>
      </c>
      <c r="G2127" s="99" t="b">
        <v>0</v>
      </c>
    </row>
    <row r="2128" spans="1:7" ht="15">
      <c r="A2128" s="101" t="s">
        <v>823</v>
      </c>
      <c r="B2128" s="99">
        <v>5</v>
      </c>
      <c r="C2128" s="103">
        <v>0.0011805120487172085</v>
      </c>
      <c r="D2128" s="99" t="s">
        <v>454</v>
      </c>
      <c r="E2128" s="99" t="b">
        <v>0</v>
      </c>
      <c r="F2128" s="99" t="b">
        <v>0</v>
      </c>
      <c r="G2128" s="99" t="b">
        <v>0</v>
      </c>
    </row>
    <row r="2129" spans="1:7" ht="15">
      <c r="A2129" s="101" t="s">
        <v>726</v>
      </c>
      <c r="B2129" s="99">
        <v>5</v>
      </c>
      <c r="C2129" s="103">
        <v>0.001375346369424977</v>
      </c>
      <c r="D2129" s="99" t="s">
        <v>454</v>
      </c>
      <c r="E2129" s="99" t="b">
        <v>0</v>
      </c>
      <c r="F2129" s="99" t="b">
        <v>1</v>
      </c>
      <c r="G2129" s="99" t="b">
        <v>0</v>
      </c>
    </row>
    <row r="2130" spans="1:7" ht="15">
      <c r="A2130" s="101" t="s">
        <v>540</v>
      </c>
      <c r="B2130" s="99">
        <v>5</v>
      </c>
      <c r="C2130" s="103">
        <v>0.0009350498340498526</v>
      </c>
      <c r="D2130" s="99" t="s">
        <v>454</v>
      </c>
      <c r="E2130" s="99" t="b">
        <v>0</v>
      </c>
      <c r="F2130" s="99" t="b">
        <v>0</v>
      </c>
      <c r="G2130" s="99" t="b">
        <v>0</v>
      </c>
    </row>
    <row r="2131" spans="1:7" ht="15">
      <c r="A2131" s="101" t="s">
        <v>476</v>
      </c>
      <c r="B2131" s="99">
        <v>5</v>
      </c>
      <c r="C2131" s="103">
        <v>0.0010422748982322563</v>
      </c>
      <c r="D2131" s="99" t="s">
        <v>454</v>
      </c>
      <c r="E2131" s="99" t="b">
        <v>0</v>
      </c>
      <c r="F2131" s="99" t="b">
        <v>0</v>
      </c>
      <c r="G2131" s="99" t="b">
        <v>0</v>
      </c>
    </row>
    <row r="2132" spans="1:7" ht="15">
      <c r="A2132" s="101" t="s">
        <v>570</v>
      </c>
      <c r="B2132" s="99">
        <v>5</v>
      </c>
      <c r="C2132" s="103">
        <v>0.0010422748982322563</v>
      </c>
      <c r="D2132" s="99" t="s">
        <v>454</v>
      </c>
      <c r="E2132" s="99" t="b">
        <v>0</v>
      </c>
      <c r="F2132" s="99" t="b">
        <v>0</v>
      </c>
      <c r="G2132" s="99" t="b">
        <v>0</v>
      </c>
    </row>
    <row r="2133" spans="1:7" ht="15">
      <c r="A2133" s="101" t="s">
        <v>839</v>
      </c>
      <c r="B2133" s="99">
        <v>5</v>
      </c>
      <c r="C2133" s="103">
        <v>0.0017084178406176981</v>
      </c>
      <c r="D2133" s="99" t="s">
        <v>454</v>
      </c>
      <c r="E2133" s="99" t="b">
        <v>0</v>
      </c>
      <c r="F2133" s="99" t="b">
        <v>0</v>
      </c>
      <c r="G2133" s="99" t="b">
        <v>0</v>
      </c>
    </row>
    <row r="2134" spans="1:7" ht="15">
      <c r="A2134" s="101" t="s">
        <v>784</v>
      </c>
      <c r="B2134" s="99">
        <v>5</v>
      </c>
      <c r="C2134" s="103">
        <v>0.0010422748982322563</v>
      </c>
      <c r="D2134" s="99" t="s">
        <v>454</v>
      </c>
      <c r="E2134" s="99" t="b">
        <v>0</v>
      </c>
      <c r="F2134" s="99" t="b">
        <v>0</v>
      </c>
      <c r="G2134" s="99" t="b">
        <v>0</v>
      </c>
    </row>
    <row r="2135" spans="1:7" ht="15">
      <c r="A2135" s="101" t="s">
        <v>910</v>
      </c>
      <c r="B2135" s="99">
        <v>5</v>
      </c>
      <c r="C2135" s="103">
        <v>0.0011805120487172085</v>
      </c>
      <c r="D2135" s="99" t="s">
        <v>454</v>
      </c>
      <c r="E2135" s="99" t="b">
        <v>0</v>
      </c>
      <c r="F2135" s="99" t="b">
        <v>0</v>
      </c>
      <c r="G2135" s="99" t="b">
        <v>0</v>
      </c>
    </row>
    <row r="2136" spans="1:7" ht="15">
      <c r="A2136" s="101" t="s">
        <v>913</v>
      </c>
      <c r="B2136" s="99">
        <v>5</v>
      </c>
      <c r="C2136" s="103">
        <v>0.0010422748982322563</v>
      </c>
      <c r="D2136" s="99" t="s">
        <v>454</v>
      </c>
      <c r="E2136" s="99" t="b">
        <v>0</v>
      </c>
      <c r="F2136" s="99" t="b">
        <v>0</v>
      </c>
      <c r="G2136" s="99" t="b">
        <v>0</v>
      </c>
    </row>
    <row r="2137" spans="1:7" ht="15">
      <c r="A2137" s="101" t="s">
        <v>1037</v>
      </c>
      <c r="B2137" s="99">
        <v>5</v>
      </c>
      <c r="C2137" s="103">
        <v>0.0010422748982322563</v>
      </c>
      <c r="D2137" s="99" t="s">
        <v>454</v>
      </c>
      <c r="E2137" s="99" t="b">
        <v>0</v>
      </c>
      <c r="F2137" s="99" t="b">
        <v>0</v>
      </c>
      <c r="G2137" s="99" t="b">
        <v>0</v>
      </c>
    </row>
    <row r="2138" spans="1:7" ht="15">
      <c r="A2138" s="101" t="s">
        <v>1038</v>
      </c>
      <c r="B2138" s="99">
        <v>5</v>
      </c>
      <c r="C2138" s="103">
        <v>0.0017084178406176981</v>
      </c>
      <c r="D2138" s="99" t="s">
        <v>454</v>
      </c>
      <c r="E2138" s="99" t="b">
        <v>0</v>
      </c>
      <c r="F2138" s="99" t="b">
        <v>0</v>
      </c>
      <c r="G2138" s="99" t="b">
        <v>0</v>
      </c>
    </row>
    <row r="2139" spans="1:7" ht="15">
      <c r="A2139" s="101" t="s">
        <v>558</v>
      </c>
      <c r="B2139" s="99">
        <v>5</v>
      </c>
      <c r="C2139" s="103">
        <v>0.0009350498340498526</v>
      </c>
      <c r="D2139" s="99" t="s">
        <v>454</v>
      </c>
      <c r="E2139" s="99" t="b">
        <v>0</v>
      </c>
      <c r="F2139" s="99" t="b">
        <v>0</v>
      </c>
      <c r="G2139" s="99" t="b">
        <v>0</v>
      </c>
    </row>
    <row r="2140" spans="1:7" ht="15">
      <c r="A2140" s="101" t="s">
        <v>846</v>
      </c>
      <c r="B2140" s="99">
        <v>5</v>
      </c>
      <c r="C2140" s="103">
        <v>0.0011805120487172085</v>
      </c>
      <c r="D2140" s="99" t="s">
        <v>454</v>
      </c>
      <c r="E2140" s="99" t="b">
        <v>0</v>
      </c>
      <c r="F2140" s="99" t="b">
        <v>0</v>
      </c>
      <c r="G2140" s="99" t="b">
        <v>0</v>
      </c>
    </row>
    <row r="2141" spans="1:7" ht="15">
      <c r="A2141" s="101" t="s">
        <v>1048</v>
      </c>
      <c r="B2141" s="99">
        <v>5</v>
      </c>
      <c r="C2141" s="103">
        <v>0.0009350498340498526</v>
      </c>
      <c r="D2141" s="99" t="s">
        <v>454</v>
      </c>
      <c r="E2141" s="99" t="b">
        <v>0</v>
      </c>
      <c r="F2141" s="99" t="b">
        <v>0</v>
      </c>
      <c r="G2141" s="99" t="b">
        <v>0</v>
      </c>
    </row>
    <row r="2142" spans="1:7" ht="15">
      <c r="A2142" s="101" t="s">
        <v>1061</v>
      </c>
      <c r="B2142" s="99">
        <v>5</v>
      </c>
      <c r="C2142" s="103">
        <v>0.0011805120487172085</v>
      </c>
      <c r="D2142" s="99" t="s">
        <v>454</v>
      </c>
      <c r="E2142" s="99" t="b">
        <v>0</v>
      </c>
      <c r="F2142" s="99" t="b">
        <v>0</v>
      </c>
      <c r="G2142" s="99" t="b">
        <v>0</v>
      </c>
    </row>
    <row r="2143" spans="1:7" ht="15">
      <c r="A2143" s="101" t="s">
        <v>1063</v>
      </c>
      <c r="B2143" s="99">
        <v>5</v>
      </c>
      <c r="C2143" s="103">
        <v>0.0017084178406176981</v>
      </c>
      <c r="D2143" s="99" t="s">
        <v>454</v>
      </c>
      <c r="E2143" s="99" t="b">
        <v>0</v>
      </c>
      <c r="F2143" s="99" t="b">
        <v>0</v>
      </c>
      <c r="G2143" s="99" t="b">
        <v>0</v>
      </c>
    </row>
    <row r="2144" spans="1:7" ht="15">
      <c r="A2144" s="101" t="s">
        <v>1067</v>
      </c>
      <c r="B2144" s="99">
        <v>5</v>
      </c>
      <c r="C2144" s="103">
        <v>0.001375346369424977</v>
      </c>
      <c r="D2144" s="99" t="s">
        <v>454</v>
      </c>
      <c r="E2144" s="99" t="b">
        <v>0</v>
      </c>
      <c r="F2144" s="99" t="b">
        <v>0</v>
      </c>
      <c r="G2144" s="99" t="b">
        <v>0</v>
      </c>
    </row>
    <row r="2145" spans="1:7" ht="15">
      <c r="A2145" s="101" t="s">
        <v>525</v>
      </c>
      <c r="B2145" s="99">
        <v>5</v>
      </c>
      <c r="C2145" s="103">
        <v>0.0010422748982322563</v>
      </c>
      <c r="D2145" s="99" t="s">
        <v>454</v>
      </c>
      <c r="E2145" s="99" t="b">
        <v>0</v>
      </c>
      <c r="F2145" s="99" t="b">
        <v>0</v>
      </c>
      <c r="G2145" s="99" t="b">
        <v>0</v>
      </c>
    </row>
    <row r="2146" spans="1:7" ht="15">
      <c r="A2146" s="101" t="s">
        <v>645</v>
      </c>
      <c r="B2146" s="99">
        <v>5</v>
      </c>
      <c r="C2146" s="103">
        <v>0.0009350498340498526</v>
      </c>
      <c r="D2146" s="99" t="s">
        <v>454</v>
      </c>
      <c r="E2146" s="99" t="b">
        <v>0</v>
      </c>
      <c r="F2146" s="99" t="b">
        <v>0</v>
      </c>
      <c r="G2146" s="99" t="b">
        <v>0</v>
      </c>
    </row>
    <row r="2147" spans="1:7" ht="15">
      <c r="A2147" s="101" t="s">
        <v>706</v>
      </c>
      <c r="B2147" s="99">
        <v>5</v>
      </c>
      <c r="C2147" s="103">
        <v>0.0009350498340498526</v>
      </c>
      <c r="D2147" s="99" t="s">
        <v>454</v>
      </c>
      <c r="E2147" s="99" t="b">
        <v>1</v>
      </c>
      <c r="F2147" s="99" t="b">
        <v>0</v>
      </c>
      <c r="G2147" s="99" t="b">
        <v>0</v>
      </c>
    </row>
    <row r="2148" spans="1:7" ht="15">
      <c r="A2148" s="101" t="s">
        <v>740</v>
      </c>
      <c r="B2148" s="99">
        <v>5</v>
      </c>
      <c r="C2148" s="103">
        <v>0.0010422748982322563</v>
      </c>
      <c r="D2148" s="99" t="s">
        <v>454</v>
      </c>
      <c r="E2148" s="99" t="b">
        <v>0</v>
      </c>
      <c r="F2148" s="99" t="b">
        <v>0</v>
      </c>
      <c r="G2148" s="99" t="b">
        <v>0</v>
      </c>
    </row>
    <row r="2149" spans="1:7" ht="15">
      <c r="A2149" s="101" t="s">
        <v>741</v>
      </c>
      <c r="B2149" s="99">
        <v>5</v>
      </c>
      <c r="C2149" s="103">
        <v>0.0009350498340498526</v>
      </c>
      <c r="D2149" s="99" t="s">
        <v>454</v>
      </c>
      <c r="E2149" s="99" t="b">
        <v>0</v>
      </c>
      <c r="F2149" s="99" t="b">
        <v>0</v>
      </c>
      <c r="G2149" s="99" t="b">
        <v>0</v>
      </c>
    </row>
    <row r="2150" spans="1:7" ht="15">
      <c r="A2150" s="101" t="s">
        <v>947</v>
      </c>
      <c r="B2150" s="99">
        <v>5</v>
      </c>
      <c r="C2150" s="103">
        <v>0.0009350498340498526</v>
      </c>
      <c r="D2150" s="99" t="s">
        <v>454</v>
      </c>
      <c r="E2150" s="99" t="b">
        <v>0</v>
      </c>
      <c r="F2150" s="99" t="b">
        <v>0</v>
      </c>
      <c r="G2150" s="99" t="b">
        <v>0</v>
      </c>
    </row>
    <row r="2151" spans="1:7" ht="15">
      <c r="A2151" s="101" t="s">
        <v>509</v>
      </c>
      <c r="B2151" s="99">
        <v>5</v>
      </c>
      <c r="C2151" s="103">
        <v>0.0010422748982322563</v>
      </c>
      <c r="D2151" s="99" t="s">
        <v>454</v>
      </c>
      <c r="E2151" s="99" t="b">
        <v>0</v>
      </c>
      <c r="F2151" s="99" t="b">
        <v>0</v>
      </c>
      <c r="G2151" s="99" t="b">
        <v>0</v>
      </c>
    </row>
    <row r="2152" spans="1:7" ht="15">
      <c r="A2152" s="101" t="s">
        <v>484</v>
      </c>
      <c r="B2152" s="99">
        <v>5</v>
      </c>
      <c r="C2152" s="103">
        <v>0.0010422748982322563</v>
      </c>
      <c r="D2152" s="99" t="s">
        <v>454</v>
      </c>
      <c r="E2152" s="99" t="b">
        <v>0</v>
      </c>
      <c r="F2152" s="99" t="b">
        <v>0</v>
      </c>
      <c r="G2152" s="99" t="b">
        <v>0</v>
      </c>
    </row>
    <row r="2153" spans="1:7" ht="15">
      <c r="A2153" s="101" t="s">
        <v>865</v>
      </c>
      <c r="B2153" s="99">
        <v>5</v>
      </c>
      <c r="C2153" s="103">
        <v>0.0011805120487172085</v>
      </c>
      <c r="D2153" s="99" t="s">
        <v>454</v>
      </c>
      <c r="E2153" s="99" t="b">
        <v>0</v>
      </c>
      <c r="F2153" s="99" t="b">
        <v>0</v>
      </c>
      <c r="G2153" s="99" t="b">
        <v>0</v>
      </c>
    </row>
    <row r="2154" spans="1:7" ht="15">
      <c r="A2154" s="101" t="s">
        <v>866</v>
      </c>
      <c r="B2154" s="99">
        <v>5</v>
      </c>
      <c r="C2154" s="103">
        <v>0.0009350498340498526</v>
      </c>
      <c r="D2154" s="99" t="s">
        <v>454</v>
      </c>
      <c r="E2154" s="99" t="b">
        <v>0</v>
      </c>
      <c r="F2154" s="99" t="b">
        <v>0</v>
      </c>
      <c r="G2154" s="99" t="b">
        <v>0</v>
      </c>
    </row>
    <row r="2155" spans="1:7" ht="15">
      <c r="A2155" s="101" t="s">
        <v>631</v>
      </c>
      <c r="B2155" s="99">
        <v>5</v>
      </c>
      <c r="C2155" s="103">
        <v>0.0009350498340498526</v>
      </c>
      <c r="D2155" s="99" t="s">
        <v>454</v>
      </c>
      <c r="E2155" s="99" t="b">
        <v>0</v>
      </c>
      <c r="F2155" s="99" t="b">
        <v>0</v>
      </c>
      <c r="G2155" s="99" t="b">
        <v>0</v>
      </c>
    </row>
    <row r="2156" spans="1:7" ht="15">
      <c r="A2156" s="101" t="s">
        <v>1096</v>
      </c>
      <c r="B2156" s="99">
        <v>5</v>
      </c>
      <c r="C2156" s="103">
        <v>0.0011805120487172085</v>
      </c>
      <c r="D2156" s="99" t="s">
        <v>454</v>
      </c>
      <c r="E2156" s="99" t="b">
        <v>0</v>
      </c>
      <c r="F2156" s="99" t="b">
        <v>0</v>
      </c>
      <c r="G2156" s="99" t="b">
        <v>0</v>
      </c>
    </row>
    <row r="2157" spans="1:7" ht="15">
      <c r="A2157" s="101" t="s">
        <v>868</v>
      </c>
      <c r="B2157" s="99">
        <v>5</v>
      </c>
      <c r="C2157" s="103">
        <v>0.0010422748982322563</v>
      </c>
      <c r="D2157" s="99" t="s">
        <v>454</v>
      </c>
      <c r="E2157" s="99" t="b">
        <v>0</v>
      </c>
      <c r="F2157" s="99" t="b">
        <v>0</v>
      </c>
      <c r="G2157" s="99" t="b">
        <v>0</v>
      </c>
    </row>
    <row r="2158" spans="1:7" ht="15">
      <c r="A2158" s="101" t="s">
        <v>805</v>
      </c>
      <c r="B2158" s="99">
        <v>5</v>
      </c>
      <c r="C2158" s="103">
        <v>0.0009350498340498526</v>
      </c>
      <c r="D2158" s="99" t="s">
        <v>454</v>
      </c>
      <c r="E2158" s="99" t="b">
        <v>0</v>
      </c>
      <c r="F2158" s="99" t="b">
        <v>0</v>
      </c>
      <c r="G2158" s="99" t="b">
        <v>0</v>
      </c>
    </row>
    <row r="2159" spans="1:7" ht="15">
      <c r="A2159" s="101" t="s">
        <v>553</v>
      </c>
      <c r="B2159" s="99">
        <v>5</v>
      </c>
      <c r="C2159" s="103">
        <v>0.0011805120487172085</v>
      </c>
      <c r="D2159" s="99" t="s">
        <v>454</v>
      </c>
      <c r="E2159" s="99" t="b">
        <v>0</v>
      </c>
      <c r="F2159" s="99" t="b">
        <v>0</v>
      </c>
      <c r="G2159" s="99" t="b">
        <v>0</v>
      </c>
    </row>
    <row r="2160" spans="1:7" ht="15">
      <c r="A2160" s="101" t="s">
        <v>597</v>
      </c>
      <c r="B2160" s="99">
        <v>5</v>
      </c>
      <c r="C2160" s="103">
        <v>0.001375346369424977</v>
      </c>
      <c r="D2160" s="99" t="s">
        <v>454</v>
      </c>
      <c r="E2160" s="99" t="b">
        <v>0</v>
      </c>
      <c r="F2160" s="99" t="b">
        <v>0</v>
      </c>
      <c r="G2160" s="99" t="b">
        <v>0</v>
      </c>
    </row>
    <row r="2161" spans="1:7" ht="15">
      <c r="A2161" s="101" t="s">
        <v>1106</v>
      </c>
      <c r="B2161" s="99">
        <v>5</v>
      </c>
      <c r="C2161" s="103">
        <v>0.0011805120487172085</v>
      </c>
      <c r="D2161" s="99" t="s">
        <v>454</v>
      </c>
      <c r="E2161" s="99" t="b">
        <v>0</v>
      </c>
      <c r="F2161" s="99" t="b">
        <v>0</v>
      </c>
      <c r="G2161" s="99" t="b">
        <v>0</v>
      </c>
    </row>
    <row r="2162" spans="1:7" ht="15">
      <c r="A2162" s="101" t="s">
        <v>1111</v>
      </c>
      <c r="B2162" s="99">
        <v>5</v>
      </c>
      <c r="C2162" s="103">
        <v>0.0010422748982322563</v>
      </c>
      <c r="D2162" s="99" t="s">
        <v>454</v>
      </c>
      <c r="E2162" s="99" t="b">
        <v>0</v>
      </c>
      <c r="F2162" s="99" t="b">
        <v>0</v>
      </c>
      <c r="G2162" s="99" t="b">
        <v>0</v>
      </c>
    </row>
    <row r="2163" spans="1:7" ht="15">
      <c r="A2163" s="101" t="s">
        <v>1119</v>
      </c>
      <c r="B2163" s="99">
        <v>5</v>
      </c>
      <c r="C2163" s="103">
        <v>0.001375346369424977</v>
      </c>
      <c r="D2163" s="99" t="s">
        <v>454</v>
      </c>
      <c r="E2163" s="99" t="b">
        <v>0</v>
      </c>
      <c r="F2163" s="99" t="b">
        <v>0</v>
      </c>
      <c r="G2163" s="99" t="b">
        <v>0</v>
      </c>
    </row>
    <row r="2164" spans="1:7" ht="15">
      <c r="A2164" s="101" t="s">
        <v>1121</v>
      </c>
      <c r="B2164" s="99">
        <v>4</v>
      </c>
      <c r="C2164" s="103">
        <v>0.0013667342724941586</v>
      </c>
      <c r="D2164" s="99" t="s">
        <v>454</v>
      </c>
      <c r="E2164" s="99" t="b">
        <v>0</v>
      </c>
      <c r="F2164" s="99" t="b">
        <v>0</v>
      </c>
      <c r="G2164" s="99" t="b">
        <v>0</v>
      </c>
    </row>
    <row r="2165" spans="1:7" ht="15">
      <c r="A2165" s="101" t="s">
        <v>810</v>
      </c>
      <c r="B2165" s="99">
        <v>4</v>
      </c>
      <c r="C2165" s="103">
        <v>0.0008338199185858052</v>
      </c>
      <c r="D2165" s="99" t="s">
        <v>454</v>
      </c>
      <c r="E2165" s="99" t="b">
        <v>0</v>
      </c>
      <c r="F2165" s="99" t="b">
        <v>0</v>
      </c>
      <c r="G2165" s="99" t="b">
        <v>0</v>
      </c>
    </row>
    <row r="2166" spans="1:7" ht="15">
      <c r="A2166" s="101" t="s">
        <v>686</v>
      </c>
      <c r="B2166" s="99">
        <v>4</v>
      </c>
      <c r="C2166" s="103">
        <v>0.0008338199185858052</v>
      </c>
      <c r="D2166" s="99" t="s">
        <v>454</v>
      </c>
      <c r="E2166" s="99" t="b">
        <v>0</v>
      </c>
      <c r="F2166" s="99" t="b">
        <v>0</v>
      </c>
      <c r="G2166" s="99" t="b">
        <v>0</v>
      </c>
    </row>
    <row r="2167" spans="1:7" ht="15">
      <c r="A2167" s="101" t="s">
        <v>814</v>
      </c>
      <c r="B2167" s="99">
        <v>4</v>
      </c>
      <c r="C2167" s="103">
        <v>0.0008338199185858052</v>
      </c>
      <c r="D2167" s="99" t="s">
        <v>454</v>
      </c>
      <c r="E2167" s="99" t="b">
        <v>0</v>
      </c>
      <c r="F2167" s="99" t="b">
        <v>0</v>
      </c>
      <c r="G2167" s="99" t="b">
        <v>0</v>
      </c>
    </row>
    <row r="2168" spans="1:7" ht="15">
      <c r="A2168" s="101" t="s">
        <v>815</v>
      </c>
      <c r="B2168" s="99">
        <v>4</v>
      </c>
      <c r="C2168" s="103">
        <v>0.0008338199185858052</v>
      </c>
      <c r="D2168" s="99" t="s">
        <v>454</v>
      </c>
      <c r="E2168" s="99" t="b">
        <v>0</v>
      </c>
      <c r="F2168" s="99" t="b">
        <v>0</v>
      </c>
      <c r="G2168" s="99" t="b">
        <v>0</v>
      </c>
    </row>
    <row r="2169" spans="1:7" ht="15">
      <c r="A2169" s="101" t="s">
        <v>987</v>
      </c>
      <c r="B2169" s="99">
        <v>4</v>
      </c>
      <c r="C2169" s="103">
        <v>0.001100277095539982</v>
      </c>
      <c r="D2169" s="99" t="s">
        <v>454</v>
      </c>
      <c r="E2169" s="99" t="b">
        <v>0</v>
      </c>
      <c r="F2169" s="99" t="b">
        <v>0</v>
      </c>
      <c r="G2169" s="99" t="b">
        <v>0</v>
      </c>
    </row>
    <row r="2170" spans="1:7" ht="15">
      <c r="A2170" s="101" t="s">
        <v>581</v>
      </c>
      <c r="B2170" s="99">
        <v>4</v>
      </c>
      <c r="C2170" s="103">
        <v>0.0009444096389737669</v>
      </c>
      <c r="D2170" s="99" t="s">
        <v>454</v>
      </c>
      <c r="E2170" s="99" t="b">
        <v>0</v>
      </c>
      <c r="F2170" s="99" t="b">
        <v>0</v>
      </c>
      <c r="G2170" s="99" t="b">
        <v>0</v>
      </c>
    </row>
    <row r="2171" spans="1:7" ht="15">
      <c r="A2171" s="101" t="s">
        <v>658</v>
      </c>
      <c r="B2171" s="99">
        <v>4</v>
      </c>
      <c r="C2171" s="103">
        <v>0.001100277095539982</v>
      </c>
      <c r="D2171" s="99" t="s">
        <v>454</v>
      </c>
      <c r="E2171" s="99" t="b">
        <v>0</v>
      </c>
      <c r="F2171" s="99" t="b">
        <v>0</v>
      </c>
      <c r="G2171" s="99" t="b">
        <v>0</v>
      </c>
    </row>
    <row r="2172" spans="1:7" ht="15">
      <c r="A2172" s="101" t="s">
        <v>992</v>
      </c>
      <c r="B2172" s="99">
        <v>4</v>
      </c>
      <c r="C2172" s="103">
        <v>0.0008338199185858052</v>
      </c>
      <c r="D2172" s="99" t="s">
        <v>454</v>
      </c>
      <c r="E2172" s="99" t="b">
        <v>0</v>
      </c>
      <c r="F2172" s="99" t="b">
        <v>0</v>
      </c>
      <c r="G2172" s="99" t="b">
        <v>0</v>
      </c>
    </row>
    <row r="2173" spans="1:7" ht="15">
      <c r="A2173" s="101" t="s">
        <v>996</v>
      </c>
      <c r="B2173" s="99">
        <v>4</v>
      </c>
      <c r="C2173" s="103">
        <v>0.0009444096389737669</v>
      </c>
      <c r="D2173" s="99" t="s">
        <v>454</v>
      </c>
      <c r="E2173" s="99" t="b">
        <v>0</v>
      </c>
      <c r="F2173" s="99" t="b">
        <v>0</v>
      </c>
      <c r="G2173" s="99" t="b">
        <v>0</v>
      </c>
    </row>
    <row r="2174" spans="1:7" ht="15">
      <c r="A2174" s="101" t="s">
        <v>998</v>
      </c>
      <c r="B2174" s="99">
        <v>4</v>
      </c>
      <c r="C2174" s="103">
        <v>0.0008338199185858052</v>
      </c>
      <c r="D2174" s="99" t="s">
        <v>454</v>
      </c>
      <c r="E2174" s="99" t="b">
        <v>0</v>
      </c>
      <c r="F2174" s="99" t="b">
        <v>0</v>
      </c>
      <c r="G2174" s="99" t="b">
        <v>0</v>
      </c>
    </row>
    <row r="2175" spans="1:7" ht="15">
      <c r="A2175" s="101" t="s">
        <v>1000</v>
      </c>
      <c r="B2175" s="99">
        <v>4</v>
      </c>
      <c r="C2175" s="103">
        <v>0.0013667342724941586</v>
      </c>
      <c r="D2175" s="99" t="s">
        <v>454</v>
      </c>
      <c r="E2175" s="99" t="b">
        <v>0</v>
      </c>
      <c r="F2175" s="99" t="b">
        <v>0</v>
      </c>
      <c r="G2175" s="99" t="b">
        <v>0</v>
      </c>
    </row>
    <row r="2176" spans="1:7" ht="15">
      <c r="A2176" s="101" t="s">
        <v>773</v>
      </c>
      <c r="B2176" s="99">
        <v>4</v>
      </c>
      <c r="C2176" s="103">
        <v>0.0008338199185858052</v>
      </c>
      <c r="D2176" s="99" t="s">
        <v>454</v>
      </c>
      <c r="E2176" s="99" t="b">
        <v>0</v>
      </c>
      <c r="F2176" s="99" t="b">
        <v>0</v>
      </c>
      <c r="G2176" s="99" t="b">
        <v>0</v>
      </c>
    </row>
    <row r="2177" spans="1:7" ht="15">
      <c r="A2177" s="101" t="s">
        <v>662</v>
      </c>
      <c r="B2177" s="99">
        <v>4</v>
      </c>
      <c r="C2177" s="103">
        <v>0.0008338199185858052</v>
      </c>
      <c r="D2177" s="99" t="s">
        <v>454</v>
      </c>
      <c r="E2177" s="99" t="b">
        <v>0</v>
      </c>
      <c r="F2177" s="99" t="b">
        <v>0</v>
      </c>
      <c r="G2177" s="99" t="b">
        <v>0</v>
      </c>
    </row>
    <row r="2178" spans="1:7" ht="15">
      <c r="A2178" s="101" t="s">
        <v>1006</v>
      </c>
      <c r="B2178" s="99">
        <v>4</v>
      </c>
      <c r="C2178" s="103">
        <v>0.001100277095539982</v>
      </c>
      <c r="D2178" s="99" t="s">
        <v>454</v>
      </c>
      <c r="E2178" s="99" t="b">
        <v>0</v>
      </c>
      <c r="F2178" s="99" t="b">
        <v>0</v>
      </c>
      <c r="G2178" s="99" t="b">
        <v>0</v>
      </c>
    </row>
    <row r="2179" spans="1:7" ht="15">
      <c r="A2179" s="101" t="s">
        <v>663</v>
      </c>
      <c r="B2179" s="99">
        <v>4</v>
      </c>
      <c r="C2179" s="103">
        <v>0.0008338199185858052</v>
      </c>
      <c r="D2179" s="99" t="s">
        <v>454</v>
      </c>
      <c r="E2179" s="99" t="b">
        <v>0</v>
      </c>
      <c r="F2179" s="99" t="b">
        <v>0</v>
      </c>
      <c r="G2179" s="99" t="b">
        <v>0</v>
      </c>
    </row>
    <row r="2180" spans="1:7" ht="15">
      <c r="A2180" s="101" t="s">
        <v>1151</v>
      </c>
      <c r="B2180" s="99">
        <v>4</v>
      </c>
      <c r="C2180" s="103">
        <v>0.0013667342724941586</v>
      </c>
      <c r="D2180" s="99" t="s">
        <v>454</v>
      </c>
      <c r="E2180" s="99" t="b">
        <v>0</v>
      </c>
      <c r="F2180" s="99" t="b">
        <v>0</v>
      </c>
      <c r="G2180" s="99" t="b">
        <v>0</v>
      </c>
    </row>
    <row r="2181" spans="1:7" ht="15">
      <c r="A2181" s="101" t="s">
        <v>1152</v>
      </c>
      <c r="B2181" s="99">
        <v>4</v>
      </c>
      <c r="C2181" s="103">
        <v>0.0008338199185858052</v>
      </c>
      <c r="D2181" s="99" t="s">
        <v>454</v>
      </c>
      <c r="E2181" s="99" t="b">
        <v>1</v>
      </c>
      <c r="F2181" s="99" t="b">
        <v>0</v>
      </c>
      <c r="G2181" s="99" t="b">
        <v>0</v>
      </c>
    </row>
    <row r="2182" spans="1:7" ht="15">
      <c r="A2182" s="101" t="s">
        <v>722</v>
      </c>
      <c r="B2182" s="99">
        <v>4</v>
      </c>
      <c r="C2182" s="103">
        <v>0.0009444096389737669</v>
      </c>
      <c r="D2182" s="99" t="s">
        <v>454</v>
      </c>
      <c r="E2182" s="99" t="b">
        <v>0</v>
      </c>
      <c r="F2182" s="99" t="b">
        <v>0</v>
      </c>
      <c r="G2182" s="99" t="b">
        <v>0</v>
      </c>
    </row>
    <row r="2183" spans="1:7" ht="15">
      <c r="A2183" s="101" t="s">
        <v>1014</v>
      </c>
      <c r="B2183" s="99">
        <v>4</v>
      </c>
      <c r="C2183" s="103">
        <v>0.0008338199185858052</v>
      </c>
      <c r="D2183" s="99" t="s">
        <v>454</v>
      </c>
      <c r="E2183" s="99" t="b">
        <v>0</v>
      </c>
      <c r="F2183" s="99" t="b">
        <v>0</v>
      </c>
      <c r="G2183" s="99" t="b">
        <v>0</v>
      </c>
    </row>
    <row r="2184" spans="1:7" ht="15">
      <c r="A2184" s="101" t="s">
        <v>896</v>
      </c>
      <c r="B2184" s="99">
        <v>4</v>
      </c>
      <c r="C2184" s="103">
        <v>0.0008338199185858052</v>
      </c>
      <c r="D2184" s="99" t="s">
        <v>454</v>
      </c>
      <c r="E2184" s="99" t="b">
        <v>0</v>
      </c>
      <c r="F2184" s="99" t="b">
        <v>0</v>
      </c>
      <c r="G2184" s="99" t="b">
        <v>0</v>
      </c>
    </row>
    <row r="2185" spans="1:7" ht="15">
      <c r="A2185" s="101" t="s">
        <v>777</v>
      </c>
      <c r="B2185" s="99">
        <v>4</v>
      </c>
      <c r="C2185" s="103">
        <v>0.0009444096389737669</v>
      </c>
      <c r="D2185" s="99" t="s">
        <v>454</v>
      </c>
      <c r="E2185" s="99" t="b">
        <v>0</v>
      </c>
      <c r="F2185" s="99" t="b">
        <v>0</v>
      </c>
      <c r="G2185" s="99" t="b">
        <v>0</v>
      </c>
    </row>
    <row r="2186" spans="1:7" ht="15">
      <c r="A2186" s="101" t="s">
        <v>1018</v>
      </c>
      <c r="B2186" s="99">
        <v>4</v>
      </c>
      <c r="C2186" s="103">
        <v>0.0009444096389737669</v>
      </c>
      <c r="D2186" s="99" t="s">
        <v>454</v>
      </c>
      <c r="E2186" s="99" t="b">
        <v>0</v>
      </c>
      <c r="F2186" s="99" t="b">
        <v>0</v>
      </c>
      <c r="G2186" s="99" t="b">
        <v>0</v>
      </c>
    </row>
    <row r="2187" spans="1:7" ht="15">
      <c r="A2187" s="101" t="s">
        <v>1162</v>
      </c>
      <c r="B2187" s="99">
        <v>4</v>
      </c>
      <c r="C2187" s="103">
        <v>0.0013667342724941586</v>
      </c>
      <c r="D2187" s="99" t="s">
        <v>454</v>
      </c>
      <c r="E2187" s="99" t="b">
        <v>0</v>
      </c>
      <c r="F2187" s="99" t="b">
        <v>0</v>
      </c>
      <c r="G2187" s="99" t="b">
        <v>0</v>
      </c>
    </row>
    <row r="2188" spans="1:7" ht="15">
      <c r="A2188" s="101" t="s">
        <v>668</v>
      </c>
      <c r="B2188" s="99">
        <v>4</v>
      </c>
      <c r="C2188" s="103">
        <v>0.0009444096389737669</v>
      </c>
      <c r="D2188" s="99" t="s">
        <v>454</v>
      </c>
      <c r="E2188" s="99" t="b">
        <v>0</v>
      </c>
      <c r="F2188" s="99" t="b">
        <v>0</v>
      </c>
      <c r="G2188" s="99" t="b">
        <v>0</v>
      </c>
    </row>
    <row r="2189" spans="1:7" ht="15">
      <c r="A2189" s="101" t="s">
        <v>1165</v>
      </c>
      <c r="B2189" s="99">
        <v>4</v>
      </c>
      <c r="C2189" s="103">
        <v>0.0008338199185858052</v>
      </c>
      <c r="D2189" s="99" t="s">
        <v>454</v>
      </c>
      <c r="E2189" s="99" t="b">
        <v>0</v>
      </c>
      <c r="F2189" s="99" t="b">
        <v>0</v>
      </c>
      <c r="G2189" s="99" t="b">
        <v>0</v>
      </c>
    </row>
    <row r="2190" spans="1:7" ht="15">
      <c r="A2190" s="101" t="s">
        <v>901</v>
      </c>
      <c r="B2190" s="99">
        <v>4</v>
      </c>
      <c r="C2190" s="103">
        <v>0.001100277095539982</v>
      </c>
      <c r="D2190" s="99" t="s">
        <v>454</v>
      </c>
      <c r="E2190" s="99" t="b">
        <v>0</v>
      </c>
      <c r="F2190" s="99" t="b">
        <v>0</v>
      </c>
      <c r="G2190" s="99" t="b">
        <v>0</v>
      </c>
    </row>
    <row r="2191" spans="1:7" ht="15">
      <c r="A2191" s="101" t="s">
        <v>1176</v>
      </c>
      <c r="B2191" s="99">
        <v>4</v>
      </c>
      <c r="C2191" s="103">
        <v>0.0008338199185858052</v>
      </c>
      <c r="D2191" s="99" t="s">
        <v>454</v>
      </c>
      <c r="E2191" s="99" t="b">
        <v>0</v>
      </c>
      <c r="F2191" s="99" t="b">
        <v>0</v>
      </c>
      <c r="G2191" s="99" t="b">
        <v>0</v>
      </c>
    </row>
    <row r="2192" spans="1:7" ht="15">
      <c r="A2192" s="101" t="s">
        <v>1027</v>
      </c>
      <c r="B2192" s="99">
        <v>4</v>
      </c>
      <c r="C2192" s="103">
        <v>0.001100277095539982</v>
      </c>
      <c r="D2192" s="99" t="s">
        <v>454</v>
      </c>
      <c r="E2192" s="99" t="b">
        <v>0</v>
      </c>
      <c r="F2192" s="99" t="b">
        <v>0</v>
      </c>
      <c r="G2192" s="99" t="b">
        <v>0</v>
      </c>
    </row>
    <row r="2193" spans="1:7" ht="15">
      <c r="A2193" s="101" t="s">
        <v>1178</v>
      </c>
      <c r="B2193" s="99">
        <v>4</v>
      </c>
      <c r="C2193" s="103">
        <v>0.0008338199185858052</v>
      </c>
      <c r="D2193" s="99" t="s">
        <v>454</v>
      </c>
      <c r="E2193" s="99" t="b">
        <v>0</v>
      </c>
      <c r="F2193" s="99" t="b">
        <v>0</v>
      </c>
      <c r="G2193" s="99" t="b">
        <v>0</v>
      </c>
    </row>
    <row r="2194" spans="1:7" ht="15">
      <c r="A2194" s="101" t="s">
        <v>1029</v>
      </c>
      <c r="B2194" s="99">
        <v>4</v>
      </c>
      <c r="C2194" s="103">
        <v>0.0008338199185858052</v>
      </c>
      <c r="D2194" s="99" t="s">
        <v>454</v>
      </c>
      <c r="E2194" s="99" t="b">
        <v>0</v>
      </c>
      <c r="F2194" s="99" t="b">
        <v>0</v>
      </c>
      <c r="G2194" s="99" t="b">
        <v>0</v>
      </c>
    </row>
    <row r="2195" spans="1:7" ht="15">
      <c r="A2195" s="101" t="s">
        <v>601</v>
      </c>
      <c r="B2195" s="99">
        <v>4</v>
      </c>
      <c r="C2195" s="103">
        <v>0.001100277095539982</v>
      </c>
      <c r="D2195" s="99" t="s">
        <v>454</v>
      </c>
      <c r="E2195" s="99" t="b">
        <v>0</v>
      </c>
      <c r="F2195" s="99" t="b">
        <v>0</v>
      </c>
      <c r="G2195" s="99" t="b">
        <v>0</v>
      </c>
    </row>
    <row r="2196" spans="1:7" ht="15">
      <c r="A2196" s="101" t="s">
        <v>730</v>
      </c>
      <c r="B2196" s="99">
        <v>4</v>
      </c>
      <c r="C2196" s="103">
        <v>0.0009444096389737669</v>
      </c>
      <c r="D2196" s="99" t="s">
        <v>454</v>
      </c>
      <c r="E2196" s="99" t="b">
        <v>0</v>
      </c>
      <c r="F2196" s="99" t="b">
        <v>0</v>
      </c>
      <c r="G2196" s="99" t="b">
        <v>0</v>
      </c>
    </row>
    <row r="2197" spans="1:7" ht="15">
      <c r="A2197" s="101" t="s">
        <v>622</v>
      </c>
      <c r="B2197" s="99">
        <v>4</v>
      </c>
      <c r="C2197" s="103">
        <v>0.001100277095539982</v>
      </c>
      <c r="D2197" s="99" t="s">
        <v>454</v>
      </c>
      <c r="E2197" s="99" t="b">
        <v>0</v>
      </c>
      <c r="F2197" s="99" t="b">
        <v>0</v>
      </c>
      <c r="G2197" s="99" t="b">
        <v>0</v>
      </c>
    </row>
    <row r="2198" spans="1:7" ht="15">
      <c r="A2198" s="101" t="s">
        <v>1196</v>
      </c>
      <c r="B2198" s="99">
        <v>4</v>
      </c>
      <c r="C2198" s="103">
        <v>0.001100277095539982</v>
      </c>
      <c r="D2198" s="99" t="s">
        <v>454</v>
      </c>
      <c r="E2198" s="99" t="b">
        <v>0</v>
      </c>
      <c r="F2198" s="99" t="b">
        <v>0</v>
      </c>
      <c r="G2198" s="99" t="b">
        <v>0</v>
      </c>
    </row>
    <row r="2199" spans="1:7" ht="15">
      <c r="A2199" s="101" t="s">
        <v>1199</v>
      </c>
      <c r="B2199" s="99">
        <v>4</v>
      </c>
      <c r="C2199" s="103">
        <v>0.0009444096389737669</v>
      </c>
      <c r="D2199" s="99" t="s">
        <v>454</v>
      </c>
      <c r="E2199" s="99" t="b">
        <v>0</v>
      </c>
      <c r="F2199" s="99" t="b">
        <v>0</v>
      </c>
      <c r="G2199" s="99" t="b">
        <v>0</v>
      </c>
    </row>
    <row r="2200" spans="1:7" ht="15">
      <c r="A2200" s="101" t="s">
        <v>698</v>
      </c>
      <c r="B2200" s="99">
        <v>4</v>
      </c>
      <c r="C2200" s="103">
        <v>0.0008338199185858052</v>
      </c>
      <c r="D2200" s="99" t="s">
        <v>454</v>
      </c>
      <c r="E2200" s="99" t="b">
        <v>0</v>
      </c>
      <c r="F2200" s="99" t="b">
        <v>0</v>
      </c>
      <c r="G2200" s="99" t="b">
        <v>0</v>
      </c>
    </row>
    <row r="2201" spans="1:7" ht="15">
      <c r="A2201" s="101" t="s">
        <v>576</v>
      </c>
      <c r="B2201" s="99">
        <v>4</v>
      </c>
      <c r="C2201" s="103">
        <v>0.0009444096389737669</v>
      </c>
      <c r="D2201" s="99" t="s">
        <v>454</v>
      </c>
      <c r="E2201" s="99" t="b">
        <v>0</v>
      </c>
      <c r="F2201" s="99" t="b">
        <v>0</v>
      </c>
      <c r="G2201" s="99" t="b">
        <v>0</v>
      </c>
    </row>
    <row r="2202" spans="1:7" ht="15">
      <c r="A2202" s="101" t="s">
        <v>499</v>
      </c>
      <c r="B2202" s="99">
        <v>4</v>
      </c>
      <c r="C2202" s="103">
        <v>0.0008338199185858052</v>
      </c>
      <c r="D2202" s="99" t="s">
        <v>454</v>
      </c>
      <c r="E2202" s="99" t="b">
        <v>0</v>
      </c>
      <c r="F2202" s="99" t="b">
        <v>0</v>
      </c>
      <c r="G2202" s="99" t="b">
        <v>0</v>
      </c>
    </row>
    <row r="2203" spans="1:7" ht="15">
      <c r="A2203" s="101" t="s">
        <v>1056</v>
      </c>
      <c r="B2203" s="99">
        <v>4</v>
      </c>
      <c r="C2203" s="103">
        <v>0.001100277095539982</v>
      </c>
      <c r="D2203" s="99" t="s">
        <v>454</v>
      </c>
      <c r="E2203" s="99" t="b">
        <v>0</v>
      </c>
      <c r="F2203" s="99" t="b">
        <v>0</v>
      </c>
      <c r="G2203" s="99" t="b">
        <v>0</v>
      </c>
    </row>
    <row r="2204" spans="1:7" ht="15">
      <c r="A2204" s="101" t="s">
        <v>1224</v>
      </c>
      <c r="B2204" s="99">
        <v>4</v>
      </c>
      <c r="C2204" s="103">
        <v>0.0013667342724941586</v>
      </c>
      <c r="D2204" s="99" t="s">
        <v>454</v>
      </c>
      <c r="E2204" s="99" t="b">
        <v>0</v>
      </c>
      <c r="F2204" s="99" t="b">
        <v>0</v>
      </c>
      <c r="G2204" s="99" t="b">
        <v>0</v>
      </c>
    </row>
    <row r="2205" spans="1:7" ht="15">
      <c r="A2205" s="101" t="s">
        <v>924</v>
      </c>
      <c r="B2205" s="99">
        <v>4</v>
      </c>
      <c r="C2205" s="103">
        <v>0.0008338199185858052</v>
      </c>
      <c r="D2205" s="99" t="s">
        <v>454</v>
      </c>
      <c r="E2205" s="99" t="b">
        <v>0</v>
      </c>
      <c r="F2205" s="99" t="b">
        <v>0</v>
      </c>
      <c r="G2205" s="99" t="b">
        <v>0</v>
      </c>
    </row>
    <row r="2206" spans="1:7" ht="15">
      <c r="A2206" s="101" t="s">
        <v>702</v>
      </c>
      <c r="B2206" s="99">
        <v>4</v>
      </c>
      <c r="C2206" s="103">
        <v>0.001100277095539982</v>
      </c>
      <c r="D2206" s="99" t="s">
        <v>454</v>
      </c>
      <c r="E2206" s="99" t="b">
        <v>0</v>
      </c>
      <c r="F2206" s="99" t="b">
        <v>0</v>
      </c>
      <c r="G2206" s="99" t="b">
        <v>0</v>
      </c>
    </row>
    <row r="2207" spans="1:7" ht="15">
      <c r="A2207" s="101" t="s">
        <v>925</v>
      </c>
      <c r="B2207" s="99">
        <v>4</v>
      </c>
      <c r="C2207" s="103">
        <v>0.0008338199185858052</v>
      </c>
      <c r="D2207" s="99" t="s">
        <v>454</v>
      </c>
      <c r="E2207" s="99" t="b">
        <v>0</v>
      </c>
      <c r="F2207" s="99" t="b">
        <v>0</v>
      </c>
      <c r="G2207" s="99" t="b">
        <v>0</v>
      </c>
    </row>
    <row r="2208" spans="1:7" ht="15">
      <c r="A2208" s="101" t="s">
        <v>851</v>
      </c>
      <c r="B2208" s="99">
        <v>4</v>
      </c>
      <c r="C2208" s="103">
        <v>0.0009444096389737669</v>
      </c>
      <c r="D2208" s="99" t="s">
        <v>454</v>
      </c>
      <c r="E2208" s="99" t="b">
        <v>0</v>
      </c>
      <c r="F2208" s="99" t="b">
        <v>0</v>
      </c>
      <c r="G2208" s="99" t="b">
        <v>0</v>
      </c>
    </row>
    <row r="2209" spans="1:7" ht="15">
      <c r="A2209" s="101" t="s">
        <v>931</v>
      </c>
      <c r="B2209" s="99">
        <v>4</v>
      </c>
      <c r="C2209" s="103">
        <v>0.001100277095539982</v>
      </c>
      <c r="D2209" s="99" t="s">
        <v>454</v>
      </c>
      <c r="E2209" s="99" t="b">
        <v>0</v>
      </c>
      <c r="F2209" s="99" t="b">
        <v>0</v>
      </c>
      <c r="G2209" s="99" t="b">
        <v>0</v>
      </c>
    </row>
    <row r="2210" spans="1:7" ht="15">
      <c r="A2210" s="101" t="s">
        <v>1235</v>
      </c>
      <c r="B2210" s="99">
        <v>4</v>
      </c>
      <c r="C2210" s="103">
        <v>0.0013667342724941586</v>
      </c>
      <c r="D2210" s="99" t="s">
        <v>454</v>
      </c>
      <c r="E2210" s="99" t="b">
        <v>0</v>
      </c>
      <c r="F2210" s="99" t="b">
        <v>0</v>
      </c>
      <c r="G2210" s="99" t="b">
        <v>0</v>
      </c>
    </row>
    <row r="2211" spans="1:7" ht="15">
      <c r="A2211" s="101" t="s">
        <v>1071</v>
      </c>
      <c r="B2211" s="99">
        <v>4</v>
      </c>
      <c r="C2211" s="103">
        <v>0.0013667342724941586</v>
      </c>
      <c r="D2211" s="99" t="s">
        <v>454</v>
      </c>
      <c r="E2211" s="99" t="b">
        <v>0</v>
      </c>
      <c r="F2211" s="99" t="b">
        <v>0</v>
      </c>
      <c r="G2211" s="99" t="b">
        <v>0</v>
      </c>
    </row>
    <row r="2212" spans="1:7" ht="15">
      <c r="A2212" s="101" t="s">
        <v>936</v>
      </c>
      <c r="B2212" s="99">
        <v>4</v>
      </c>
      <c r="C2212" s="103">
        <v>0.0009444096389737669</v>
      </c>
      <c r="D2212" s="99" t="s">
        <v>454</v>
      </c>
      <c r="E2212" s="99" t="b">
        <v>0</v>
      </c>
      <c r="F2212" s="99" t="b">
        <v>0</v>
      </c>
      <c r="G2212" s="99" t="b">
        <v>0</v>
      </c>
    </row>
    <row r="2213" spans="1:7" ht="15">
      <c r="A2213" s="101" t="s">
        <v>1243</v>
      </c>
      <c r="B2213" s="99">
        <v>4</v>
      </c>
      <c r="C2213" s="103">
        <v>0.0009444096389737669</v>
      </c>
      <c r="D2213" s="99" t="s">
        <v>454</v>
      </c>
      <c r="E2213" s="99" t="b">
        <v>0</v>
      </c>
      <c r="F2213" s="99" t="b">
        <v>0</v>
      </c>
      <c r="G2213" s="99" t="b">
        <v>0</v>
      </c>
    </row>
    <row r="2214" spans="1:7" ht="15">
      <c r="A2214" s="101" t="s">
        <v>1074</v>
      </c>
      <c r="B2214" s="99">
        <v>4</v>
      </c>
      <c r="C2214" s="103">
        <v>0.0009444096389737669</v>
      </c>
      <c r="D2214" s="99" t="s">
        <v>454</v>
      </c>
      <c r="E2214" s="99" t="b">
        <v>0</v>
      </c>
      <c r="F2214" s="99" t="b">
        <v>0</v>
      </c>
      <c r="G2214" s="99" t="b">
        <v>0</v>
      </c>
    </row>
    <row r="2215" spans="1:7" ht="15">
      <c r="A2215" s="101" t="s">
        <v>1075</v>
      </c>
      <c r="B2215" s="99">
        <v>4</v>
      </c>
      <c r="C2215" s="103">
        <v>0.0008338199185858052</v>
      </c>
      <c r="D2215" s="99" t="s">
        <v>454</v>
      </c>
      <c r="E2215" s="99" t="b">
        <v>0</v>
      </c>
      <c r="F2215" s="99" t="b">
        <v>0</v>
      </c>
      <c r="G2215" s="99" t="b">
        <v>0</v>
      </c>
    </row>
    <row r="2216" spans="1:7" ht="15">
      <c r="A2216" s="101" t="s">
        <v>857</v>
      </c>
      <c r="B2216" s="99">
        <v>4</v>
      </c>
      <c r="C2216" s="103">
        <v>0.0008338199185858052</v>
      </c>
      <c r="D2216" s="99" t="s">
        <v>454</v>
      </c>
      <c r="E2216" s="99" t="b">
        <v>0</v>
      </c>
      <c r="F2216" s="99" t="b">
        <v>0</v>
      </c>
      <c r="G2216" s="99" t="b">
        <v>0</v>
      </c>
    </row>
    <row r="2217" spans="1:7" ht="15">
      <c r="A2217" s="101" t="s">
        <v>1247</v>
      </c>
      <c r="B2217" s="99">
        <v>4</v>
      </c>
      <c r="C2217" s="103">
        <v>0.001100277095539982</v>
      </c>
      <c r="D2217" s="99" t="s">
        <v>454</v>
      </c>
      <c r="E2217" s="99" t="b">
        <v>0</v>
      </c>
      <c r="F2217" s="99" t="b">
        <v>0</v>
      </c>
      <c r="G2217" s="99" t="b">
        <v>0</v>
      </c>
    </row>
    <row r="2218" spans="1:7" ht="15">
      <c r="A2218" s="101" t="s">
        <v>590</v>
      </c>
      <c r="B2218" s="99">
        <v>4</v>
      </c>
      <c r="C2218" s="103">
        <v>0.001100277095539982</v>
      </c>
      <c r="D2218" s="99" t="s">
        <v>454</v>
      </c>
      <c r="E2218" s="99" t="b">
        <v>0</v>
      </c>
      <c r="F2218" s="99" t="b">
        <v>0</v>
      </c>
      <c r="G2218" s="99" t="b">
        <v>0</v>
      </c>
    </row>
    <row r="2219" spans="1:7" ht="15">
      <c r="A2219" s="101" t="s">
        <v>1255</v>
      </c>
      <c r="B2219" s="99">
        <v>4</v>
      </c>
      <c r="C2219" s="103">
        <v>0.0009444096389737669</v>
      </c>
      <c r="D2219" s="99" t="s">
        <v>454</v>
      </c>
      <c r="E2219" s="99" t="b">
        <v>0</v>
      </c>
      <c r="F2219" s="99" t="b">
        <v>0</v>
      </c>
      <c r="G2219" s="99" t="b">
        <v>0</v>
      </c>
    </row>
    <row r="2220" spans="1:7" ht="15">
      <c r="A2220" s="101" t="s">
        <v>1256</v>
      </c>
      <c r="B2220" s="99">
        <v>4</v>
      </c>
      <c r="C2220" s="103">
        <v>0.001100277095539982</v>
      </c>
      <c r="D2220" s="99" t="s">
        <v>454</v>
      </c>
      <c r="E2220" s="99" t="b">
        <v>0</v>
      </c>
      <c r="F2220" s="99" t="b">
        <v>0</v>
      </c>
      <c r="G2220" s="99" t="b">
        <v>0</v>
      </c>
    </row>
    <row r="2221" spans="1:7" ht="15">
      <c r="A2221" s="101" t="s">
        <v>1080</v>
      </c>
      <c r="B2221" s="99">
        <v>4</v>
      </c>
      <c r="C2221" s="103">
        <v>0.0008338199185858052</v>
      </c>
      <c r="D2221" s="99" t="s">
        <v>454</v>
      </c>
      <c r="E2221" s="99" t="b">
        <v>0</v>
      </c>
      <c r="F2221" s="99" t="b">
        <v>0</v>
      </c>
      <c r="G2221" s="99" t="b">
        <v>0</v>
      </c>
    </row>
    <row r="2222" spans="1:7" ht="15">
      <c r="A2222" s="101" t="s">
        <v>862</v>
      </c>
      <c r="B2222" s="99">
        <v>4</v>
      </c>
      <c r="C2222" s="103">
        <v>0.001100277095539982</v>
      </c>
      <c r="D2222" s="99" t="s">
        <v>454</v>
      </c>
      <c r="E2222" s="99" t="b">
        <v>0</v>
      </c>
      <c r="F2222" s="99" t="b">
        <v>0</v>
      </c>
      <c r="G2222" s="99" t="b">
        <v>0</v>
      </c>
    </row>
    <row r="2223" spans="1:7" ht="15">
      <c r="A2223" s="101" t="s">
        <v>1082</v>
      </c>
      <c r="B2223" s="99">
        <v>4</v>
      </c>
      <c r="C2223" s="103">
        <v>0.0009444096389737669</v>
      </c>
      <c r="D2223" s="99" t="s">
        <v>454</v>
      </c>
      <c r="E2223" s="99" t="b">
        <v>0</v>
      </c>
      <c r="F2223" s="99" t="b">
        <v>0</v>
      </c>
      <c r="G2223" s="99" t="b">
        <v>0</v>
      </c>
    </row>
    <row r="2224" spans="1:7" ht="15">
      <c r="A2224" s="101" t="s">
        <v>1262</v>
      </c>
      <c r="B2224" s="99">
        <v>4</v>
      </c>
      <c r="C2224" s="103">
        <v>0.0009444096389737669</v>
      </c>
      <c r="D2224" s="99" t="s">
        <v>454</v>
      </c>
      <c r="E2224" s="99" t="b">
        <v>0</v>
      </c>
      <c r="F2224" s="99" t="b">
        <v>0</v>
      </c>
      <c r="G2224" s="99" t="b">
        <v>0</v>
      </c>
    </row>
    <row r="2225" spans="1:7" ht="15">
      <c r="A2225" s="101" t="s">
        <v>1265</v>
      </c>
      <c r="B2225" s="99">
        <v>4</v>
      </c>
      <c r="C2225" s="103">
        <v>0.0008338199185858052</v>
      </c>
      <c r="D2225" s="99" t="s">
        <v>454</v>
      </c>
      <c r="E2225" s="99" t="b">
        <v>0</v>
      </c>
      <c r="F2225" s="99" t="b">
        <v>0</v>
      </c>
      <c r="G2225" s="99" t="b">
        <v>0</v>
      </c>
    </row>
    <row r="2226" spans="1:7" ht="15">
      <c r="A2226" s="101" t="s">
        <v>1267</v>
      </c>
      <c r="B2226" s="99">
        <v>4</v>
      </c>
      <c r="C2226" s="103">
        <v>0.001100277095539982</v>
      </c>
      <c r="D2226" s="99" t="s">
        <v>454</v>
      </c>
      <c r="E2226" s="99" t="b">
        <v>0</v>
      </c>
      <c r="F2226" s="99" t="b">
        <v>0</v>
      </c>
      <c r="G2226" s="99" t="b">
        <v>0</v>
      </c>
    </row>
    <row r="2227" spans="1:7" ht="15">
      <c r="A2227" s="101" t="s">
        <v>950</v>
      </c>
      <c r="B2227" s="99">
        <v>4</v>
      </c>
      <c r="C2227" s="103">
        <v>0.0008338199185858052</v>
      </c>
      <c r="D2227" s="99" t="s">
        <v>454</v>
      </c>
      <c r="E2227" s="99" t="b">
        <v>0</v>
      </c>
      <c r="F2227" s="99" t="b">
        <v>0</v>
      </c>
      <c r="G2227" s="99" t="b">
        <v>0</v>
      </c>
    </row>
    <row r="2228" spans="1:7" ht="15">
      <c r="A2228" s="101" t="s">
        <v>1087</v>
      </c>
      <c r="B2228" s="99">
        <v>4</v>
      </c>
      <c r="C2228" s="103">
        <v>0.0008338199185858052</v>
      </c>
      <c r="D2228" s="99" t="s">
        <v>454</v>
      </c>
      <c r="E2228" s="99" t="b">
        <v>0</v>
      </c>
      <c r="F2228" s="99" t="b">
        <v>0</v>
      </c>
      <c r="G2228" s="99" t="b">
        <v>0</v>
      </c>
    </row>
    <row r="2229" spans="1:7" ht="15">
      <c r="A2229" s="101" t="s">
        <v>629</v>
      </c>
      <c r="B2229" s="99">
        <v>4</v>
      </c>
      <c r="C2229" s="103">
        <v>0.0008338199185858052</v>
      </c>
      <c r="D2229" s="99" t="s">
        <v>454</v>
      </c>
      <c r="E2229" s="99" t="b">
        <v>0</v>
      </c>
      <c r="F2229" s="99" t="b">
        <v>0</v>
      </c>
      <c r="G2229" s="99" t="b">
        <v>0</v>
      </c>
    </row>
    <row r="2230" spans="1:7" ht="15">
      <c r="A2230" s="101" t="s">
        <v>1274</v>
      </c>
      <c r="B2230" s="99">
        <v>4</v>
      </c>
      <c r="C2230" s="103">
        <v>0.0013667342724941586</v>
      </c>
      <c r="D2230" s="99" t="s">
        <v>454</v>
      </c>
      <c r="E2230" s="99" t="b">
        <v>0</v>
      </c>
      <c r="F2230" s="99" t="b">
        <v>0</v>
      </c>
      <c r="G2230" s="99" t="b">
        <v>0</v>
      </c>
    </row>
    <row r="2231" spans="1:7" ht="15">
      <c r="A2231" s="101" t="s">
        <v>712</v>
      </c>
      <c r="B2231" s="99">
        <v>4</v>
      </c>
      <c r="C2231" s="103">
        <v>0.0008338199185858052</v>
      </c>
      <c r="D2231" s="99" t="s">
        <v>454</v>
      </c>
      <c r="E2231" s="99" t="b">
        <v>0</v>
      </c>
      <c r="F2231" s="99" t="b">
        <v>0</v>
      </c>
      <c r="G2231" s="99" t="b">
        <v>0</v>
      </c>
    </row>
    <row r="2232" spans="1:7" ht="15">
      <c r="A2232" s="101" t="s">
        <v>752</v>
      </c>
      <c r="B2232" s="99">
        <v>4</v>
      </c>
      <c r="C2232" s="103">
        <v>0.0008338199185858052</v>
      </c>
      <c r="D2232" s="99" t="s">
        <v>454</v>
      </c>
      <c r="E2232" s="99" t="b">
        <v>0</v>
      </c>
      <c r="F2232" s="99" t="b">
        <v>0</v>
      </c>
      <c r="G2232" s="99" t="b">
        <v>0</v>
      </c>
    </row>
    <row r="2233" spans="1:7" ht="15">
      <c r="A2233" s="101" t="s">
        <v>679</v>
      </c>
      <c r="B2233" s="99">
        <v>4</v>
      </c>
      <c r="C2233" s="103">
        <v>0.0008338199185858052</v>
      </c>
      <c r="D2233" s="99" t="s">
        <v>454</v>
      </c>
      <c r="E2233" s="99" t="b">
        <v>0</v>
      </c>
      <c r="F2233" s="99" t="b">
        <v>0</v>
      </c>
      <c r="G2233" s="99" t="b">
        <v>0</v>
      </c>
    </row>
    <row r="2234" spans="1:7" ht="15">
      <c r="A2234" s="101" t="s">
        <v>713</v>
      </c>
      <c r="B2234" s="99">
        <v>4</v>
      </c>
      <c r="C2234" s="103">
        <v>0.001100277095539982</v>
      </c>
      <c r="D2234" s="99" t="s">
        <v>454</v>
      </c>
      <c r="E2234" s="99" t="b">
        <v>0</v>
      </c>
      <c r="F2234" s="99" t="b">
        <v>0</v>
      </c>
      <c r="G2234" s="99" t="b">
        <v>0</v>
      </c>
    </row>
    <row r="2235" spans="1:7" ht="15">
      <c r="A2235" s="101" t="s">
        <v>1290</v>
      </c>
      <c r="B2235" s="99">
        <v>4</v>
      </c>
      <c r="C2235" s="103">
        <v>0.0009444096389737669</v>
      </c>
      <c r="D2235" s="99" t="s">
        <v>454</v>
      </c>
      <c r="E2235" s="99" t="b">
        <v>0</v>
      </c>
      <c r="F2235" s="99" t="b">
        <v>0</v>
      </c>
      <c r="G2235" s="99" t="b">
        <v>0</v>
      </c>
    </row>
    <row r="2236" spans="1:7" ht="15">
      <c r="A2236" s="101" t="s">
        <v>714</v>
      </c>
      <c r="B2236" s="99">
        <v>4</v>
      </c>
      <c r="C2236" s="103">
        <v>0.0008338199185858052</v>
      </c>
      <c r="D2236" s="99" t="s">
        <v>454</v>
      </c>
      <c r="E2236" s="99" t="b">
        <v>0</v>
      </c>
      <c r="F2236" s="99" t="b">
        <v>0</v>
      </c>
      <c r="G2236" s="99" t="b">
        <v>0</v>
      </c>
    </row>
    <row r="2237" spans="1:7" ht="15">
      <c r="A2237" s="101" t="s">
        <v>579</v>
      </c>
      <c r="B2237" s="99">
        <v>4</v>
      </c>
      <c r="C2237" s="103">
        <v>0.0009444096389737669</v>
      </c>
      <c r="D2237" s="99" t="s">
        <v>454</v>
      </c>
      <c r="E2237" s="99" t="b">
        <v>0</v>
      </c>
      <c r="F2237" s="99" t="b">
        <v>0</v>
      </c>
      <c r="G2237" s="99" t="b">
        <v>0</v>
      </c>
    </row>
    <row r="2238" spans="1:7" ht="15">
      <c r="A2238" s="101" t="s">
        <v>1303</v>
      </c>
      <c r="B2238" s="99">
        <v>4</v>
      </c>
      <c r="C2238" s="103">
        <v>0.0008338199185858052</v>
      </c>
      <c r="D2238" s="99" t="s">
        <v>454</v>
      </c>
      <c r="E2238" s="99" t="b">
        <v>0</v>
      </c>
      <c r="F2238" s="99" t="b">
        <v>0</v>
      </c>
      <c r="G2238" s="99" t="b">
        <v>0</v>
      </c>
    </row>
    <row r="2239" spans="1:7" ht="15">
      <c r="A2239" s="101" t="s">
        <v>1305</v>
      </c>
      <c r="B2239" s="99">
        <v>4</v>
      </c>
      <c r="C2239" s="103">
        <v>0.001100277095539982</v>
      </c>
      <c r="D2239" s="99" t="s">
        <v>454</v>
      </c>
      <c r="E2239" s="99" t="b">
        <v>0</v>
      </c>
      <c r="F2239" s="99" t="b">
        <v>0</v>
      </c>
      <c r="G2239" s="99" t="b">
        <v>0</v>
      </c>
    </row>
    <row r="2240" spans="1:7" ht="15">
      <c r="A2240" s="101" t="s">
        <v>1308</v>
      </c>
      <c r="B2240" s="99">
        <v>4</v>
      </c>
      <c r="C2240" s="103">
        <v>0.0013667342724941586</v>
      </c>
      <c r="D2240" s="99" t="s">
        <v>454</v>
      </c>
      <c r="E2240" s="99" t="b">
        <v>0</v>
      </c>
      <c r="F2240" s="99" t="b">
        <v>0</v>
      </c>
      <c r="G2240" s="99" t="b">
        <v>0</v>
      </c>
    </row>
    <row r="2241" spans="1:7" ht="15">
      <c r="A2241" s="101" t="s">
        <v>807</v>
      </c>
      <c r="B2241" s="99">
        <v>4</v>
      </c>
      <c r="C2241" s="103">
        <v>0.0008338199185858052</v>
      </c>
      <c r="D2241" s="99" t="s">
        <v>454</v>
      </c>
      <c r="E2241" s="99" t="b">
        <v>0</v>
      </c>
      <c r="F2241" s="99" t="b">
        <v>0</v>
      </c>
      <c r="G2241" s="99" t="b">
        <v>0</v>
      </c>
    </row>
    <row r="2242" spans="1:7" ht="15">
      <c r="A2242" s="101" t="s">
        <v>562</v>
      </c>
      <c r="B2242" s="99">
        <v>4</v>
      </c>
      <c r="C2242" s="103">
        <v>0.0008338199185858052</v>
      </c>
      <c r="D2242" s="99" t="s">
        <v>454</v>
      </c>
      <c r="E2242" s="99" t="b">
        <v>0</v>
      </c>
      <c r="F2242" s="99" t="b">
        <v>0</v>
      </c>
      <c r="G2242" s="99" t="b">
        <v>0</v>
      </c>
    </row>
    <row r="2243" spans="1:7" ht="15">
      <c r="A2243" s="101" t="s">
        <v>653</v>
      </c>
      <c r="B2243" s="99">
        <v>4</v>
      </c>
      <c r="C2243" s="103">
        <v>0.0009444096389737669</v>
      </c>
      <c r="D2243" s="99" t="s">
        <v>454</v>
      </c>
      <c r="E2243" s="99" t="b">
        <v>0</v>
      </c>
      <c r="F2243" s="99" t="b">
        <v>0</v>
      </c>
      <c r="G2243" s="99" t="b">
        <v>0</v>
      </c>
    </row>
    <row r="2244" spans="1:7" ht="15">
      <c r="A2244" s="101" t="s">
        <v>1312</v>
      </c>
      <c r="B2244" s="99">
        <v>4</v>
      </c>
      <c r="C2244" s="103">
        <v>0.0009444096389737669</v>
      </c>
      <c r="D2244" s="99" t="s">
        <v>454</v>
      </c>
      <c r="E2244" s="99" t="b">
        <v>0</v>
      </c>
      <c r="F2244" s="99" t="b">
        <v>0</v>
      </c>
      <c r="G2244" s="99" t="b">
        <v>0</v>
      </c>
    </row>
    <row r="2245" spans="1:7" ht="15">
      <c r="A2245" s="101" t="s">
        <v>969</v>
      </c>
      <c r="B2245" s="99">
        <v>4</v>
      </c>
      <c r="C2245" s="103">
        <v>0.001100277095539982</v>
      </c>
      <c r="D2245" s="99" t="s">
        <v>454</v>
      </c>
      <c r="E2245" s="99" t="b">
        <v>0</v>
      </c>
      <c r="F2245" s="99" t="b">
        <v>0</v>
      </c>
      <c r="G2245" s="99" t="b">
        <v>0</v>
      </c>
    </row>
    <row r="2246" spans="1:7" ht="15">
      <c r="A2246" s="101" t="s">
        <v>759</v>
      </c>
      <c r="B2246" s="99">
        <v>4</v>
      </c>
      <c r="C2246" s="103">
        <v>0.0008338199185858052</v>
      </c>
      <c r="D2246" s="99" t="s">
        <v>454</v>
      </c>
      <c r="E2246" s="99" t="b">
        <v>0</v>
      </c>
      <c r="F2246" s="99" t="b">
        <v>0</v>
      </c>
      <c r="G2246" s="99" t="b">
        <v>0</v>
      </c>
    </row>
    <row r="2247" spans="1:7" ht="15">
      <c r="A2247" s="101" t="s">
        <v>1326</v>
      </c>
      <c r="B2247" s="99">
        <v>4</v>
      </c>
      <c r="C2247" s="103">
        <v>0.0009444096389737669</v>
      </c>
      <c r="D2247" s="99" t="s">
        <v>454</v>
      </c>
      <c r="E2247" s="99" t="b">
        <v>0</v>
      </c>
      <c r="F2247" s="99" t="b">
        <v>0</v>
      </c>
      <c r="G2247" s="99" t="b">
        <v>0</v>
      </c>
    </row>
    <row r="2248" spans="1:7" ht="15">
      <c r="A2248" s="101" t="s">
        <v>1328</v>
      </c>
      <c r="B2248" s="99">
        <v>4</v>
      </c>
      <c r="C2248" s="103">
        <v>0.0013667342724941586</v>
      </c>
      <c r="D2248" s="99" t="s">
        <v>454</v>
      </c>
      <c r="E2248" s="99" t="b">
        <v>0</v>
      </c>
      <c r="F2248" s="99" t="b">
        <v>0</v>
      </c>
      <c r="G2248" s="99" t="b">
        <v>0</v>
      </c>
    </row>
    <row r="2249" spans="1:7" ht="15">
      <c r="A2249" s="101" t="s">
        <v>763</v>
      </c>
      <c r="B2249" s="99">
        <v>4</v>
      </c>
      <c r="C2249" s="103">
        <v>0.0008338199185858052</v>
      </c>
      <c r="D2249" s="99" t="s">
        <v>454</v>
      </c>
      <c r="E2249" s="99" t="b">
        <v>0</v>
      </c>
      <c r="F2249" s="99" t="b">
        <v>0</v>
      </c>
      <c r="G2249" s="99" t="b">
        <v>0</v>
      </c>
    </row>
    <row r="2250" spans="1:7" ht="15">
      <c r="A2250" s="101" t="s">
        <v>876</v>
      </c>
      <c r="B2250" s="99">
        <v>4</v>
      </c>
      <c r="C2250" s="103">
        <v>0.0008338199185858052</v>
      </c>
      <c r="D2250" s="99" t="s">
        <v>454</v>
      </c>
      <c r="E2250" s="99" t="b">
        <v>0</v>
      </c>
      <c r="F2250" s="99" t="b">
        <v>0</v>
      </c>
      <c r="G2250" s="99" t="b">
        <v>0</v>
      </c>
    </row>
    <row r="2251" spans="1:7" ht="15">
      <c r="A2251" s="101" t="s">
        <v>1332</v>
      </c>
      <c r="B2251" s="99">
        <v>4</v>
      </c>
      <c r="C2251" s="103">
        <v>0.0009444096389737669</v>
      </c>
      <c r="D2251" s="99" t="s">
        <v>454</v>
      </c>
      <c r="E2251" s="99" t="b">
        <v>0</v>
      </c>
      <c r="F2251" s="99" t="b">
        <v>0</v>
      </c>
      <c r="G2251" s="99" t="b">
        <v>0</v>
      </c>
    </row>
    <row r="2252" spans="1:7" ht="15">
      <c r="A2252" s="101" t="s">
        <v>633</v>
      </c>
      <c r="B2252" s="99">
        <v>4</v>
      </c>
      <c r="C2252" s="103">
        <v>0.0008338199185858052</v>
      </c>
      <c r="D2252" s="99" t="s">
        <v>454</v>
      </c>
      <c r="E2252" s="99" t="b">
        <v>0</v>
      </c>
      <c r="F2252" s="99" t="b">
        <v>0</v>
      </c>
      <c r="G2252" s="99" t="b">
        <v>0</v>
      </c>
    </row>
    <row r="2253" spans="1:7" ht="15">
      <c r="A2253" s="101" t="s">
        <v>1341</v>
      </c>
      <c r="B2253" s="99">
        <v>3</v>
      </c>
      <c r="C2253" s="103">
        <v>0.0008252078216549862</v>
      </c>
      <c r="D2253" s="99" t="s">
        <v>454</v>
      </c>
      <c r="E2253" s="99" t="b">
        <v>0</v>
      </c>
      <c r="F2253" s="99" t="b">
        <v>0</v>
      </c>
      <c r="G2253" s="99" t="b">
        <v>0</v>
      </c>
    </row>
    <row r="2254" spans="1:7" ht="15">
      <c r="A2254" s="101" t="s">
        <v>1343</v>
      </c>
      <c r="B2254" s="99">
        <v>3</v>
      </c>
      <c r="C2254" s="103">
        <v>0.0007083072292303251</v>
      </c>
      <c r="D2254" s="99" t="s">
        <v>454</v>
      </c>
      <c r="E2254" s="99" t="b">
        <v>0</v>
      </c>
      <c r="F2254" s="99" t="b">
        <v>0</v>
      </c>
      <c r="G2254" s="99" t="b">
        <v>0</v>
      </c>
    </row>
    <row r="2255" spans="1:7" ht="15">
      <c r="A2255" s="101" t="s">
        <v>813</v>
      </c>
      <c r="B2255" s="99">
        <v>3</v>
      </c>
      <c r="C2255" s="103">
        <v>0.0008252078216549862</v>
      </c>
      <c r="D2255" s="99" t="s">
        <v>454</v>
      </c>
      <c r="E2255" s="99" t="b">
        <v>0</v>
      </c>
      <c r="F2255" s="99" t="b">
        <v>0</v>
      </c>
      <c r="G2255" s="99" t="b">
        <v>0</v>
      </c>
    </row>
    <row r="2256" spans="1:7" ht="15">
      <c r="A2256" s="101" t="s">
        <v>536</v>
      </c>
      <c r="B2256" s="99">
        <v>3</v>
      </c>
      <c r="C2256" s="103">
        <v>0.0008252078216549862</v>
      </c>
      <c r="D2256" s="99" t="s">
        <v>454</v>
      </c>
      <c r="E2256" s="99" t="b">
        <v>0</v>
      </c>
      <c r="F2256" s="99" t="b">
        <v>0</v>
      </c>
      <c r="G2256" s="99" t="b">
        <v>0</v>
      </c>
    </row>
    <row r="2257" spans="1:7" ht="15">
      <c r="A2257" s="101" t="s">
        <v>1351</v>
      </c>
      <c r="B2257" s="99">
        <v>3</v>
      </c>
      <c r="C2257" s="103">
        <v>0.001025050704370619</v>
      </c>
      <c r="D2257" s="99" t="s">
        <v>454</v>
      </c>
      <c r="E2257" s="99" t="b">
        <v>0</v>
      </c>
      <c r="F2257" s="99" t="b">
        <v>0</v>
      </c>
      <c r="G2257" s="99" t="b">
        <v>0</v>
      </c>
    </row>
    <row r="2258" spans="1:7" ht="15">
      <c r="A2258" s="101" t="s">
        <v>1132</v>
      </c>
      <c r="B2258" s="99">
        <v>3</v>
      </c>
      <c r="C2258" s="103">
        <v>0.0007083072292303251</v>
      </c>
      <c r="D2258" s="99" t="s">
        <v>454</v>
      </c>
      <c r="E2258" s="99" t="b">
        <v>0</v>
      </c>
      <c r="F2258" s="99" t="b">
        <v>0</v>
      </c>
      <c r="G2258" s="99" t="b">
        <v>0</v>
      </c>
    </row>
    <row r="2259" spans="1:7" ht="15">
      <c r="A2259" s="101" t="s">
        <v>598</v>
      </c>
      <c r="B2259" s="99">
        <v>3</v>
      </c>
      <c r="C2259" s="103">
        <v>0.0007083072292303251</v>
      </c>
      <c r="D2259" s="99" t="s">
        <v>454</v>
      </c>
      <c r="E2259" s="99" t="b">
        <v>0</v>
      </c>
      <c r="F2259" s="99" t="b">
        <v>0</v>
      </c>
      <c r="G2259" s="99" t="b">
        <v>0</v>
      </c>
    </row>
    <row r="2260" spans="1:7" ht="15">
      <c r="A2260" s="101" t="s">
        <v>1352</v>
      </c>
      <c r="B2260" s="99">
        <v>3</v>
      </c>
      <c r="C2260" s="103">
        <v>0.0008252078216549862</v>
      </c>
      <c r="D2260" s="99" t="s">
        <v>454</v>
      </c>
      <c r="E2260" s="99" t="b">
        <v>0</v>
      </c>
      <c r="F2260" s="99" t="b">
        <v>0</v>
      </c>
      <c r="G2260" s="99" t="b">
        <v>0</v>
      </c>
    </row>
    <row r="2261" spans="1:7" ht="15">
      <c r="A2261" s="101" t="s">
        <v>1354</v>
      </c>
      <c r="B2261" s="99">
        <v>3</v>
      </c>
      <c r="C2261" s="103">
        <v>0.001025050704370619</v>
      </c>
      <c r="D2261" s="99" t="s">
        <v>454</v>
      </c>
      <c r="E2261" s="99" t="b">
        <v>0</v>
      </c>
      <c r="F2261" s="99" t="b">
        <v>0</v>
      </c>
      <c r="G2261" s="99" t="b">
        <v>0</v>
      </c>
    </row>
    <row r="2262" spans="1:7" ht="15">
      <c r="A2262" s="101" t="s">
        <v>599</v>
      </c>
      <c r="B2262" s="99">
        <v>3</v>
      </c>
      <c r="C2262" s="103">
        <v>0.0007083072292303251</v>
      </c>
      <c r="D2262" s="99" t="s">
        <v>454</v>
      </c>
      <c r="E2262" s="99" t="b">
        <v>0</v>
      </c>
      <c r="F2262" s="99" t="b">
        <v>0</v>
      </c>
      <c r="G2262" s="99" t="b">
        <v>0</v>
      </c>
    </row>
    <row r="2263" spans="1:7" ht="15">
      <c r="A2263" s="101" t="s">
        <v>1356</v>
      </c>
      <c r="B2263" s="99">
        <v>3</v>
      </c>
      <c r="C2263" s="103">
        <v>0.001025050704370619</v>
      </c>
      <c r="D2263" s="99" t="s">
        <v>454</v>
      </c>
      <c r="E2263" s="99" t="b">
        <v>0</v>
      </c>
      <c r="F2263" s="99" t="b">
        <v>0</v>
      </c>
      <c r="G2263" s="99" t="b">
        <v>0</v>
      </c>
    </row>
    <row r="2264" spans="1:7" ht="15">
      <c r="A2264" s="101" t="s">
        <v>988</v>
      </c>
      <c r="B2264" s="99">
        <v>3</v>
      </c>
      <c r="C2264" s="103">
        <v>0.0007083072292303251</v>
      </c>
      <c r="D2264" s="99" t="s">
        <v>454</v>
      </c>
      <c r="E2264" s="99" t="b">
        <v>0</v>
      </c>
      <c r="F2264" s="99" t="b">
        <v>0</v>
      </c>
      <c r="G2264" s="99" t="b">
        <v>0</v>
      </c>
    </row>
    <row r="2265" spans="1:7" ht="15">
      <c r="A2265" s="101" t="s">
        <v>990</v>
      </c>
      <c r="B2265" s="99">
        <v>3</v>
      </c>
      <c r="C2265" s="103">
        <v>0.001025050704370619</v>
      </c>
      <c r="D2265" s="99" t="s">
        <v>454</v>
      </c>
      <c r="E2265" s="99" t="b">
        <v>0</v>
      </c>
      <c r="F2265" s="99" t="b">
        <v>0</v>
      </c>
      <c r="G2265" s="99" t="b">
        <v>0</v>
      </c>
    </row>
    <row r="2266" spans="1:7" ht="15">
      <c r="A2266" s="101" t="s">
        <v>991</v>
      </c>
      <c r="B2266" s="99">
        <v>3</v>
      </c>
      <c r="C2266" s="103">
        <v>0.0007083072292303251</v>
      </c>
      <c r="D2266" s="99" t="s">
        <v>454</v>
      </c>
      <c r="E2266" s="99" t="b">
        <v>0</v>
      </c>
      <c r="F2266" s="99" t="b">
        <v>0</v>
      </c>
      <c r="G2266" s="99" t="b">
        <v>0</v>
      </c>
    </row>
    <row r="2267" spans="1:7" ht="15">
      <c r="A2267" s="101" t="s">
        <v>994</v>
      </c>
      <c r="B2267" s="99">
        <v>3</v>
      </c>
      <c r="C2267" s="103">
        <v>0.0007083072292303251</v>
      </c>
      <c r="D2267" s="99" t="s">
        <v>454</v>
      </c>
      <c r="E2267" s="99" t="b">
        <v>0</v>
      </c>
      <c r="F2267" s="99" t="b">
        <v>0</v>
      </c>
      <c r="G2267" s="99" t="b">
        <v>0</v>
      </c>
    </row>
    <row r="2268" spans="1:7" ht="15">
      <c r="A2268" s="101" t="s">
        <v>1361</v>
      </c>
      <c r="B2268" s="99">
        <v>3</v>
      </c>
      <c r="C2268" s="103">
        <v>0.001025050704370619</v>
      </c>
      <c r="D2268" s="99" t="s">
        <v>454</v>
      </c>
      <c r="E2268" s="99" t="b">
        <v>0</v>
      </c>
      <c r="F2268" s="99" t="b">
        <v>0</v>
      </c>
      <c r="G2268" s="99" t="b">
        <v>0</v>
      </c>
    </row>
    <row r="2269" spans="1:7" ht="15">
      <c r="A2269" s="101" t="s">
        <v>1137</v>
      </c>
      <c r="B2269" s="99">
        <v>3</v>
      </c>
      <c r="C2269" s="103">
        <v>0.001025050704370619</v>
      </c>
      <c r="D2269" s="99" t="s">
        <v>454</v>
      </c>
      <c r="E2269" s="99" t="b">
        <v>0</v>
      </c>
      <c r="F2269" s="99" t="b">
        <v>0</v>
      </c>
      <c r="G2269" s="99" t="b">
        <v>0</v>
      </c>
    </row>
    <row r="2270" spans="1:7" ht="15">
      <c r="A2270" s="101" t="s">
        <v>1377</v>
      </c>
      <c r="B2270" s="99">
        <v>3</v>
      </c>
      <c r="C2270" s="103">
        <v>0.0008252078216549862</v>
      </c>
      <c r="D2270" s="99" t="s">
        <v>454</v>
      </c>
      <c r="E2270" s="99" t="b">
        <v>0</v>
      </c>
      <c r="F2270" s="99" t="b">
        <v>0</v>
      </c>
      <c r="G2270" s="99" t="b">
        <v>0</v>
      </c>
    </row>
    <row r="2271" spans="1:7" ht="15">
      <c r="A2271" s="101" t="s">
        <v>1008</v>
      </c>
      <c r="B2271" s="99">
        <v>3</v>
      </c>
      <c r="C2271" s="103">
        <v>0.0007083072292303251</v>
      </c>
      <c r="D2271" s="99" t="s">
        <v>454</v>
      </c>
      <c r="E2271" s="99" t="b">
        <v>0</v>
      </c>
      <c r="F2271" s="99" t="b">
        <v>0</v>
      </c>
      <c r="G2271" s="99" t="b">
        <v>0</v>
      </c>
    </row>
    <row r="2272" spans="1:7" ht="15">
      <c r="A2272" s="101" t="s">
        <v>1385</v>
      </c>
      <c r="B2272" s="99">
        <v>3</v>
      </c>
      <c r="C2272" s="103">
        <v>0.0008252078216549862</v>
      </c>
      <c r="D2272" s="99" t="s">
        <v>454</v>
      </c>
      <c r="E2272" s="99" t="b">
        <v>0</v>
      </c>
      <c r="F2272" s="99" t="b">
        <v>0</v>
      </c>
      <c r="G2272" s="99" t="b">
        <v>0</v>
      </c>
    </row>
    <row r="2273" spans="1:7" ht="15">
      <c r="A2273" s="101" t="s">
        <v>1149</v>
      </c>
      <c r="B2273" s="99">
        <v>3</v>
      </c>
      <c r="C2273" s="103">
        <v>0.0007083072292303251</v>
      </c>
      <c r="D2273" s="99" t="s">
        <v>454</v>
      </c>
      <c r="E2273" s="99" t="b">
        <v>0</v>
      </c>
      <c r="F2273" s="99" t="b">
        <v>0</v>
      </c>
      <c r="G2273" s="99" t="b">
        <v>0</v>
      </c>
    </row>
    <row r="2274" spans="1:7" ht="15">
      <c r="A2274" s="101" t="s">
        <v>1391</v>
      </c>
      <c r="B2274" s="99">
        <v>3</v>
      </c>
      <c r="C2274" s="103">
        <v>0.0007083072292303251</v>
      </c>
      <c r="D2274" s="99" t="s">
        <v>454</v>
      </c>
      <c r="E2274" s="99" t="b">
        <v>0</v>
      </c>
      <c r="F2274" s="99" t="b">
        <v>0</v>
      </c>
      <c r="G2274" s="99" t="b">
        <v>0</v>
      </c>
    </row>
    <row r="2275" spans="1:7" ht="15">
      <c r="A2275" s="101" t="s">
        <v>1396</v>
      </c>
      <c r="B2275" s="99">
        <v>3</v>
      </c>
      <c r="C2275" s="103">
        <v>0.001025050704370619</v>
      </c>
      <c r="D2275" s="99" t="s">
        <v>454</v>
      </c>
      <c r="E2275" s="99" t="b">
        <v>0</v>
      </c>
      <c r="F2275" s="99" t="b">
        <v>0</v>
      </c>
      <c r="G2275" s="99" t="b">
        <v>0</v>
      </c>
    </row>
    <row r="2276" spans="1:7" ht="15">
      <c r="A2276" s="101" t="s">
        <v>895</v>
      </c>
      <c r="B2276" s="99">
        <v>3</v>
      </c>
      <c r="C2276" s="103">
        <v>0.0007083072292303251</v>
      </c>
      <c r="D2276" s="99" t="s">
        <v>454</v>
      </c>
      <c r="E2276" s="99" t="b">
        <v>0</v>
      </c>
      <c r="F2276" s="99" t="b">
        <v>0</v>
      </c>
      <c r="G2276" s="99" t="b">
        <v>0</v>
      </c>
    </row>
    <row r="2277" spans="1:7" ht="15">
      <c r="A2277" s="101" t="s">
        <v>666</v>
      </c>
      <c r="B2277" s="99">
        <v>3</v>
      </c>
      <c r="C2277" s="103">
        <v>0.0007083072292303251</v>
      </c>
      <c r="D2277" s="99" t="s">
        <v>454</v>
      </c>
      <c r="E2277" s="99" t="b">
        <v>0</v>
      </c>
      <c r="F2277" s="99" t="b">
        <v>0</v>
      </c>
      <c r="G2277" s="99" t="b">
        <v>0</v>
      </c>
    </row>
    <row r="2278" spans="1:7" ht="15">
      <c r="A2278" s="101" t="s">
        <v>824</v>
      </c>
      <c r="B2278" s="99">
        <v>3</v>
      </c>
      <c r="C2278" s="103">
        <v>0.0007083072292303251</v>
      </c>
      <c r="D2278" s="99" t="s">
        <v>454</v>
      </c>
      <c r="E2278" s="99" t="b">
        <v>0</v>
      </c>
      <c r="F2278" s="99" t="b">
        <v>0</v>
      </c>
      <c r="G2278" s="99" t="b">
        <v>0</v>
      </c>
    </row>
    <row r="2279" spans="1:7" ht="15">
      <c r="A2279" s="101" t="s">
        <v>1398</v>
      </c>
      <c r="B2279" s="99">
        <v>3</v>
      </c>
      <c r="C2279" s="103">
        <v>0.0007083072292303251</v>
      </c>
      <c r="D2279" s="99" t="s">
        <v>454</v>
      </c>
      <c r="E2279" s="99" t="b">
        <v>0</v>
      </c>
      <c r="F2279" s="99" t="b">
        <v>0</v>
      </c>
      <c r="G2279" s="99" t="b">
        <v>0</v>
      </c>
    </row>
    <row r="2280" spans="1:7" ht="15">
      <c r="A2280" s="101" t="s">
        <v>1020</v>
      </c>
      <c r="B2280" s="99">
        <v>3</v>
      </c>
      <c r="C2280" s="103">
        <v>0.0007083072292303251</v>
      </c>
      <c r="D2280" s="99" t="s">
        <v>454</v>
      </c>
      <c r="E2280" s="99" t="b">
        <v>0</v>
      </c>
      <c r="F2280" s="99" t="b">
        <v>0</v>
      </c>
      <c r="G2280" s="99" t="b">
        <v>0</v>
      </c>
    </row>
    <row r="2281" spans="1:7" ht="15">
      <c r="A2281" s="101" t="s">
        <v>1402</v>
      </c>
      <c r="B2281" s="99">
        <v>3</v>
      </c>
      <c r="C2281" s="103">
        <v>0.0007083072292303251</v>
      </c>
      <c r="D2281" s="99" t="s">
        <v>454</v>
      </c>
      <c r="E2281" s="99" t="b">
        <v>0</v>
      </c>
      <c r="F2281" s="99" t="b">
        <v>0</v>
      </c>
      <c r="G2281" s="99" t="b">
        <v>0</v>
      </c>
    </row>
    <row r="2282" spans="1:7" ht="15">
      <c r="A2282" s="101" t="s">
        <v>1160</v>
      </c>
      <c r="B2282" s="99">
        <v>3</v>
      </c>
      <c r="C2282" s="103">
        <v>0.0008252078216549862</v>
      </c>
      <c r="D2282" s="99" t="s">
        <v>454</v>
      </c>
      <c r="E2282" s="99" t="b">
        <v>0</v>
      </c>
      <c r="F2282" s="99" t="b">
        <v>0</v>
      </c>
      <c r="G2282" s="99" t="b">
        <v>0</v>
      </c>
    </row>
    <row r="2283" spans="1:7" ht="15">
      <c r="A2283" s="101" t="s">
        <v>1021</v>
      </c>
      <c r="B2283" s="99">
        <v>3</v>
      </c>
      <c r="C2283" s="103">
        <v>0.0007083072292303251</v>
      </c>
      <c r="D2283" s="99" t="s">
        <v>454</v>
      </c>
      <c r="E2283" s="99" t="b">
        <v>0</v>
      </c>
      <c r="F2283" s="99" t="b">
        <v>0</v>
      </c>
      <c r="G2283" s="99" t="b">
        <v>0</v>
      </c>
    </row>
    <row r="2284" spans="1:7" ht="15">
      <c r="A2284" s="101" t="s">
        <v>1413</v>
      </c>
      <c r="B2284" s="99">
        <v>3</v>
      </c>
      <c r="C2284" s="103">
        <v>0.0008252078216549862</v>
      </c>
      <c r="D2284" s="99" t="s">
        <v>454</v>
      </c>
      <c r="E2284" s="99" t="b">
        <v>0</v>
      </c>
      <c r="F2284" s="99" t="b">
        <v>0</v>
      </c>
      <c r="G2284" s="99" t="b">
        <v>0</v>
      </c>
    </row>
    <row r="2285" spans="1:7" ht="15">
      <c r="A2285" s="101" t="s">
        <v>1419</v>
      </c>
      <c r="B2285" s="99">
        <v>3</v>
      </c>
      <c r="C2285" s="103">
        <v>0.0007083072292303251</v>
      </c>
      <c r="D2285" s="99" t="s">
        <v>454</v>
      </c>
      <c r="E2285" s="99" t="b">
        <v>0</v>
      </c>
      <c r="F2285" s="99" t="b">
        <v>0</v>
      </c>
      <c r="G2285" s="99" t="b">
        <v>0</v>
      </c>
    </row>
    <row r="2286" spans="1:7" ht="15">
      <c r="A2286" s="101" t="s">
        <v>1420</v>
      </c>
      <c r="B2286" s="99">
        <v>3</v>
      </c>
      <c r="C2286" s="103">
        <v>0.0007083072292303251</v>
      </c>
      <c r="D2286" s="99" t="s">
        <v>454</v>
      </c>
      <c r="E2286" s="99" t="b">
        <v>1</v>
      </c>
      <c r="F2286" s="99" t="b">
        <v>0</v>
      </c>
      <c r="G2286" s="99" t="b">
        <v>0</v>
      </c>
    </row>
    <row r="2287" spans="1:7" ht="15">
      <c r="A2287" s="101" t="s">
        <v>1171</v>
      </c>
      <c r="B2287" s="99">
        <v>3</v>
      </c>
      <c r="C2287" s="103">
        <v>0.0007083072292303251</v>
      </c>
      <c r="D2287" s="99" t="s">
        <v>454</v>
      </c>
      <c r="E2287" s="99" t="b">
        <v>0</v>
      </c>
      <c r="F2287" s="99" t="b">
        <v>0</v>
      </c>
      <c r="G2287" s="99" t="b">
        <v>0</v>
      </c>
    </row>
    <row r="2288" spans="1:7" ht="15">
      <c r="A2288" s="101" t="s">
        <v>1024</v>
      </c>
      <c r="B2288" s="99">
        <v>3</v>
      </c>
      <c r="C2288" s="103">
        <v>0.0007083072292303251</v>
      </c>
      <c r="D2288" s="99" t="s">
        <v>454</v>
      </c>
      <c r="E2288" s="99" t="b">
        <v>0</v>
      </c>
      <c r="F2288" s="99" t="b">
        <v>0</v>
      </c>
      <c r="G2288" s="99" t="b">
        <v>0</v>
      </c>
    </row>
    <row r="2289" spans="1:7" ht="15">
      <c r="A2289" s="101" t="s">
        <v>836</v>
      </c>
      <c r="B2289" s="99">
        <v>3</v>
      </c>
      <c r="C2289" s="103">
        <v>0.0007083072292303251</v>
      </c>
      <c r="D2289" s="99" t="s">
        <v>454</v>
      </c>
      <c r="E2289" s="99" t="b">
        <v>0</v>
      </c>
      <c r="F2289" s="99" t="b">
        <v>0</v>
      </c>
      <c r="G2289" s="99" t="b">
        <v>0</v>
      </c>
    </row>
    <row r="2290" spans="1:7" ht="15">
      <c r="A2290" s="101" t="s">
        <v>639</v>
      </c>
      <c r="B2290" s="99">
        <v>3</v>
      </c>
      <c r="C2290" s="103">
        <v>0.0007083072292303251</v>
      </c>
      <c r="D2290" s="99" t="s">
        <v>454</v>
      </c>
      <c r="E2290" s="99" t="b">
        <v>0</v>
      </c>
      <c r="F2290" s="99" t="b">
        <v>0</v>
      </c>
      <c r="G2290" s="99" t="b">
        <v>0</v>
      </c>
    </row>
    <row r="2291" spans="1:7" ht="15">
      <c r="A2291" s="101" t="s">
        <v>1432</v>
      </c>
      <c r="B2291" s="99">
        <v>3</v>
      </c>
      <c r="C2291" s="103">
        <v>0.0007083072292303251</v>
      </c>
      <c r="D2291" s="99" t="s">
        <v>454</v>
      </c>
      <c r="E2291" s="99" t="b">
        <v>0</v>
      </c>
      <c r="F2291" s="99" t="b">
        <v>0</v>
      </c>
      <c r="G2291" s="99" t="b">
        <v>0</v>
      </c>
    </row>
    <row r="2292" spans="1:7" ht="15">
      <c r="A2292" s="101" t="s">
        <v>1434</v>
      </c>
      <c r="B2292" s="99">
        <v>3</v>
      </c>
      <c r="C2292" s="103">
        <v>0.001025050704370619</v>
      </c>
      <c r="D2292" s="99" t="s">
        <v>454</v>
      </c>
      <c r="E2292" s="99" t="b">
        <v>0</v>
      </c>
      <c r="F2292" s="99" t="b">
        <v>0</v>
      </c>
      <c r="G2292" s="99" t="b">
        <v>0</v>
      </c>
    </row>
    <row r="2293" spans="1:7" ht="15">
      <c r="A2293" s="101" t="s">
        <v>641</v>
      </c>
      <c r="B2293" s="99">
        <v>3</v>
      </c>
      <c r="C2293" s="103">
        <v>0.0007083072292303251</v>
      </c>
      <c r="D2293" s="99" t="s">
        <v>454</v>
      </c>
      <c r="E2293" s="99" t="b">
        <v>0</v>
      </c>
      <c r="F2293" s="99" t="b">
        <v>0</v>
      </c>
      <c r="G2293" s="99" t="b">
        <v>0</v>
      </c>
    </row>
    <row r="2294" spans="1:7" ht="15">
      <c r="A2294" s="101" t="s">
        <v>1030</v>
      </c>
      <c r="B2294" s="99">
        <v>3</v>
      </c>
      <c r="C2294" s="103">
        <v>0.0007083072292303251</v>
      </c>
      <c r="D2294" s="99" t="s">
        <v>454</v>
      </c>
      <c r="E2294" s="99" t="b">
        <v>0</v>
      </c>
      <c r="F2294" s="99" t="b">
        <v>0</v>
      </c>
      <c r="G2294" s="99" t="b">
        <v>0</v>
      </c>
    </row>
    <row r="2295" spans="1:7" ht="15">
      <c r="A2295" s="101" t="s">
        <v>1438</v>
      </c>
      <c r="B2295" s="99">
        <v>3</v>
      </c>
      <c r="C2295" s="103">
        <v>0.0007083072292303251</v>
      </c>
      <c r="D2295" s="99" t="s">
        <v>454</v>
      </c>
      <c r="E2295" s="99" t="b">
        <v>0</v>
      </c>
      <c r="F2295" s="99" t="b">
        <v>0</v>
      </c>
      <c r="G2295" s="99" t="b">
        <v>0</v>
      </c>
    </row>
    <row r="2296" spans="1:7" ht="15">
      <c r="A2296" s="101" t="s">
        <v>1439</v>
      </c>
      <c r="B2296" s="99">
        <v>3</v>
      </c>
      <c r="C2296" s="103">
        <v>0.0007083072292303251</v>
      </c>
      <c r="D2296" s="99" t="s">
        <v>454</v>
      </c>
      <c r="E2296" s="99" t="b">
        <v>1</v>
      </c>
      <c r="F2296" s="99" t="b">
        <v>0</v>
      </c>
      <c r="G2296" s="99" t="b">
        <v>0</v>
      </c>
    </row>
    <row r="2297" spans="1:7" ht="15">
      <c r="A2297" s="101" t="s">
        <v>671</v>
      </c>
      <c r="B2297" s="99">
        <v>3</v>
      </c>
      <c r="C2297" s="103">
        <v>0.0007083072292303251</v>
      </c>
      <c r="D2297" s="99" t="s">
        <v>454</v>
      </c>
      <c r="E2297" s="99" t="b">
        <v>0</v>
      </c>
      <c r="F2297" s="99" t="b">
        <v>0</v>
      </c>
      <c r="G2297" s="99" t="b">
        <v>0</v>
      </c>
    </row>
    <row r="2298" spans="1:7" ht="15">
      <c r="A2298" s="101" t="s">
        <v>906</v>
      </c>
      <c r="B2298" s="99">
        <v>3</v>
      </c>
      <c r="C2298" s="103">
        <v>0.0007083072292303251</v>
      </c>
      <c r="D2298" s="99" t="s">
        <v>454</v>
      </c>
      <c r="E2298" s="99" t="b">
        <v>0</v>
      </c>
      <c r="F2298" s="99" t="b">
        <v>0</v>
      </c>
      <c r="G2298" s="99" t="b">
        <v>0</v>
      </c>
    </row>
    <row r="2299" spans="1:7" ht="15">
      <c r="A2299" s="101" t="s">
        <v>1033</v>
      </c>
      <c r="B2299" s="99">
        <v>3</v>
      </c>
      <c r="C2299" s="103">
        <v>0.0007083072292303251</v>
      </c>
      <c r="D2299" s="99" t="s">
        <v>454</v>
      </c>
      <c r="E2299" s="99" t="b">
        <v>0</v>
      </c>
      <c r="F2299" s="99" t="b">
        <v>0</v>
      </c>
      <c r="G2299" s="99" t="b">
        <v>0</v>
      </c>
    </row>
    <row r="2300" spans="1:7" ht="15">
      <c r="A2300" s="101" t="s">
        <v>1189</v>
      </c>
      <c r="B2300" s="99">
        <v>3</v>
      </c>
      <c r="C2300" s="103">
        <v>0.0008252078216549862</v>
      </c>
      <c r="D2300" s="99" t="s">
        <v>454</v>
      </c>
      <c r="E2300" s="99" t="b">
        <v>1</v>
      </c>
      <c r="F2300" s="99" t="b">
        <v>0</v>
      </c>
      <c r="G2300" s="99" t="b">
        <v>0</v>
      </c>
    </row>
    <row r="2301" spans="1:7" ht="15">
      <c r="A2301" s="101" t="s">
        <v>1190</v>
      </c>
      <c r="B2301" s="99">
        <v>3</v>
      </c>
      <c r="C2301" s="103">
        <v>0.0008252078216549862</v>
      </c>
      <c r="D2301" s="99" t="s">
        <v>454</v>
      </c>
      <c r="E2301" s="99" t="b">
        <v>0</v>
      </c>
      <c r="F2301" s="99" t="b">
        <v>0</v>
      </c>
      <c r="G2301" s="99" t="b">
        <v>0</v>
      </c>
    </row>
    <row r="2302" spans="1:7" ht="15">
      <c r="A2302" s="101" t="s">
        <v>1192</v>
      </c>
      <c r="B2302" s="99">
        <v>3</v>
      </c>
      <c r="C2302" s="103">
        <v>0.0007083072292303251</v>
      </c>
      <c r="D2302" s="99" t="s">
        <v>454</v>
      </c>
      <c r="E2302" s="99" t="b">
        <v>1</v>
      </c>
      <c r="F2302" s="99" t="b">
        <v>0</v>
      </c>
      <c r="G2302" s="99" t="b">
        <v>0</v>
      </c>
    </row>
    <row r="2303" spans="1:7" ht="15">
      <c r="A2303" s="101" t="s">
        <v>1036</v>
      </c>
      <c r="B2303" s="99">
        <v>3</v>
      </c>
      <c r="C2303" s="103">
        <v>0.0008252078216549862</v>
      </c>
      <c r="D2303" s="99" t="s">
        <v>454</v>
      </c>
      <c r="E2303" s="99" t="b">
        <v>1</v>
      </c>
      <c r="F2303" s="99" t="b">
        <v>0</v>
      </c>
      <c r="G2303" s="99" t="b">
        <v>0</v>
      </c>
    </row>
    <row r="2304" spans="1:7" ht="15">
      <c r="A2304" s="101" t="s">
        <v>1197</v>
      </c>
      <c r="B2304" s="99">
        <v>3</v>
      </c>
      <c r="C2304" s="103">
        <v>0.001025050704370619</v>
      </c>
      <c r="D2304" s="99" t="s">
        <v>454</v>
      </c>
      <c r="E2304" s="99" t="b">
        <v>0</v>
      </c>
      <c r="F2304" s="99" t="b">
        <v>0</v>
      </c>
      <c r="G2304" s="99" t="b">
        <v>0</v>
      </c>
    </row>
    <row r="2305" spans="1:7" ht="15">
      <c r="A2305" s="101" t="s">
        <v>1455</v>
      </c>
      <c r="B2305" s="99">
        <v>3</v>
      </c>
      <c r="C2305" s="103">
        <v>0.001025050704370619</v>
      </c>
      <c r="D2305" s="99" t="s">
        <v>454</v>
      </c>
      <c r="E2305" s="99" t="b">
        <v>0</v>
      </c>
      <c r="F2305" s="99" t="b">
        <v>0</v>
      </c>
      <c r="G2305" s="99" t="b">
        <v>0</v>
      </c>
    </row>
    <row r="2306" spans="1:7" ht="15">
      <c r="A2306" s="101" t="s">
        <v>1198</v>
      </c>
      <c r="B2306" s="99">
        <v>3</v>
      </c>
      <c r="C2306" s="103">
        <v>0.0007083072292303251</v>
      </c>
      <c r="D2306" s="99" t="s">
        <v>454</v>
      </c>
      <c r="E2306" s="99" t="b">
        <v>0</v>
      </c>
      <c r="F2306" s="99" t="b">
        <v>0</v>
      </c>
      <c r="G2306" s="99" t="b">
        <v>0</v>
      </c>
    </row>
    <row r="2307" spans="1:7" ht="15">
      <c r="A2307" s="101" t="s">
        <v>1456</v>
      </c>
      <c r="B2307" s="99">
        <v>3</v>
      </c>
      <c r="C2307" s="103">
        <v>0.0007083072292303251</v>
      </c>
      <c r="D2307" s="99" t="s">
        <v>454</v>
      </c>
      <c r="E2307" s="99" t="b">
        <v>0</v>
      </c>
      <c r="F2307" s="99" t="b">
        <v>0</v>
      </c>
      <c r="G2307" s="99" t="b">
        <v>0</v>
      </c>
    </row>
    <row r="2308" spans="1:7" ht="15">
      <c r="A2308" s="101" t="s">
        <v>914</v>
      </c>
      <c r="B2308" s="99">
        <v>3</v>
      </c>
      <c r="C2308" s="103">
        <v>0.0008252078216549862</v>
      </c>
      <c r="D2308" s="99" t="s">
        <v>454</v>
      </c>
      <c r="E2308" s="99" t="b">
        <v>0</v>
      </c>
      <c r="F2308" s="99" t="b">
        <v>0</v>
      </c>
      <c r="G2308" s="99" t="b">
        <v>0</v>
      </c>
    </row>
    <row r="2309" spans="1:7" ht="15">
      <c r="A2309" s="101" t="s">
        <v>1200</v>
      </c>
      <c r="B2309" s="99">
        <v>3</v>
      </c>
      <c r="C2309" s="103">
        <v>0.0007083072292303251</v>
      </c>
      <c r="D2309" s="99" t="s">
        <v>454</v>
      </c>
      <c r="E2309" s="99" t="b">
        <v>0</v>
      </c>
      <c r="F2309" s="99" t="b">
        <v>0</v>
      </c>
      <c r="G2309" s="99" t="b">
        <v>0</v>
      </c>
    </row>
    <row r="2310" spans="1:7" ht="15">
      <c r="A2310" s="101" t="s">
        <v>785</v>
      </c>
      <c r="B2310" s="99">
        <v>3</v>
      </c>
      <c r="C2310" s="103">
        <v>0.0007083072292303251</v>
      </c>
      <c r="D2310" s="99" t="s">
        <v>454</v>
      </c>
      <c r="E2310" s="99" t="b">
        <v>0</v>
      </c>
      <c r="F2310" s="99" t="b">
        <v>0</v>
      </c>
      <c r="G2310" s="99" t="b">
        <v>0</v>
      </c>
    </row>
    <row r="2311" spans="1:7" ht="15">
      <c r="A2311" s="101" t="s">
        <v>844</v>
      </c>
      <c r="B2311" s="99">
        <v>3</v>
      </c>
      <c r="C2311" s="103">
        <v>0.0007083072292303251</v>
      </c>
      <c r="D2311" s="99" t="s">
        <v>454</v>
      </c>
      <c r="E2311" s="99" t="b">
        <v>0</v>
      </c>
      <c r="F2311" s="99" t="b">
        <v>0</v>
      </c>
      <c r="G2311" s="99" t="b">
        <v>0</v>
      </c>
    </row>
    <row r="2312" spans="1:7" ht="15">
      <c r="A2312" s="101" t="s">
        <v>1471</v>
      </c>
      <c r="B2312" s="99">
        <v>3</v>
      </c>
      <c r="C2312" s="103">
        <v>0.0007083072292303251</v>
      </c>
      <c r="D2312" s="99" t="s">
        <v>454</v>
      </c>
      <c r="E2312" s="99" t="b">
        <v>0</v>
      </c>
      <c r="F2312" s="99" t="b">
        <v>0</v>
      </c>
      <c r="G2312" s="99" t="b">
        <v>0</v>
      </c>
    </row>
    <row r="2313" spans="1:7" ht="15">
      <c r="A2313" s="101" t="s">
        <v>1472</v>
      </c>
      <c r="B2313" s="99">
        <v>3</v>
      </c>
      <c r="C2313" s="103">
        <v>0.0008252078216549862</v>
      </c>
      <c r="D2313" s="99" t="s">
        <v>454</v>
      </c>
      <c r="E2313" s="99" t="b">
        <v>0</v>
      </c>
      <c r="F2313" s="99" t="b">
        <v>0</v>
      </c>
      <c r="G2313" s="99" t="b">
        <v>0</v>
      </c>
    </row>
    <row r="2314" spans="1:7" ht="15">
      <c r="A2314" s="101" t="s">
        <v>1475</v>
      </c>
      <c r="B2314" s="99">
        <v>3</v>
      </c>
      <c r="C2314" s="103">
        <v>0.001025050704370619</v>
      </c>
      <c r="D2314" s="99" t="s">
        <v>454</v>
      </c>
      <c r="E2314" s="99" t="b">
        <v>0</v>
      </c>
      <c r="F2314" s="99" t="b">
        <v>0</v>
      </c>
      <c r="G2314" s="99" t="b">
        <v>0</v>
      </c>
    </row>
    <row r="2315" spans="1:7" ht="15">
      <c r="A2315" s="101" t="s">
        <v>1043</v>
      </c>
      <c r="B2315" s="99">
        <v>3</v>
      </c>
      <c r="C2315" s="103">
        <v>0.0007083072292303251</v>
      </c>
      <c r="D2315" s="99" t="s">
        <v>454</v>
      </c>
      <c r="E2315" s="99" t="b">
        <v>0</v>
      </c>
      <c r="F2315" s="99" t="b">
        <v>0</v>
      </c>
      <c r="G2315" s="99" t="b">
        <v>0</v>
      </c>
    </row>
    <row r="2316" spans="1:7" ht="15">
      <c r="A2316" s="101" t="s">
        <v>1206</v>
      </c>
      <c r="B2316" s="99">
        <v>3</v>
      </c>
      <c r="C2316" s="103">
        <v>0.0008252078216549862</v>
      </c>
      <c r="D2316" s="99" t="s">
        <v>454</v>
      </c>
      <c r="E2316" s="99" t="b">
        <v>0</v>
      </c>
      <c r="F2316" s="99" t="b">
        <v>0</v>
      </c>
      <c r="G2316" s="99" t="b">
        <v>0</v>
      </c>
    </row>
    <row r="2317" spans="1:7" ht="15">
      <c r="A2317" s="101" t="s">
        <v>1479</v>
      </c>
      <c r="B2317" s="99">
        <v>3</v>
      </c>
      <c r="C2317" s="103">
        <v>0.0007083072292303251</v>
      </c>
      <c r="D2317" s="99" t="s">
        <v>454</v>
      </c>
      <c r="E2317" s="99" t="b">
        <v>0</v>
      </c>
      <c r="F2317" s="99" t="b">
        <v>0</v>
      </c>
      <c r="G2317" s="99" t="b">
        <v>0</v>
      </c>
    </row>
    <row r="2318" spans="1:7" ht="15">
      <c r="A2318" s="101" t="s">
        <v>1480</v>
      </c>
      <c r="B2318" s="99">
        <v>3</v>
      </c>
      <c r="C2318" s="103">
        <v>0.0007083072292303251</v>
      </c>
      <c r="D2318" s="99" t="s">
        <v>454</v>
      </c>
      <c r="E2318" s="99" t="b">
        <v>0</v>
      </c>
      <c r="F2318" s="99" t="b">
        <v>0</v>
      </c>
      <c r="G2318" s="99" t="b">
        <v>0</v>
      </c>
    </row>
    <row r="2319" spans="1:7" ht="15">
      <c r="A2319" s="101" t="s">
        <v>1481</v>
      </c>
      <c r="B2319" s="99">
        <v>3</v>
      </c>
      <c r="C2319" s="103">
        <v>0.0008252078216549862</v>
      </c>
      <c r="D2319" s="99" t="s">
        <v>454</v>
      </c>
      <c r="E2319" s="99" t="b">
        <v>0</v>
      </c>
      <c r="F2319" s="99" t="b">
        <v>0</v>
      </c>
      <c r="G2319" s="99" t="b">
        <v>0</v>
      </c>
    </row>
    <row r="2320" spans="1:7" ht="15">
      <c r="A2320" s="101" t="s">
        <v>847</v>
      </c>
      <c r="B2320" s="99">
        <v>3</v>
      </c>
      <c r="C2320" s="103">
        <v>0.0007083072292303251</v>
      </c>
      <c r="D2320" s="99" t="s">
        <v>454</v>
      </c>
      <c r="E2320" s="99" t="b">
        <v>0</v>
      </c>
      <c r="F2320" s="99" t="b">
        <v>0</v>
      </c>
      <c r="G2320" s="99" t="b">
        <v>0</v>
      </c>
    </row>
    <row r="2321" spans="1:7" ht="15">
      <c r="A2321" s="101" t="s">
        <v>1483</v>
      </c>
      <c r="B2321" s="99">
        <v>3</v>
      </c>
      <c r="C2321" s="103">
        <v>0.0008252078216549862</v>
      </c>
      <c r="D2321" s="99" t="s">
        <v>454</v>
      </c>
      <c r="E2321" s="99" t="b">
        <v>0</v>
      </c>
      <c r="F2321" s="99" t="b">
        <v>0</v>
      </c>
      <c r="G2321" s="99" t="b">
        <v>0</v>
      </c>
    </row>
    <row r="2322" spans="1:7" ht="15">
      <c r="A2322" s="101" t="s">
        <v>1485</v>
      </c>
      <c r="B2322" s="99">
        <v>3</v>
      </c>
      <c r="C2322" s="103">
        <v>0.0008252078216549862</v>
      </c>
      <c r="D2322" s="99" t="s">
        <v>454</v>
      </c>
      <c r="E2322" s="99" t="b">
        <v>0</v>
      </c>
      <c r="F2322" s="99" t="b">
        <v>0</v>
      </c>
      <c r="G2322" s="99" t="b">
        <v>0</v>
      </c>
    </row>
    <row r="2323" spans="1:7" ht="15">
      <c r="A2323" s="101" t="s">
        <v>1212</v>
      </c>
      <c r="B2323" s="99">
        <v>3</v>
      </c>
      <c r="C2323" s="103">
        <v>0.0007083072292303251</v>
      </c>
      <c r="D2323" s="99" t="s">
        <v>454</v>
      </c>
      <c r="E2323" s="99" t="b">
        <v>0</v>
      </c>
      <c r="F2323" s="99" t="b">
        <v>0</v>
      </c>
      <c r="G2323" s="99" t="b">
        <v>0</v>
      </c>
    </row>
    <row r="2324" spans="1:7" ht="15">
      <c r="A2324" s="101" t="s">
        <v>1487</v>
      </c>
      <c r="B2324" s="99">
        <v>3</v>
      </c>
      <c r="C2324" s="103">
        <v>0.0008252078216549862</v>
      </c>
      <c r="D2324" s="99" t="s">
        <v>454</v>
      </c>
      <c r="E2324" s="99" t="b">
        <v>0</v>
      </c>
      <c r="F2324" s="99" t="b">
        <v>0</v>
      </c>
      <c r="G2324" s="99" t="b">
        <v>0</v>
      </c>
    </row>
    <row r="2325" spans="1:7" ht="15">
      <c r="A2325" s="101" t="s">
        <v>1051</v>
      </c>
      <c r="B2325" s="99">
        <v>3</v>
      </c>
      <c r="C2325" s="103">
        <v>0.0008252078216549862</v>
      </c>
      <c r="D2325" s="99" t="s">
        <v>454</v>
      </c>
      <c r="E2325" s="99" t="b">
        <v>0</v>
      </c>
      <c r="F2325" s="99" t="b">
        <v>0</v>
      </c>
      <c r="G2325" s="99" t="b">
        <v>0</v>
      </c>
    </row>
    <row r="2326" spans="1:7" ht="15">
      <c r="A2326" s="101" t="s">
        <v>848</v>
      </c>
      <c r="B2326" s="99">
        <v>3</v>
      </c>
      <c r="C2326" s="103">
        <v>0.0007083072292303251</v>
      </c>
      <c r="D2326" s="99" t="s">
        <v>454</v>
      </c>
      <c r="E2326" s="99" t="b">
        <v>0</v>
      </c>
      <c r="F2326" s="99" t="b">
        <v>0</v>
      </c>
      <c r="G2326" s="99" t="b">
        <v>0</v>
      </c>
    </row>
    <row r="2327" spans="1:7" ht="15">
      <c r="A2327" s="101" t="s">
        <v>789</v>
      </c>
      <c r="B2327" s="99">
        <v>3</v>
      </c>
      <c r="C2327" s="103">
        <v>0.0007083072292303251</v>
      </c>
      <c r="D2327" s="99" t="s">
        <v>454</v>
      </c>
      <c r="E2327" s="99" t="b">
        <v>0</v>
      </c>
      <c r="F2327" s="99" t="b">
        <v>0</v>
      </c>
      <c r="G2327" s="99" t="b">
        <v>0</v>
      </c>
    </row>
    <row r="2328" spans="1:7" ht="15">
      <c r="A2328" s="101" t="s">
        <v>922</v>
      </c>
      <c r="B2328" s="99">
        <v>3</v>
      </c>
      <c r="C2328" s="103">
        <v>0.0007083072292303251</v>
      </c>
      <c r="D2328" s="99" t="s">
        <v>454</v>
      </c>
      <c r="E2328" s="99" t="b">
        <v>0</v>
      </c>
      <c r="F2328" s="99" t="b">
        <v>0</v>
      </c>
      <c r="G2328" s="99" t="b">
        <v>0</v>
      </c>
    </row>
    <row r="2329" spans="1:7" ht="15">
      <c r="A2329" s="101" t="s">
        <v>923</v>
      </c>
      <c r="B2329" s="99">
        <v>3</v>
      </c>
      <c r="C2329" s="103">
        <v>0.0007083072292303251</v>
      </c>
      <c r="D2329" s="99" t="s">
        <v>454</v>
      </c>
      <c r="E2329" s="99" t="b">
        <v>0</v>
      </c>
      <c r="F2329" s="99" t="b">
        <v>0</v>
      </c>
      <c r="G2329" s="99" t="b">
        <v>0</v>
      </c>
    </row>
    <row r="2330" spans="1:7" ht="15">
      <c r="A2330" s="101" t="s">
        <v>1501</v>
      </c>
      <c r="B2330" s="99">
        <v>3</v>
      </c>
      <c r="C2330" s="103">
        <v>0.001025050704370619</v>
      </c>
      <c r="D2330" s="99" t="s">
        <v>454</v>
      </c>
      <c r="E2330" s="99" t="b">
        <v>0</v>
      </c>
      <c r="F2330" s="99" t="b">
        <v>0</v>
      </c>
      <c r="G2330" s="99" t="b">
        <v>0</v>
      </c>
    </row>
    <row r="2331" spans="1:7" ht="15">
      <c r="A2331" s="101" t="s">
        <v>1058</v>
      </c>
      <c r="B2331" s="99">
        <v>3</v>
      </c>
      <c r="C2331" s="103">
        <v>0.0008252078216549862</v>
      </c>
      <c r="D2331" s="99" t="s">
        <v>454</v>
      </c>
      <c r="E2331" s="99" t="b">
        <v>0</v>
      </c>
      <c r="F2331" s="99" t="b">
        <v>0</v>
      </c>
      <c r="G2331" s="99" t="b">
        <v>0</v>
      </c>
    </row>
    <row r="2332" spans="1:7" ht="15">
      <c r="A2332" s="101" t="s">
        <v>527</v>
      </c>
      <c r="B2332" s="99">
        <v>3</v>
      </c>
      <c r="C2332" s="103">
        <v>0.0007083072292303251</v>
      </c>
      <c r="D2332" s="99" t="s">
        <v>454</v>
      </c>
      <c r="E2332" s="99" t="b">
        <v>0</v>
      </c>
      <c r="F2332" s="99" t="b">
        <v>0</v>
      </c>
      <c r="G2332" s="99" t="b">
        <v>0</v>
      </c>
    </row>
    <row r="2333" spans="1:7" ht="15">
      <c r="A2333" s="101" t="s">
        <v>736</v>
      </c>
      <c r="B2333" s="99">
        <v>3</v>
      </c>
      <c r="C2333" s="103">
        <v>0.0008252078216549862</v>
      </c>
      <c r="D2333" s="99" t="s">
        <v>454</v>
      </c>
      <c r="E2333" s="99" t="b">
        <v>0</v>
      </c>
      <c r="F2333" s="99" t="b">
        <v>0</v>
      </c>
      <c r="G2333" s="99" t="b">
        <v>0</v>
      </c>
    </row>
    <row r="2334" spans="1:7" ht="15">
      <c r="A2334" s="101" t="s">
        <v>1225</v>
      </c>
      <c r="B2334" s="99">
        <v>3</v>
      </c>
      <c r="C2334" s="103">
        <v>0.0008252078216549862</v>
      </c>
      <c r="D2334" s="99" t="s">
        <v>454</v>
      </c>
      <c r="E2334" s="99" t="b">
        <v>0</v>
      </c>
      <c r="F2334" s="99" t="b">
        <v>0</v>
      </c>
      <c r="G2334" s="99" t="b">
        <v>0</v>
      </c>
    </row>
    <row r="2335" spans="1:7" ht="15">
      <c r="A2335" s="101" t="s">
        <v>1509</v>
      </c>
      <c r="B2335" s="99">
        <v>3</v>
      </c>
      <c r="C2335" s="103">
        <v>0.001025050704370619</v>
      </c>
      <c r="D2335" s="99" t="s">
        <v>454</v>
      </c>
      <c r="E2335" s="99" t="b">
        <v>0</v>
      </c>
      <c r="F2335" s="99" t="b">
        <v>0</v>
      </c>
      <c r="G2335" s="99" t="b">
        <v>0</v>
      </c>
    </row>
    <row r="2336" spans="1:7" ht="15">
      <c r="A2336" s="101" t="s">
        <v>852</v>
      </c>
      <c r="B2336" s="99">
        <v>3</v>
      </c>
      <c r="C2336" s="103">
        <v>0.0007083072292303251</v>
      </c>
      <c r="D2336" s="99" t="s">
        <v>454</v>
      </c>
      <c r="E2336" s="99" t="b">
        <v>0</v>
      </c>
      <c r="F2336" s="99" t="b">
        <v>0</v>
      </c>
      <c r="G2336" s="99" t="b">
        <v>0</v>
      </c>
    </row>
    <row r="2337" spans="1:7" ht="15">
      <c r="A2337" s="101" t="s">
        <v>1226</v>
      </c>
      <c r="B2337" s="99">
        <v>3</v>
      </c>
      <c r="C2337" s="103">
        <v>0.0007083072292303251</v>
      </c>
      <c r="D2337" s="99" t="s">
        <v>454</v>
      </c>
      <c r="E2337" s="99" t="b">
        <v>0</v>
      </c>
      <c r="F2337" s="99" t="b">
        <v>0</v>
      </c>
      <c r="G2337" s="99" t="b">
        <v>0</v>
      </c>
    </row>
    <row r="2338" spans="1:7" ht="15">
      <c r="A2338" s="101" t="s">
        <v>1065</v>
      </c>
      <c r="B2338" s="99">
        <v>3</v>
      </c>
      <c r="C2338" s="103">
        <v>0.0007083072292303251</v>
      </c>
      <c r="D2338" s="99" t="s">
        <v>454</v>
      </c>
      <c r="E2338" s="99" t="b">
        <v>0</v>
      </c>
      <c r="F2338" s="99" t="b">
        <v>0</v>
      </c>
      <c r="G2338" s="99" t="b">
        <v>0</v>
      </c>
    </row>
    <row r="2339" spans="1:7" ht="15">
      <c r="A2339" s="101" t="s">
        <v>1229</v>
      </c>
      <c r="B2339" s="99">
        <v>3</v>
      </c>
      <c r="C2339" s="103">
        <v>0.0007083072292303251</v>
      </c>
      <c r="D2339" s="99" t="s">
        <v>454</v>
      </c>
      <c r="E2339" s="99" t="b">
        <v>0</v>
      </c>
      <c r="F2339" s="99" t="b">
        <v>0</v>
      </c>
      <c r="G2339" s="99" t="b">
        <v>0</v>
      </c>
    </row>
    <row r="2340" spans="1:7" ht="15">
      <c r="A2340" s="101" t="s">
        <v>1518</v>
      </c>
      <c r="B2340" s="99">
        <v>3</v>
      </c>
      <c r="C2340" s="103">
        <v>0.0007083072292303251</v>
      </c>
      <c r="D2340" s="99" t="s">
        <v>454</v>
      </c>
      <c r="E2340" s="99" t="b">
        <v>0</v>
      </c>
      <c r="F2340" s="99" t="b">
        <v>0</v>
      </c>
      <c r="G2340" s="99" t="b">
        <v>0</v>
      </c>
    </row>
    <row r="2341" spans="1:7" ht="15">
      <c r="A2341" s="101" t="s">
        <v>1522</v>
      </c>
      <c r="B2341" s="99">
        <v>3</v>
      </c>
      <c r="C2341" s="103">
        <v>0.001025050704370619</v>
      </c>
      <c r="D2341" s="99" t="s">
        <v>454</v>
      </c>
      <c r="E2341" s="99" t="b">
        <v>0</v>
      </c>
      <c r="F2341" s="99" t="b">
        <v>0</v>
      </c>
      <c r="G2341" s="99" t="b">
        <v>0</v>
      </c>
    </row>
    <row r="2342" spans="1:7" ht="15">
      <c r="A2342" s="101" t="s">
        <v>1234</v>
      </c>
      <c r="B2342" s="99">
        <v>3</v>
      </c>
      <c r="C2342" s="103">
        <v>0.0008252078216549862</v>
      </c>
      <c r="D2342" s="99" t="s">
        <v>454</v>
      </c>
      <c r="E2342" s="99" t="b">
        <v>0</v>
      </c>
      <c r="F2342" s="99" t="b">
        <v>0</v>
      </c>
      <c r="G2342" s="99" t="b">
        <v>0</v>
      </c>
    </row>
    <row r="2343" spans="1:7" ht="15">
      <c r="A2343" s="101" t="s">
        <v>1528</v>
      </c>
      <c r="B2343" s="99">
        <v>3</v>
      </c>
      <c r="C2343" s="103">
        <v>0.001025050704370619</v>
      </c>
      <c r="D2343" s="99" t="s">
        <v>454</v>
      </c>
      <c r="E2343" s="99" t="b">
        <v>0</v>
      </c>
      <c r="F2343" s="99" t="b">
        <v>0</v>
      </c>
      <c r="G2343" s="99" t="b">
        <v>0</v>
      </c>
    </row>
    <row r="2344" spans="1:7" ht="15">
      <c r="A2344" s="101" t="s">
        <v>1069</v>
      </c>
      <c r="B2344" s="99">
        <v>3</v>
      </c>
      <c r="C2344" s="103">
        <v>0.0008252078216549862</v>
      </c>
      <c r="D2344" s="99" t="s">
        <v>454</v>
      </c>
      <c r="E2344" s="99" t="b">
        <v>0</v>
      </c>
      <c r="F2344" s="99" t="b">
        <v>0</v>
      </c>
      <c r="G2344" s="99" t="b">
        <v>0</v>
      </c>
    </row>
    <row r="2345" spans="1:7" ht="15">
      <c r="A2345" s="101" t="s">
        <v>1533</v>
      </c>
      <c r="B2345" s="99">
        <v>3</v>
      </c>
      <c r="C2345" s="103">
        <v>0.0007083072292303251</v>
      </c>
      <c r="D2345" s="99" t="s">
        <v>454</v>
      </c>
      <c r="E2345" s="99" t="b">
        <v>1</v>
      </c>
      <c r="F2345" s="99" t="b">
        <v>0</v>
      </c>
      <c r="G2345" s="99" t="b">
        <v>0</v>
      </c>
    </row>
    <row r="2346" spans="1:7" ht="15">
      <c r="A2346" s="101" t="s">
        <v>1535</v>
      </c>
      <c r="B2346" s="99">
        <v>3</v>
      </c>
      <c r="C2346" s="103">
        <v>0.0008252078216549862</v>
      </c>
      <c r="D2346" s="99" t="s">
        <v>454</v>
      </c>
      <c r="E2346" s="99" t="b">
        <v>0</v>
      </c>
      <c r="F2346" s="99" t="b">
        <v>0</v>
      </c>
      <c r="G2346" s="99" t="b">
        <v>0</v>
      </c>
    </row>
    <row r="2347" spans="1:7" ht="15">
      <c r="A2347" s="101" t="s">
        <v>1541</v>
      </c>
      <c r="B2347" s="99">
        <v>3</v>
      </c>
      <c r="C2347" s="103">
        <v>0.0007083072292303251</v>
      </c>
      <c r="D2347" s="99" t="s">
        <v>454</v>
      </c>
      <c r="E2347" s="99" t="b">
        <v>0</v>
      </c>
      <c r="F2347" s="99" t="b">
        <v>0</v>
      </c>
      <c r="G2347" s="99" t="b">
        <v>0</v>
      </c>
    </row>
    <row r="2348" spans="1:7" ht="15">
      <c r="A2348" s="101" t="s">
        <v>1240</v>
      </c>
      <c r="B2348" s="99">
        <v>3</v>
      </c>
      <c r="C2348" s="103">
        <v>0.0007083072292303251</v>
      </c>
      <c r="D2348" s="99" t="s">
        <v>454</v>
      </c>
      <c r="E2348" s="99" t="b">
        <v>0</v>
      </c>
      <c r="F2348" s="99" t="b">
        <v>0</v>
      </c>
      <c r="G2348" s="99" t="b">
        <v>0</v>
      </c>
    </row>
    <row r="2349" spans="1:7" ht="15">
      <c r="A2349" s="101" t="s">
        <v>1545</v>
      </c>
      <c r="B2349" s="99">
        <v>3</v>
      </c>
      <c r="C2349" s="103">
        <v>0.0007083072292303251</v>
      </c>
      <c r="D2349" s="99" t="s">
        <v>454</v>
      </c>
      <c r="E2349" s="99" t="b">
        <v>0</v>
      </c>
      <c r="F2349" s="99" t="b">
        <v>0</v>
      </c>
      <c r="G2349" s="99" t="b">
        <v>0</v>
      </c>
    </row>
    <row r="2350" spans="1:7" ht="15">
      <c r="A2350" s="101" t="s">
        <v>1549</v>
      </c>
      <c r="B2350" s="99">
        <v>3</v>
      </c>
      <c r="C2350" s="103">
        <v>0.0008252078216549862</v>
      </c>
      <c r="D2350" s="99" t="s">
        <v>454</v>
      </c>
      <c r="E2350" s="99" t="b">
        <v>0</v>
      </c>
      <c r="F2350" s="99" t="b">
        <v>0</v>
      </c>
      <c r="G2350" s="99" t="b">
        <v>0</v>
      </c>
    </row>
    <row r="2351" spans="1:7" ht="15">
      <c r="A2351" s="101" t="s">
        <v>475</v>
      </c>
      <c r="B2351" s="99">
        <v>3</v>
      </c>
      <c r="C2351" s="103">
        <v>0.0008252078216549862</v>
      </c>
      <c r="D2351" s="99" t="s">
        <v>454</v>
      </c>
      <c r="E2351" s="99" t="b">
        <v>0</v>
      </c>
      <c r="F2351" s="99" t="b">
        <v>0</v>
      </c>
      <c r="G2351" s="99" t="b">
        <v>0</v>
      </c>
    </row>
    <row r="2352" spans="1:7" ht="15">
      <c r="A2352" s="101" t="s">
        <v>934</v>
      </c>
      <c r="B2352" s="99">
        <v>3</v>
      </c>
      <c r="C2352" s="103">
        <v>0.001025050704370619</v>
      </c>
      <c r="D2352" s="99" t="s">
        <v>454</v>
      </c>
      <c r="E2352" s="99" t="b">
        <v>0</v>
      </c>
      <c r="F2352" s="99" t="b">
        <v>0</v>
      </c>
      <c r="G2352" s="99" t="b">
        <v>0</v>
      </c>
    </row>
    <row r="2353" spans="1:7" ht="15">
      <c r="A2353" s="101" t="s">
        <v>1073</v>
      </c>
      <c r="B2353" s="99">
        <v>3</v>
      </c>
      <c r="C2353" s="103">
        <v>0.0007083072292303251</v>
      </c>
      <c r="D2353" s="99" t="s">
        <v>454</v>
      </c>
      <c r="E2353" s="99" t="b">
        <v>0</v>
      </c>
      <c r="F2353" s="99" t="b">
        <v>0</v>
      </c>
      <c r="G2353" s="99" t="b">
        <v>0</v>
      </c>
    </row>
    <row r="2354" spans="1:7" ht="15">
      <c r="A2354" s="101" t="s">
        <v>1244</v>
      </c>
      <c r="B2354" s="99">
        <v>3</v>
      </c>
      <c r="C2354" s="103">
        <v>0.001025050704370619</v>
      </c>
      <c r="D2354" s="99" t="s">
        <v>454</v>
      </c>
      <c r="E2354" s="99" t="b">
        <v>0</v>
      </c>
      <c r="F2354" s="99" t="b">
        <v>0</v>
      </c>
      <c r="G2354" s="99" t="b">
        <v>0</v>
      </c>
    </row>
    <row r="2355" spans="1:7" ht="15">
      <c r="A2355" s="101" t="s">
        <v>494</v>
      </c>
      <c r="B2355" s="99">
        <v>3</v>
      </c>
      <c r="C2355" s="103">
        <v>0.0007083072292303251</v>
      </c>
      <c r="D2355" s="99" t="s">
        <v>454</v>
      </c>
      <c r="E2355" s="99" t="b">
        <v>0</v>
      </c>
      <c r="F2355" s="99" t="b">
        <v>0</v>
      </c>
      <c r="G2355" s="99" t="b">
        <v>0</v>
      </c>
    </row>
    <row r="2356" spans="1:7" ht="15">
      <c r="A2356" s="101" t="s">
        <v>1248</v>
      </c>
      <c r="B2356" s="99">
        <v>3</v>
      </c>
      <c r="C2356" s="103">
        <v>0.001025050704370619</v>
      </c>
      <c r="D2356" s="99" t="s">
        <v>454</v>
      </c>
      <c r="E2356" s="99" t="b">
        <v>0</v>
      </c>
      <c r="F2356" s="99" t="b">
        <v>0</v>
      </c>
      <c r="G2356" s="99" t="b">
        <v>0</v>
      </c>
    </row>
    <row r="2357" spans="1:7" ht="15">
      <c r="A2357" s="101" t="s">
        <v>859</v>
      </c>
      <c r="B2357" s="99">
        <v>3</v>
      </c>
      <c r="C2357" s="103">
        <v>0.0007083072292303251</v>
      </c>
      <c r="D2357" s="99" t="s">
        <v>454</v>
      </c>
      <c r="E2357" s="99" t="b">
        <v>0</v>
      </c>
      <c r="F2357" s="99" t="b">
        <v>0</v>
      </c>
      <c r="G2357" s="99" t="b">
        <v>0</v>
      </c>
    </row>
    <row r="2358" spans="1:7" ht="15">
      <c r="A2358" s="101" t="s">
        <v>1251</v>
      </c>
      <c r="B2358" s="99">
        <v>3</v>
      </c>
      <c r="C2358" s="103">
        <v>0.0007083072292303251</v>
      </c>
      <c r="D2358" s="99" t="s">
        <v>454</v>
      </c>
      <c r="E2358" s="99" t="b">
        <v>0</v>
      </c>
      <c r="F2358" s="99" t="b">
        <v>0</v>
      </c>
      <c r="G2358" s="99" t="b">
        <v>0</v>
      </c>
    </row>
    <row r="2359" spans="1:7" ht="15">
      <c r="A2359" s="101" t="s">
        <v>1566</v>
      </c>
      <c r="B2359" s="99">
        <v>3</v>
      </c>
      <c r="C2359" s="103">
        <v>0.0007083072292303251</v>
      </c>
      <c r="D2359" s="99" t="s">
        <v>454</v>
      </c>
      <c r="E2359" s="99" t="b">
        <v>0</v>
      </c>
      <c r="F2359" s="99" t="b">
        <v>0</v>
      </c>
      <c r="G2359" s="99" t="b">
        <v>0</v>
      </c>
    </row>
    <row r="2360" spans="1:7" ht="15">
      <c r="A2360" s="101" t="s">
        <v>742</v>
      </c>
      <c r="B2360" s="99">
        <v>3</v>
      </c>
      <c r="C2360" s="103">
        <v>0.0007083072292303251</v>
      </c>
      <c r="D2360" s="99" t="s">
        <v>454</v>
      </c>
      <c r="E2360" s="99" t="b">
        <v>0</v>
      </c>
      <c r="F2360" s="99" t="b">
        <v>0</v>
      </c>
      <c r="G2360" s="99" t="b">
        <v>0</v>
      </c>
    </row>
    <row r="2361" spans="1:7" ht="15">
      <c r="A2361" s="101" t="s">
        <v>861</v>
      </c>
      <c r="B2361" s="99">
        <v>3</v>
      </c>
      <c r="C2361" s="103">
        <v>0.0007083072292303251</v>
      </c>
      <c r="D2361" s="99" t="s">
        <v>454</v>
      </c>
      <c r="E2361" s="99" t="b">
        <v>0</v>
      </c>
      <c r="F2361" s="99" t="b">
        <v>0</v>
      </c>
      <c r="G2361" s="99" t="b">
        <v>0</v>
      </c>
    </row>
    <row r="2362" spans="1:7" ht="15">
      <c r="A2362" s="101" t="s">
        <v>1258</v>
      </c>
      <c r="B2362" s="99">
        <v>3</v>
      </c>
      <c r="C2362" s="103">
        <v>0.0008252078216549862</v>
      </c>
      <c r="D2362" s="99" t="s">
        <v>454</v>
      </c>
      <c r="E2362" s="99" t="b">
        <v>0</v>
      </c>
      <c r="F2362" s="99" t="b">
        <v>1</v>
      </c>
      <c r="G2362" s="99" t="b">
        <v>0</v>
      </c>
    </row>
    <row r="2363" spans="1:7" ht="15">
      <c r="A2363" s="101" t="s">
        <v>743</v>
      </c>
      <c r="B2363" s="99">
        <v>3</v>
      </c>
      <c r="C2363" s="103">
        <v>0.0007083072292303251</v>
      </c>
      <c r="D2363" s="99" t="s">
        <v>454</v>
      </c>
      <c r="E2363" s="99" t="b">
        <v>0</v>
      </c>
      <c r="F2363" s="99" t="b">
        <v>0</v>
      </c>
      <c r="G2363" s="99" t="b">
        <v>0</v>
      </c>
    </row>
    <row r="2364" spans="1:7" ht="15">
      <c r="A2364" s="101" t="s">
        <v>709</v>
      </c>
      <c r="B2364" s="99">
        <v>3</v>
      </c>
      <c r="C2364" s="103">
        <v>0.0008252078216549862</v>
      </c>
      <c r="D2364" s="99" t="s">
        <v>454</v>
      </c>
      <c r="E2364" s="99" t="b">
        <v>0</v>
      </c>
      <c r="F2364" s="99" t="b">
        <v>0</v>
      </c>
      <c r="G2364" s="99" t="b">
        <v>0</v>
      </c>
    </row>
    <row r="2365" spans="1:7" ht="15">
      <c r="A2365" s="101" t="s">
        <v>746</v>
      </c>
      <c r="B2365" s="99">
        <v>3</v>
      </c>
      <c r="C2365" s="103">
        <v>0.0007083072292303251</v>
      </c>
      <c r="D2365" s="99" t="s">
        <v>454</v>
      </c>
      <c r="E2365" s="99" t="b">
        <v>0</v>
      </c>
      <c r="F2365" s="99" t="b">
        <v>0</v>
      </c>
      <c r="G2365" s="99" t="b">
        <v>0</v>
      </c>
    </row>
    <row r="2366" spans="1:7" ht="15">
      <c r="A2366" s="101" t="s">
        <v>1586</v>
      </c>
      <c r="B2366" s="99">
        <v>3</v>
      </c>
      <c r="C2366" s="103">
        <v>0.001025050704370619</v>
      </c>
      <c r="D2366" s="99" t="s">
        <v>454</v>
      </c>
      <c r="E2366" s="99" t="b">
        <v>0</v>
      </c>
      <c r="F2366" s="99" t="b">
        <v>0</v>
      </c>
      <c r="G2366" s="99" t="b">
        <v>0</v>
      </c>
    </row>
    <row r="2367" spans="1:7" ht="15">
      <c r="A2367" s="101" t="s">
        <v>1591</v>
      </c>
      <c r="B2367" s="99">
        <v>3</v>
      </c>
      <c r="C2367" s="103">
        <v>0.0007083072292303251</v>
      </c>
      <c r="D2367" s="99" t="s">
        <v>454</v>
      </c>
      <c r="E2367" s="99" t="b">
        <v>0</v>
      </c>
      <c r="F2367" s="99" t="b">
        <v>0</v>
      </c>
      <c r="G2367" s="99" t="b">
        <v>0</v>
      </c>
    </row>
    <row r="2368" spans="1:7" ht="15">
      <c r="A2368" s="101" t="s">
        <v>749</v>
      </c>
      <c r="B2368" s="99">
        <v>3</v>
      </c>
      <c r="C2368" s="103">
        <v>0.0007083072292303251</v>
      </c>
      <c r="D2368" s="99" t="s">
        <v>454</v>
      </c>
      <c r="E2368" s="99" t="b">
        <v>0</v>
      </c>
      <c r="F2368" s="99" t="b">
        <v>0</v>
      </c>
      <c r="G2368" s="99" t="b">
        <v>0</v>
      </c>
    </row>
    <row r="2369" spans="1:7" ht="15">
      <c r="A2369" s="101" t="s">
        <v>1273</v>
      </c>
      <c r="B2369" s="99">
        <v>3</v>
      </c>
      <c r="C2369" s="103">
        <v>0.0008252078216549862</v>
      </c>
      <c r="D2369" s="99" t="s">
        <v>454</v>
      </c>
      <c r="E2369" s="99" t="b">
        <v>0</v>
      </c>
      <c r="F2369" s="99" t="b">
        <v>0</v>
      </c>
      <c r="G2369" s="99" t="b">
        <v>0</v>
      </c>
    </row>
    <row r="2370" spans="1:7" ht="15">
      <c r="A2370" s="101" t="s">
        <v>954</v>
      </c>
      <c r="B2370" s="99">
        <v>3</v>
      </c>
      <c r="C2370" s="103">
        <v>0.001025050704370619</v>
      </c>
      <c r="D2370" s="99" t="s">
        <v>454</v>
      </c>
      <c r="E2370" s="99" t="b">
        <v>0</v>
      </c>
      <c r="F2370" s="99" t="b">
        <v>0</v>
      </c>
      <c r="G2370" s="99" t="b">
        <v>0</v>
      </c>
    </row>
    <row r="2371" spans="1:7" ht="15">
      <c r="A2371" s="101" t="s">
        <v>1604</v>
      </c>
      <c r="B2371" s="99">
        <v>3</v>
      </c>
      <c r="C2371" s="103">
        <v>0.0008252078216549862</v>
      </c>
      <c r="D2371" s="99" t="s">
        <v>454</v>
      </c>
      <c r="E2371" s="99" t="b">
        <v>1</v>
      </c>
      <c r="F2371" s="99" t="b">
        <v>0</v>
      </c>
      <c r="G2371" s="99" t="b">
        <v>0</v>
      </c>
    </row>
    <row r="2372" spans="1:7" ht="15">
      <c r="A2372" s="101" t="s">
        <v>1285</v>
      </c>
      <c r="B2372" s="99">
        <v>3</v>
      </c>
      <c r="C2372" s="103">
        <v>0.0007083072292303251</v>
      </c>
      <c r="D2372" s="99" t="s">
        <v>454</v>
      </c>
      <c r="E2372" s="99" t="b">
        <v>0</v>
      </c>
      <c r="F2372" s="99" t="b">
        <v>0</v>
      </c>
      <c r="G2372" s="99" t="b">
        <v>0</v>
      </c>
    </row>
    <row r="2373" spans="1:7" ht="15">
      <c r="A2373" s="101" t="s">
        <v>1609</v>
      </c>
      <c r="B2373" s="99">
        <v>3</v>
      </c>
      <c r="C2373" s="103">
        <v>0.0008252078216549862</v>
      </c>
      <c r="D2373" s="99" t="s">
        <v>454</v>
      </c>
      <c r="E2373" s="99" t="b">
        <v>0</v>
      </c>
      <c r="F2373" s="99" t="b">
        <v>0</v>
      </c>
      <c r="G2373" s="99" t="b">
        <v>0</v>
      </c>
    </row>
    <row r="2374" spans="1:7" ht="15">
      <c r="A2374" s="101" t="s">
        <v>1293</v>
      </c>
      <c r="B2374" s="99">
        <v>3</v>
      </c>
      <c r="C2374" s="103">
        <v>0.0007083072292303251</v>
      </c>
      <c r="D2374" s="99" t="s">
        <v>454</v>
      </c>
      <c r="E2374" s="99" t="b">
        <v>0</v>
      </c>
      <c r="F2374" s="99" t="b">
        <v>0</v>
      </c>
      <c r="G2374" s="99" t="b">
        <v>0</v>
      </c>
    </row>
    <row r="2375" spans="1:7" ht="15">
      <c r="A2375" s="101" t="s">
        <v>1612</v>
      </c>
      <c r="B2375" s="99">
        <v>3</v>
      </c>
      <c r="C2375" s="103">
        <v>0.0008252078216549862</v>
      </c>
      <c r="D2375" s="99" t="s">
        <v>454</v>
      </c>
      <c r="E2375" s="99" t="b">
        <v>0</v>
      </c>
      <c r="F2375" s="99" t="b">
        <v>0</v>
      </c>
      <c r="G2375" s="99" t="b">
        <v>0</v>
      </c>
    </row>
    <row r="2376" spans="1:7" ht="15">
      <c r="A2376" s="101" t="s">
        <v>1296</v>
      </c>
      <c r="B2376" s="99">
        <v>3</v>
      </c>
      <c r="C2376" s="103">
        <v>0.0007083072292303251</v>
      </c>
      <c r="D2376" s="99" t="s">
        <v>454</v>
      </c>
      <c r="E2376" s="99" t="b">
        <v>0</v>
      </c>
      <c r="F2376" s="99" t="b">
        <v>0</v>
      </c>
      <c r="G2376" s="99" t="b">
        <v>0</v>
      </c>
    </row>
    <row r="2377" spans="1:7" ht="15">
      <c r="A2377" s="101" t="s">
        <v>1617</v>
      </c>
      <c r="B2377" s="99">
        <v>3</v>
      </c>
      <c r="C2377" s="103">
        <v>0.001025050704370619</v>
      </c>
      <c r="D2377" s="99" t="s">
        <v>454</v>
      </c>
      <c r="E2377" s="99" t="b">
        <v>0</v>
      </c>
      <c r="F2377" s="99" t="b">
        <v>0</v>
      </c>
      <c r="G2377" s="99" t="b">
        <v>0</v>
      </c>
    </row>
    <row r="2378" spans="1:7" ht="15">
      <c r="A2378" s="101" t="s">
        <v>965</v>
      </c>
      <c r="B2378" s="99">
        <v>3</v>
      </c>
      <c r="C2378" s="103">
        <v>0.001025050704370619</v>
      </c>
      <c r="D2378" s="99" t="s">
        <v>454</v>
      </c>
      <c r="E2378" s="99" t="b">
        <v>0</v>
      </c>
      <c r="F2378" s="99" t="b">
        <v>0</v>
      </c>
      <c r="G2378" s="99" t="b">
        <v>0</v>
      </c>
    </row>
    <row r="2379" spans="1:7" ht="15">
      <c r="A2379" s="101" t="s">
        <v>1100</v>
      </c>
      <c r="B2379" s="99">
        <v>3</v>
      </c>
      <c r="C2379" s="103">
        <v>0.0007083072292303251</v>
      </c>
      <c r="D2379" s="99" t="s">
        <v>454</v>
      </c>
      <c r="E2379" s="99" t="b">
        <v>0</v>
      </c>
      <c r="F2379" s="99" t="b">
        <v>0</v>
      </c>
      <c r="G2379" s="99" t="b">
        <v>0</v>
      </c>
    </row>
    <row r="2380" spans="1:7" ht="15">
      <c r="A2380" s="101" t="s">
        <v>1625</v>
      </c>
      <c r="B2380" s="99">
        <v>3</v>
      </c>
      <c r="C2380" s="103">
        <v>0.0008252078216549862</v>
      </c>
      <c r="D2380" s="99" t="s">
        <v>454</v>
      </c>
      <c r="E2380" s="99" t="b">
        <v>0</v>
      </c>
      <c r="F2380" s="99" t="b">
        <v>0</v>
      </c>
      <c r="G2380" s="99" t="b">
        <v>0</v>
      </c>
    </row>
    <row r="2381" spans="1:7" ht="15">
      <c r="A2381" s="101" t="s">
        <v>1626</v>
      </c>
      <c r="B2381" s="99">
        <v>3</v>
      </c>
      <c r="C2381" s="103">
        <v>0.0007083072292303251</v>
      </c>
      <c r="D2381" s="99" t="s">
        <v>454</v>
      </c>
      <c r="E2381" s="99" t="b">
        <v>0</v>
      </c>
      <c r="F2381" s="99" t="b">
        <v>0</v>
      </c>
      <c r="G2381" s="99" t="b">
        <v>0</v>
      </c>
    </row>
    <row r="2382" spans="1:7" ht="15">
      <c r="A2382" s="101" t="s">
        <v>1628</v>
      </c>
      <c r="B2382" s="99">
        <v>3</v>
      </c>
      <c r="C2382" s="103">
        <v>0.0007083072292303251</v>
      </c>
      <c r="D2382" s="99" t="s">
        <v>454</v>
      </c>
      <c r="E2382" s="99" t="b">
        <v>0</v>
      </c>
      <c r="F2382" s="99" t="b">
        <v>0</v>
      </c>
      <c r="G2382" s="99" t="b">
        <v>0</v>
      </c>
    </row>
    <row r="2383" spans="1:7" ht="15">
      <c r="A2383" s="101" t="s">
        <v>1631</v>
      </c>
      <c r="B2383" s="99">
        <v>3</v>
      </c>
      <c r="C2383" s="103">
        <v>0.001025050704370619</v>
      </c>
      <c r="D2383" s="99" t="s">
        <v>454</v>
      </c>
      <c r="E2383" s="99" t="b">
        <v>0</v>
      </c>
      <c r="F2383" s="99" t="b">
        <v>0</v>
      </c>
      <c r="G2383" s="99" t="b">
        <v>0</v>
      </c>
    </row>
    <row r="2384" spans="1:7" ht="15">
      <c r="A2384" s="101" t="s">
        <v>1632</v>
      </c>
      <c r="B2384" s="99">
        <v>3</v>
      </c>
      <c r="C2384" s="103">
        <v>0.001025050704370619</v>
      </c>
      <c r="D2384" s="99" t="s">
        <v>454</v>
      </c>
      <c r="E2384" s="99" t="b">
        <v>0</v>
      </c>
      <c r="F2384" s="99" t="b">
        <v>0</v>
      </c>
      <c r="G2384" s="99" t="b">
        <v>0</v>
      </c>
    </row>
    <row r="2385" spans="1:7" ht="15">
      <c r="A2385" s="101" t="s">
        <v>1307</v>
      </c>
      <c r="B2385" s="99">
        <v>3</v>
      </c>
      <c r="C2385" s="103">
        <v>0.0008252078216549862</v>
      </c>
      <c r="D2385" s="99" t="s">
        <v>454</v>
      </c>
      <c r="E2385" s="99" t="b">
        <v>0</v>
      </c>
      <c r="F2385" s="99" t="b">
        <v>0</v>
      </c>
      <c r="G2385" s="99" t="b">
        <v>0</v>
      </c>
    </row>
    <row r="2386" spans="1:7" ht="15">
      <c r="A2386" s="101" t="s">
        <v>1103</v>
      </c>
      <c r="B2386" s="99">
        <v>3</v>
      </c>
      <c r="C2386" s="103">
        <v>0.0008252078216549862</v>
      </c>
      <c r="D2386" s="99" t="s">
        <v>454</v>
      </c>
      <c r="E2386" s="99" t="b">
        <v>0</v>
      </c>
      <c r="F2386" s="99" t="b">
        <v>0</v>
      </c>
      <c r="G2386" s="99" t="b">
        <v>0</v>
      </c>
    </row>
    <row r="2387" spans="1:7" ht="15">
      <c r="A2387" s="101" t="s">
        <v>1636</v>
      </c>
      <c r="B2387" s="99">
        <v>3</v>
      </c>
      <c r="C2387" s="103">
        <v>0.0007083072292303251</v>
      </c>
      <c r="D2387" s="99" t="s">
        <v>454</v>
      </c>
      <c r="E2387" s="99" t="b">
        <v>0</v>
      </c>
      <c r="F2387" s="99" t="b">
        <v>0</v>
      </c>
      <c r="G2387" s="99" t="b">
        <v>0</v>
      </c>
    </row>
    <row r="2388" spans="1:7" ht="15">
      <c r="A2388" s="101" t="s">
        <v>500</v>
      </c>
      <c r="B2388" s="99">
        <v>3</v>
      </c>
      <c r="C2388" s="103">
        <v>0.0008252078216549862</v>
      </c>
      <c r="D2388" s="99" t="s">
        <v>454</v>
      </c>
      <c r="E2388" s="99" t="b">
        <v>0</v>
      </c>
      <c r="F2388" s="99" t="b">
        <v>0</v>
      </c>
      <c r="G2388" s="99" t="b">
        <v>0</v>
      </c>
    </row>
    <row r="2389" spans="1:7" ht="15">
      <c r="A2389" s="101" t="s">
        <v>1321</v>
      </c>
      <c r="B2389" s="99">
        <v>3</v>
      </c>
      <c r="C2389" s="103">
        <v>0.0008252078216549862</v>
      </c>
      <c r="D2389" s="99" t="s">
        <v>454</v>
      </c>
      <c r="E2389" s="99" t="b">
        <v>0</v>
      </c>
      <c r="F2389" s="99" t="b">
        <v>0</v>
      </c>
      <c r="G2389" s="99" t="b">
        <v>0</v>
      </c>
    </row>
    <row r="2390" spans="1:7" ht="15">
      <c r="A2390" s="101" t="s">
        <v>1322</v>
      </c>
      <c r="B2390" s="99">
        <v>3</v>
      </c>
      <c r="C2390" s="103">
        <v>0.001025050704370619</v>
      </c>
      <c r="D2390" s="99" t="s">
        <v>454</v>
      </c>
      <c r="E2390" s="99" t="b">
        <v>0</v>
      </c>
      <c r="F2390" s="99" t="b">
        <v>0</v>
      </c>
      <c r="G2390" s="99" t="b">
        <v>0</v>
      </c>
    </row>
    <row r="2391" spans="1:7" ht="15">
      <c r="A2391" s="101" t="s">
        <v>1323</v>
      </c>
      <c r="B2391" s="99">
        <v>3</v>
      </c>
      <c r="C2391" s="103">
        <v>0.0007083072292303251</v>
      </c>
      <c r="D2391" s="99" t="s">
        <v>454</v>
      </c>
      <c r="E2391" s="99" t="b">
        <v>0</v>
      </c>
      <c r="F2391" s="99" t="b">
        <v>0</v>
      </c>
      <c r="G2391" s="99" t="b">
        <v>0</v>
      </c>
    </row>
    <row r="2392" spans="1:7" ht="15">
      <c r="A2392" s="101" t="s">
        <v>715</v>
      </c>
      <c r="B2392" s="99">
        <v>3</v>
      </c>
      <c r="C2392" s="103">
        <v>0.0007083072292303251</v>
      </c>
      <c r="D2392" s="99" t="s">
        <v>454</v>
      </c>
      <c r="E2392" s="99" t="b">
        <v>0</v>
      </c>
      <c r="F2392" s="99" t="b">
        <v>0</v>
      </c>
      <c r="G2392" s="99" t="b">
        <v>0</v>
      </c>
    </row>
    <row r="2393" spans="1:7" ht="15">
      <c r="A2393" s="101" t="s">
        <v>760</v>
      </c>
      <c r="B2393" s="99">
        <v>3</v>
      </c>
      <c r="C2393" s="103">
        <v>0.0008252078216549862</v>
      </c>
      <c r="D2393" s="99" t="s">
        <v>454</v>
      </c>
      <c r="E2393" s="99" t="b">
        <v>0</v>
      </c>
      <c r="F2393" s="99" t="b">
        <v>0</v>
      </c>
      <c r="G2393" s="99" t="b">
        <v>0</v>
      </c>
    </row>
    <row r="2394" spans="1:7" ht="15">
      <c r="A2394" s="101" t="s">
        <v>1644</v>
      </c>
      <c r="B2394" s="99">
        <v>3</v>
      </c>
      <c r="C2394" s="103">
        <v>0.0007083072292303251</v>
      </c>
      <c r="D2394" s="99" t="s">
        <v>454</v>
      </c>
      <c r="E2394" s="99" t="b">
        <v>0</v>
      </c>
      <c r="F2394" s="99" t="b">
        <v>0</v>
      </c>
      <c r="G2394" s="99" t="b">
        <v>0</v>
      </c>
    </row>
    <row r="2395" spans="1:7" ht="15">
      <c r="A2395" s="101" t="s">
        <v>874</v>
      </c>
      <c r="B2395" s="99">
        <v>3</v>
      </c>
      <c r="C2395" s="103">
        <v>0.0008252078216549862</v>
      </c>
      <c r="D2395" s="99" t="s">
        <v>454</v>
      </c>
      <c r="E2395" s="99" t="b">
        <v>0</v>
      </c>
      <c r="F2395" s="99" t="b">
        <v>0</v>
      </c>
      <c r="G2395" s="99" t="b">
        <v>0</v>
      </c>
    </row>
    <row r="2396" spans="1:7" ht="15">
      <c r="A2396" s="101" t="s">
        <v>976</v>
      </c>
      <c r="B2396" s="99">
        <v>3</v>
      </c>
      <c r="C2396" s="103">
        <v>0.0008252078216549862</v>
      </c>
      <c r="D2396" s="99" t="s">
        <v>454</v>
      </c>
      <c r="E2396" s="99" t="b">
        <v>0</v>
      </c>
      <c r="F2396" s="99" t="b">
        <v>0</v>
      </c>
      <c r="G2396" s="99" t="b">
        <v>0</v>
      </c>
    </row>
    <row r="2397" spans="1:7" ht="15">
      <c r="A2397" s="101" t="s">
        <v>1646</v>
      </c>
      <c r="B2397" s="99">
        <v>3</v>
      </c>
      <c r="C2397" s="103">
        <v>0.001025050704370619</v>
      </c>
      <c r="D2397" s="99" t="s">
        <v>454</v>
      </c>
      <c r="E2397" s="99" t="b">
        <v>0</v>
      </c>
      <c r="F2397" s="99" t="b">
        <v>0</v>
      </c>
      <c r="G2397" s="99" t="b">
        <v>0</v>
      </c>
    </row>
    <row r="2398" spans="1:7" ht="15">
      <c r="A2398" s="101" t="s">
        <v>1107</v>
      </c>
      <c r="B2398" s="99">
        <v>3</v>
      </c>
      <c r="C2398" s="103">
        <v>0.0007083072292303251</v>
      </c>
      <c r="D2398" s="99" t="s">
        <v>454</v>
      </c>
      <c r="E2398" s="99" t="b">
        <v>0</v>
      </c>
      <c r="F2398" s="99" t="b">
        <v>0</v>
      </c>
      <c r="G2398" s="99" t="b">
        <v>0</v>
      </c>
    </row>
    <row r="2399" spans="1:7" ht="15">
      <c r="A2399" s="101" t="s">
        <v>1108</v>
      </c>
      <c r="B2399" s="99">
        <v>3</v>
      </c>
      <c r="C2399" s="103">
        <v>0.0007083072292303251</v>
      </c>
      <c r="D2399" s="99" t="s">
        <v>454</v>
      </c>
      <c r="E2399" s="99" t="b">
        <v>0</v>
      </c>
      <c r="F2399" s="99" t="b">
        <v>0</v>
      </c>
      <c r="G2399" s="99" t="b">
        <v>0</v>
      </c>
    </row>
    <row r="2400" spans="1:7" ht="15">
      <c r="A2400" s="101" t="s">
        <v>1647</v>
      </c>
      <c r="B2400" s="99">
        <v>3</v>
      </c>
      <c r="C2400" s="103">
        <v>0.0007083072292303251</v>
      </c>
      <c r="D2400" s="99" t="s">
        <v>454</v>
      </c>
      <c r="E2400" s="99" t="b">
        <v>0</v>
      </c>
      <c r="F2400" s="99" t="b">
        <v>0</v>
      </c>
      <c r="G2400" s="99" t="b">
        <v>0</v>
      </c>
    </row>
    <row r="2401" spans="1:7" ht="15">
      <c r="A2401" s="101" t="s">
        <v>1648</v>
      </c>
      <c r="B2401" s="99">
        <v>3</v>
      </c>
      <c r="C2401" s="103">
        <v>0.0008252078216549862</v>
      </c>
      <c r="D2401" s="99" t="s">
        <v>454</v>
      </c>
      <c r="E2401" s="99" t="b">
        <v>0</v>
      </c>
      <c r="F2401" s="99" t="b">
        <v>0</v>
      </c>
      <c r="G2401" s="99" t="b">
        <v>0</v>
      </c>
    </row>
    <row r="2402" spans="1:7" ht="15">
      <c r="A2402" s="101" t="s">
        <v>615</v>
      </c>
      <c r="B2402" s="99">
        <v>3</v>
      </c>
      <c r="C2402" s="103">
        <v>0.0007083072292303251</v>
      </c>
      <c r="D2402" s="99" t="s">
        <v>454</v>
      </c>
      <c r="E2402" s="99" t="b">
        <v>0</v>
      </c>
      <c r="F2402" s="99" t="b">
        <v>0</v>
      </c>
      <c r="G2402" s="99" t="b">
        <v>0</v>
      </c>
    </row>
    <row r="2403" spans="1:7" ht="15">
      <c r="A2403" s="101" t="s">
        <v>1652</v>
      </c>
      <c r="B2403" s="99">
        <v>3</v>
      </c>
      <c r="C2403" s="103">
        <v>0.0008252078216549862</v>
      </c>
      <c r="D2403" s="99" t="s">
        <v>454</v>
      </c>
      <c r="E2403" s="99" t="b">
        <v>0</v>
      </c>
      <c r="F2403" s="99" t="b">
        <v>0</v>
      </c>
      <c r="G2403" s="99" t="b">
        <v>0</v>
      </c>
    </row>
    <row r="2404" spans="1:7" ht="15">
      <c r="A2404" s="101" t="s">
        <v>656</v>
      </c>
      <c r="B2404" s="99">
        <v>3</v>
      </c>
      <c r="C2404" s="103">
        <v>0.0007083072292303251</v>
      </c>
      <c r="D2404" s="99" t="s">
        <v>454</v>
      </c>
      <c r="E2404" s="99" t="b">
        <v>0</v>
      </c>
      <c r="F2404" s="99" t="b">
        <v>0</v>
      </c>
      <c r="G2404" s="99" t="b">
        <v>0</v>
      </c>
    </row>
    <row r="2405" spans="1:7" ht="15">
      <c r="A2405" s="101" t="s">
        <v>762</v>
      </c>
      <c r="B2405" s="99">
        <v>3</v>
      </c>
      <c r="C2405" s="103">
        <v>0.0008252078216549862</v>
      </c>
      <c r="D2405" s="99" t="s">
        <v>454</v>
      </c>
      <c r="E2405" s="99" t="b">
        <v>1</v>
      </c>
      <c r="F2405" s="99" t="b">
        <v>0</v>
      </c>
      <c r="G2405" s="99" t="b">
        <v>0</v>
      </c>
    </row>
    <row r="2406" spans="1:7" ht="15">
      <c r="A2406" s="101" t="s">
        <v>809</v>
      </c>
      <c r="B2406" s="99">
        <v>3</v>
      </c>
      <c r="C2406" s="103">
        <v>0.0007083072292303251</v>
      </c>
      <c r="D2406" s="99" t="s">
        <v>454</v>
      </c>
      <c r="E2406" s="99" t="b">
        <v>0</v>
      </c>
      <c r="F2406" s="99" t="b">
        <v>0</v>
      </c>
      <c r="G2406" s="99" t="b">
        <v>0</v>
      </c>
    </row>
    <row r="2407" spans="1:7" ht="15">
      <c r="A2407" s="101" t="s">
        <v>979</v>
      </c>
      <c r="B2407" s="99">
        <v>3</v>
      </c>
      <c r="C2407" s="103">
        <v>0.0007083072292303251</v>
      </c>
      <c r="D2407" s="99" t="s">
        <v>454</v>
      </c>
      <c r="E2407" s="99" t="b">
        <v>0</v>
      </c>
      <c r="F2407" s="99" t="b">
        <v>0</v>
      </c>
      <c r="G2407" s="99" t="b">
        <v>0</v>
      </c>
    </row>
    <row r="2408" spans="1:7" ht="15">
      <c r="A2408" s="101" t="s">
        <v>1331</v>
      </c>
      <c r="B2408" s="99">
        <v>3</v>
      </c>
      <c r="C2408" s="103">
        <v>0.0007083072292303251</v>
      </c>
      <c r="D2408" s="99" t="s">
        <v>454</v>
      </c>
      <c r="E2408" s="99" t="b">
        <v>0</v>
      </c>
      <c r="F2408" s="99" t="b">
        <v>0</v>
      </c>
      <c r="G2408" s="99" t="b">
        <v>0</v>
      </c>
    </row>
    <row r="2409" spans="1:7" ht="15">
      <c r="A2409" s="101" t="s">
        <v>1334</v>
      </c>
      <c r="B2409" s="99">
        <v>3</v>
      </c>
      <c r="C2409" s="103">
        <v>0.001025050704370619</v>
      </c>
      <c r="D2409" s="99" t="s">
        <v>454</v>
      </c>
      <c r="E2409" s="99" t="b">
        <v>0</v>
      </c>
      <c r="F2409" s="99" t="b">
        <v>0</v>
      </c>
      <c r="G2409" s="99" t="b">
        <v>0</v>
      </c>
    </row>
    <row r="2410" spans="1:7" ht="15">
      <c r="A2410" s="101" t="s">
        <v>1115</v>
      </c>
      <c r="B2410" s="99">
        <v>3</v>
      </c>
      <c r="C2410" s="103">
        <v>0.0007083072292303251</v>
      </c>
      <c r="D2410" s="99" t="s">
        <v>454</v>
      </c>
      <c r="E2410" s="99" t="b">
        <v>0</v>
      </c>
      <c r="F2410" s="99" t="b">
        <v>0</v>
      </c>
      <c r="G2410" s="99" t="b">
        <v>0</v>
      </c>
    </row>
    <row r="2411" spans="1:7" ht="15">
      <c r="A2411" s="101" t="s">
        <v>981</v>
      </c>
      <c r="B2411" s="99">
        <v>3</v>
      </c>
      <c r="C2411" s="103">
        <v>0.0007083072292303251</v>
      </c>
      <c r="D2411" s="99" t="s">
        <v>454</v>
      </c>
      <c r="E2411" s="99" t="b">
        <v>0</v>
      </c>
      <c r="F2411" s="99" t="b">
        <v>0</v>
      </c>
      <c r="G2411" s="99" t="b">
        <v>0</v>
      </c>
    </row>
    <row r="2412" spans="1:7" ht="15">
      <c r="A2412" s="101" t="s">
        <v>1670</v>
      </c>
      <c r="B2412" s="99">
        <v>2</v>
      </c>
      <c r="C2412" s="103">
        <v>0.0006833671362470793</v>
      </c>
      <c r="D2412" s="99" t="s">
        <v>454</v>
      </c>
      <c r="E2412" s="99" t="b">
        <v>0</v>
      </c>
      <c r="F2412" s="99" t="b">
        <v>0</v>
      </c>
      <c r="G2412" s="99" t="b">
        <v>0</v>
      </c>
    </row>
    <row r="2413" spans="1:7" ht="15">
      <c r="A2413" s="101" t="s">
        <v>1339</v>
      </c>
      <c r="B2413" s="99">
        <v>2</v>
      </c>
      <c r="C2413" s="103">
        <v>0.000550138547769991</v>
      </c>
      <c r="D2413" s="99" t="s">
        <v>454</v>
      </c>
      <c r="E2413" s="99" t="b">
        <v>0</v>
      </c>
      <c r="F2413" s="99" t="b">
        <v>0</v>
      </c>
      <c r="G2413" s="99" t="b">
        <v>0</v>
      </c>
    </row>
    <row r="2414" spans="1:7" ht="15">
      <c r="A2414" s="101" t="s">
        <v>1672</v>
      </c>
      <c r="B2414" s="99">
        <v>2</v>
      </c>
      <c r="C2414" s="103">
        <v>0.000550138547769991</v>
      </c>
      <c r="D2414" s="99" t="s">
        <v>454</v>
      </c>
      <c r="E2414" s="99" t="b">
        <v>1</v>
      </c>
      <c r="F2414" s="99" t="b">
        <v>0</v>
      </c>
      <c r="G2414" s="99" t="b">
        <v>0</v>
      </c>
    </row>
    <row r="2415" spans="1:7" ht="15">
      <c r="A2415" s="101" t="s">
        <v>1677</v>
      </c>
      <c r="B2415" s="99">
        <v>2</v>
      </c>
      <c r="C2415" s="103">
        <v>0.000550138547769991</v>
      </c>
      <c r="D2415" s="99" t="s">
        <v>454</v>
      </c>
      <c r="E2415" s="99" t="b">
        <v>0</v>
      </c>
      <c r="F2415" s="99" t="b">
        <v>0</v>
      </c>
      <c r="G2415" s="99" t="b">
        <v>0</v>
      </c>
    </row>
    <row r="2416" spans="1:7" ht="15">
      <c r="A2416" s="101" t="s">
        <v>1346</v>
      </c>
      <c r="B2416" s="99">
        <v>2</v>
      </c>
      <c r="C2416" s="103">
        <v>0.0006833671362470793</v>
      </c>
      <c r="D2416" s="99" t="s">
        <v>454</v>
      </c>
      <c r="E2416" s="99" t="b">
        <v>0</v>
      </c>
      <c r="F2416" s="99" t="b">
        <v>0</v>
      </c>
      <c r="G2416" s="99" t="b">
        <v>0</v>
      </c>
    </row>
    <row r="2417" spans="1:7" ht="15">
      <c r="A2417" s="101" t="s">
        <v>1683</v>
      </c>
      <c r="B2417" s="99">
        <v>2</v>
      </c>
      <c r="C2417" s="103">
        <v>0.000550138547769991</v>
      </c>
      <c r="D2417" s="99" t="s">
        <v>454</v>
      </c>
      <c r="E2417" s="99" t="b">
        <v>0</v>
      </c>
      <c r="F2417" s="99" t="b">
        <v>0</v>
      </c>
      <c r="G2417" s="99" t="b">
        <v>0</v>
      </c>
    </row>
    <row r="2418" spans="1:7" ht="15">
      <c r="A2418" s="101" t="s">
        <v>565</v>
      </c>
      <c r="B2418" s="99">
        <v>2</v>
      </c>
      <c r="C2418" s="103">
        <v>0.000550138547769991</v>
      </c>
      <c r="D2418" s="99" t="s">
        <v>454</v>
      </c>
      <c r="E2418" s="99" t="b">
        <v>0</v>
      </c>
      <c r="F2418" s="99" t="b">
        <v>0</v>
      </c>
      <c r="G2418" s="99" t="b">
        <v>0</v>
      </c>
    </row>
    <row r="2419" spans="1:7" ht="15">
      <c r="A2419" s="101" t="s">
        <v>1684</v>
      </c>
      <c r="B2419" s="99">
        <v>2</v>
      </c>
      <c r="C2419" s="103">
        <v>0.000550138547769991</v>
      </c>
      <c r="D2419" s="99" t="s">
        <v>454</v>
      </c>
      <c r="E2419" s="99" t="b">
        <v>0</v>
      </c>
      <c r="F2419" s="99" t="b">
        <v>0</v>
      </c>
      <c r="G2419" s="99" t="b">
        <v>0</v>
      </c>
    </row>
    <row r="2420" spans="1:7" ht="15">
      <c r="A2420" s="101" t="s">
        <v>1685</v>
      </c>
      <c r="B2420" s="99">
        <v>2</v>
      </c>
      <c r="C2420" s="103">
        <v>0.0006833671362470793</v>
      </c>
      <c r="D2420" s="99" t="s">
        <v>454</v>
      </c>
      <c r="E2420" s="99" t="b">
        <v>0</v>
      </c>
      <c r="F2420" s="99" t="b">
        <v>0</v>
      </c>
      <c r="G2420" s="99" t="b">
        <v>0</v>
      </c>
    </row>
    <row r="2421" spans="1:7" ht="15">
      <c r="A2421" s="101" t="s">
        <v>1686</v>
      </c>
      <c r="B2421" s="99">
        <v>2</v>
      </c>
      <c r="C2421" s="103">
        <v>0.0006833671362470793</v>
      </c>
      <c r="D2421" s="99" t="s">
        <v>454</v>
      </c>
      <c r="E2421" s="99" t="b">
        <v>0</v>
      </c>
      <c r="F2421" s="99" t="b">
        <v>0</v>
      </c>
      <c r="G2421" s="99" t="b">
        <v>0</v>
      </c>
    </row>
    <row r="2422" spans="1:7" ht="15">
      <c r="A2422" s="101" t="s">
        <v>882</v>
      </c>
      <c r="B2422" s="99">
        <v>2</v>
      </c>
      <c r="C2422" s="103">
        <v>0.000550138547769991</v>
      </c>
      <c r="D2422" s="99" t="s">
        <v>454</v>
      </c>
      <c r="E2422" s="99" t="b">
        <v>0</v>
      </c>
      <c r="F2422" s="99" t="b">
        <v>0</v>
      </c>
      <c r="G2422" s="99" t="b">
        <v>0</v>
      </c>
    </row>
    <row r="2423" spans="1:7" ht="15">
      <c r="A2423" s="101" t="s">
        <v>1688</v>
      </c>
      <c r="B2423" s="99">
        <v>2</v>
      </c>
      <c r="C2423" s="103">
        <v>0.000550138547769991</v>
      </c>
      <c r="D2423" s="99" t="s">
        <v>454</v>
      </c>
      <c r="E2423" s="99" t="b">
        <v>0</v>
      </c>
      <c r="F2423" s="99" t="b">
        <v>0</v>
      </c>
      <c r="G2423" s="99" t="b">
        <v>0</v>
      </c>
    </row>
    <row r="2424" spans="1:7" ht="15">
      <c r="A2424" s="101" t="s">
        <v>812</v>
      </c>
      <c r="B2424" s="99">
        <v>2</v>
      </c>
      <c r="C2424" s="103">
        <v>0.000550138547769991</v>
      </c>
      <c r="D2424" s="99" t="s">
        <v>454</v>
      </c>
      <c r="E2424" s="99" t="b">
        <v>0</v>
      </c>
      <c r="F2424" s="99" t="b">
        <v>0</v>
      </c>
      <c r="G2424" s="99" t="b">
        <v>0</v>
      </c>
    </row>
    <row r="2425" spans="1:7" ht="15">
      <c r="A2425" s="101" t="s">
        <v>816</v>
      </c>
      <c r="B2425" s="99">
        <v>2</v>
      </c>
      <c r="C2425" s="103">
        <v>0.000550138547769991</v>
      </c>
      <c r="D2425" s="99" t="s">
        <v>454</v>
      </c>
      <c r="E2425" s="99" t="b">
        <v>0</v>
      </c>
      <c r="F2425" s="99" t="b">
        <v>0</v>
      </c>
      <c r="G2425" s="99" t="b">
        <v>0</v>
      </c>
    </row>
    <row r="2426" spans="1:7" ht="15">
      <c r="A2426" s="101" t="s">
        <v>769</v>
      </c>
      <c r="B2426" s="99">
        <v>2</v>
      </c>
      <c r="C2426" s="103">
        <v>0.000550138547769991</v>
      </c>
      <c r="D2426" s="99" t="s">
        <v>454</v>
      </c>
      <c r="E2426" s="99" t="b">
        <v>0</v>
      </c>
      <c r="F2426" s="99" t="b">
        <v>0</v>
      </c>
      <c r="G2426" s="99" t="b">
        <v>0</v>
      </c>
    </row>
    <row r="2427" spans="1:7" ht="15">
      <c r="A2427" s="101" t="s">
        <v>1691</v>
      </c>
      <c r="B2427" s="99">
        <v>2</v>
      </c>
      <c r="C2427" s="103">
        <v>0.000550138547769991</v>
      </c>
      <c r="D2427" s="99" t="s">
        <v>454</v>
      </c>
      <c r="E2427" s="99" t="b">
        <v>0</v>
      </c>
      <c r="F2427" s="99" t="b">
        <v>0</v>
      </c>
      <c r="G2427" s="99" t="b">
        <v>0</v>
      </c>
    </row>
    <row r="2428" spans="1:7" ht="15">
      <c r="A2428" s="101" t="s">
        <v>883</v>
      </c>
      <c r="B2428" s="99">
        <v>2</v>
      </c>
      <c r="C2428" s="103">
        <v>0.000550138547769991</v>
      </c>
      <c r="D2428" s="99" t="s">
        <v>454</v>
      </c>
      <c r="E2428" s="99" t="b">
        <v>0</v>
      </c>
      <c r="F2428" s="99" t="b">
        <v>0</v>
      </c>
      <c r="G2428" s="99" t="b">
        <v>0</v>
      </c>
    </row>
    <row r="2429" spans="1:7" ht="15">
      <c r="A2429" s="101" t="s">
        <v>1130</v>
      </c>
      <c r="B2429" s="99">
        <v>2</v>
      </c>
      <c r="C2429" s="103">
        <v>0.0006833671362470793</v>
      </c>
      <c r="D2429" s="99" t="s">
        <v>454</v>
      </c>
      <c r="E2429" s="99" t="b">
        <v>0</v>
      </c>
      <c r="F2429" s="99" t="b">
        <v>0</v>
      </c>
      <c r="G2429" s="99" t="b">
        <v>0</v>
      </c>
    </row>
    <row r="2430" spans="1:7" ht="15">
      <c r="A2430" s="101" t="s">
        <v>1350</v>
      </c>
      <c r="B2430" s="99">
        <v>2</v>
      </c>
      <c r="C2430" s="103">
        <v>0.0006833671362470793</v>
      </c>
      <c r="D2430" s="99" t="s">
        <v>454</v>
      </c>
      <c r="E2430" s="99" t="b">
        <v>0</v>
      </c>
      <c r="F2430" s="99" t="b">
        <v>0</v>
      </c>
      <c r="G2430" s="99" t="b">
        <v>0</v>
      </c>
    </row>
    <row r="2431" spans="1:7" ht="15">
      <c r="A2431" s="101" t="s">
        <v>1692</v>
      </c>
      <c r="B2431" s="99">
        <v>2</v>
      </c>
      <c r="C2431" s="103">
        <v>0.0006833671362470793</v>
      </c>
      <c r="D2431" s="99" t="s">
        <v>454</v>
      </c>
      <c r="E2431" s="99" t="b">
        <v>0</v>
      </c>
      <c r="F2431" s="99" t="b">
        <v>0</v>
      </c>
      <c r="G2431" s="99" t="b">
        <v>0</v>
      </c>
    </row>
    <row r="2432" spans="1:7" ht="15">
      <c r="A2432" s="101" t="s">
        <v>1693</v>
      </c>
      <c r="B2432" s="99">
        <v>2</v>
      </c>
      <c r="C2432" s="103">
        <v>0.000550138547769991</v>
      </c>
      <c r="D2432" s="99" t="s">
        <v>454</v>
      </c>
      <c r="E2432" s="99" t="b">
        <v>0</v>
      </c>
      <c r="F2432" s="99" t="b">
        <v>0</v>
      </c>
      <c r="G2432" s="99" t="b">
        <v>0</v>
      </c>
    </row>
    <row r="2433" spans="1:7" ht="15">
      <c r="A2433" s="101" t="s">
        <v>1694</v>
      </c>
      <c r="B2433" s="99">
        <v>2</v>
      </c>
      <c r="C2433" s="103">
        <v>0.000550138547769991</v>
      </c>
      <c r="D2433" s="99" t="s">
        <v>454</v>
      </c>
      <c r="E2433" s="99" t="b">
        <v>0</v>
      </c>
      <c r="F2433" s="99" t="b">
        <v>0</v>
      </c>
      <c r="G2433" s="99" t="b">
        <v>0</v>
      </c>
    </row>
    <row r="2434" spans="1:7" ht="15">
      <c r="A2434" s="101" t="s">
        <v>1696</v>
      </c>
      <c r="B2434" s="99">
        <v>2</v>
      </c>
      <c r="C2434" s="103">
        <v>0.000550138547769991</v>
      </c>
      <c r="D2434" s="99" t="s">
        <v>454</v>
      </c>
      <c r="E2434" s="99" t="b">
        <v>1</v>
      </c>
      <c r="F2434" s="99" t="b">
        <v>0</v>
      </c>
      <c r="G2434" s="99" t="b">
        <v>0</v>
      </c>
    </row>
    <row r="2435" spans="1:7" ht="15">
      <c r="A2435" s="101" t="s">
        <v>251</v>
      </c>
      <c r="B2435" s="99">
        <v>2</v>
      </c>
      <c r="C2435" s="103">
        <v>0.0006833671362470793</v>
      </c>
      <c r="D2435" s="99" t="s">
        <v>454</v>
      </c>
      <c r="E2435" s="99" t="b">
        <v>0</v>
      </c>
      <c r="F2435" s="99" t="b">
        <v>0</v>
      </c>
      <c r="G2435" s="99" t="b">
        <v>0</v>
      </c>
    </row>
    <row r="2436" spans="1:7" ht="15">
      <c r="A2436" s="101" t="s">
        <v>1704</v>
      </c>
      <c r="B2436" s="99">
        <v>2</v>
      </c>
      <c r="C2436" s="103">
        <v>0.000550138547769991</v>
      </c>
      <c r="D2436" s="99" t="s">
        <v>454</v>
      </c>
      <c r="E2436" s="99" t="b">
        <v>0</v>
      </c>
      <c r="F2436" s="99" t="b">
        <v>0</v>
      </c>
      <c r="G2436" s="99" t="b">
        <v>0</v>
      </c>
    </row>
    <row r="2437" spans="1:7" ht="15">
      <c r="A2437" s="101" t="s">
        <v>717</v>
      </c>
      <c r="B2437" s="99">
        <v>2</v>
      </c>
      <c r="C2437" s="103">
        <v>0.000550138547769991</v>
      </c>
      <c r="D2437" s="99" t="s">
        <v>454</v>
      </c>
      <c r="E2437" s="99" t="b">
        <v>0</v>
      </c>
      <c r="F2437" s="99" t="b">
        <v>0</v>
      </c>
      <c r="G2437" s="99" t="b">
        <v>0</v>
      </c>
    </row>
    <row r="2438" spans="1:7" ht="15">
      <c r="A2438" s="101" t="s">
        <v>989</v>
      </c>
      <c r="B2438" s="99">
        <v>2</v>
      </c>
      <c r="C2438" s="103">
        <v>0.000550138547769991</v>
      </c>
      <c r="D2438" s="99" t="s">
        <v>454</v>
      </c>
      <c r="E2438" s="99" t="b">
        <v>0</v>
      </c>
      <c r="F2438" s="99" t="b">
        <v>0</v>
      </c>
      <c r="G2438" s="99" t="b">
        <v>0</v>
      </c>
    </row>
    <row r="2439" spans="1:7" ht="15">
      <c r="A2439" s="101" t="s">
        <v>1718</v>
      </c>
      <c r="B2439" s="99">
        <v>2</v>
      </c>
      <c r="C2439" s="103">
        <v>0.000550138547769991</v>
      </c>
      <c r="D2439" s="99" t="s">
        <v>454</v>
      </c>
      <c r="E2439" s="99" t="b">
        <v>0</v>
      </c>
      <c r="F2439" s="99" t="b">
        <v>0</v>
      </c>
      <c r="G2439" s="99" t="b">
        <v>0</v>
      </c>
    </row>
    <row r="2440" spans="1:7" ht="15">
      <c r="A2440" s="101" t="s">
        <v>1719</v>
      </c>
      <c r="B2440" s="99">
        <v>2</v>
      </c>
      <c r="C2440" s="103">
        <v>0.0006833671362470793</v>
      </c>
      <c r="D2440" s="99" t="s">
        <v>454</v>
      </c>
      <c r="E2440" s="99" t="b">
        <v>0</v>
      </c>
      <c r="F2440" s="99" t="b">
        <v>0</v>
      </c>
      <c r="G2440" s="99" t="b">
        <v>0</v>
      </c>
    </row>
    <row r="2441" spans="1:7" ht="15">
      <c r="A2441" s="101" t="s">
        <v>995</v>
      </c>
      <c r="B2441" s="99">
        <v>2</v>
      </c>
      <c r="C2441" s="103">
        <v>0.000550138547769991</v>
      </c>
      <c r="D2441" s="99" t="s">
        <v>454</v>
      </c>
      <c r="E2441" s="99" t="b">
        <v>0</v>
      </c>
      <c r="F2441" s="99" t="b">
        <v>0</v>
      </c>
      <c r="G2441" s="99" t="b">
        <v>0</v>
      </c>
    </row>
    <row r="2442" spans="1:7" ht="15">
      <c r="A2442" s="101" t="s">
        <v>1723</v>
      </c>
      <c r="B2442" s="99">
        <v>2</v>
      </c>
      <c r="C2442" s="103">
        <v>0.000550138547769991</v>
      </c>
      <c r="D2442" s="99" t="s">
        <v>454</v>
      </c>
      <c r="E2442" s="99" t="b">
        <v>0</v>
      </c>
      <c r="F2442" s="99" t="b">
        <v>0</v>
      </c>
      <c r="G2442" s="99" t="b">
        <v>0</v>
      </c>
    </row>
    <row r="2443" spans="1:7" ht="15">
      <c r="A2443" s="101" t="s">
        <v>1728</v>
      </c>
      <c r="B2443" s="99">
        <v>2</v>
      </c>
      <c r="C2443" s="103">
        <v>0.000550138547769991</v>
      </c>
      <c r="D2443" s="99" t="s">
        <v>454</v>
      </c>
      <c r="E2443" s="99" t="b">
        <v>0</v>
      </c>
      <c r="F2443" s="99" t="b">
        <v>1</v>
      </c>
      <c r="G2443" s="99" t="b">
        <v>0</v>
      </c>
    </row>
    <row r="2444" spans="1:7" ht="15">
      <c r="A2444" s="101" t="s">
        <v>1362</v>
      </c>
      <c r="B2444" s="99">
        <v>2</v>
      </c>
      <c r="C2444" s="103">
        <v>0.000550138547769991</v>
      </c>
      <c r="D2444" s="99" t="s">
        <v>454</v>
      </c>
      <c r="E2444" s="99" t="b">
        <v>0</v>
      </c>
      <c r="F2444" s="99" t="b">
        <v>0</v>
      </c>
      <c r="G2444" s="99" t="b">
        <v>0</v>
      </c>
    </row>
    <row r="2445" spans="1:7" ht="15">
      <c r="A2445" s="101" t="s">
        <v>888</v>
      </c>
      <c r="B2445" s="99">
        <v>2</v>
      </c>
      <c r="C2445" s="103">
        <v>0.000550138547769991</v>
      </c>
      <c r="D2445" s="99" t="s">
        <v>454</v>
      </c>
      <c r="E2445" s="99" t="b">
        <v>0</v>
      </c>
      <c r="F2445" s="99" t="b">
        <v>0</v>
      </c>
      <c r="G2445" s="99" t="b">
        <v>0</v>
      </c>
    </row>
    <row r="2446" spans="1:7" ht="15">
      <c r="A2446" s="101" t="s">
        <v>997</v>
      </c>
      <c r="B2446" s="99">
        <v>2</v>
      </c>
      <c r="C2446" s="103">
        <v>0.000550138547769991</v>
      </c>
      <c r="D2446" s="99" t="s">
        <v>454</v>
      </c>
      <c r="E2446" s="99" t="b">
        <v>0</v>
      </c>
      <c r="F2446" s="99" t="b">
        <v>0</v>
      </c>
      <c r="G2446" s="99" t="b">
        <v>0</v>
      </c>
    </row>
    <row r="2447" spans="1:7" ht="15">
      <c r="A2447" s="101" t="s">
        <v>1742</v>
      </c>
      <c r="B2447" s="99">
        <v>2</v>
      </c>
      <c r="C2447" s="103">
        <v>0.000550138547769991</v>
      </c>
      <c r="D2447" s="99" t="s">
        <v>454</v>
      </c>
      <c r="E2447" s="99" t="b">
        <v>0</v>
      </c>
      <c r="F2447" s="99" t="b">
        <v>0</v>
      </c>
      <c r="G2447" s="99" t="b">
        <v>0</v>
      </c>
    </row>
    <row r="2448" spans="1:7" ht="15">
      <c r="A2448" s="101" t="s">
        <v>775</v>
      </c>
      <c r="B2448" s="99">
        <v>2</v>
      </c>
      <c r="C2448" s="103">
        <v>0.000550138547769991</v>
      </c>
      <c r="D2448" s="99" t="s">
        <v>454</v>
      </c>
      <c r="E2448" s="99" t="b">
        <v>0</v>
      </c>
      <c r="F2448" s="99" t="b">
        <v>0</v>
      </c>
      <c r="G2448" s="99" t="b">
        <v>0</v>
      </c>
    </row>
    <row r="2449" spans="1:7" ht="15">
      <c r="A2449" s="101" t="s">
        <v>1369</v>
      </c>
      <c r="B2449" s="99">
        <v>2</v>
      </c>
      <c r="C2449" s="103">
        <v>0.0006833671362470793</v>
      </c>
      <c r="D2449" s="99" t="s">
        <v>454</v>
      </c>
      <c r="E2449" s="99" t="b">
        <v>0</v>
      </c>
      <c r="F2449" s="99" t="b">
        <v>0</v>
      </c>
      <c r="G2449" s="99" t="b">
        <v>0</v>
      </c>
    </row>
    <row r="2450" spans="1:7" ht="15">
      <c r="A2450" s="101" t="s">
        <v>1139</v>
      </c>
      <c r="B2450" s="99">
        <v>2</v>
      </c>
      <c r="C2450" s="103">
        <v>0.0006833671362470793</v>
      </c>
      <c r="D2450" s="99" t="s">
        <v>454</v>
      </c>
      <c r="E2450" s="99" t="b">
        <v>0</v>
      </c>
      <c r="F2450" s="99" t="b">
        <v>0</v>
      </c>
      <c r="G2450" s="99" t="b">
        <v>0</v>
      </c>
    </row>
    <row r="2451" spans="1:7" ht="15">
      <c r="A2451" s="101" t="s">
        <v>1759</v>
      </c>
      <c r="B2451" s="99">
        <v>2</v>
      </c>
      <c r="C2451" s="103">
        <v>0.000550138547769991</v>
      </c>
      <c r="D2451" s="99" t="s">
        <v>454</v>
      </c>
      <c r="E2451" s="99" t="b">
        <v>0</v>
      </c>
      <c r="F2451" s="99" t="b">
        <v>0</v>
      </c>
      <c r="G2451" s="99" t="b">
        <v>0</v>
      </c>
    </row>
    <row r="2452" spans="1:7" ht="15">
      <c r="A2452" s="101" t="s">
        <v>1141</v>
      </c>
      <c r="B2452" s="99">
        <v>2</v>
      </c>
      <c r="C2452" s="103">
        <v>0.000550138547769991</v>
      </c>
      <c r="D2452" s="99" t="s">
        <v>454</v>
      </c>
      <c r="E2452" s="99" t="b">
        <v>0</v>
      </c>
      <c r="F2452" s="99" t="b">
        <v>0</v>
      </c>
      <c r="G2452" s="99" t="b">
        <v>0</v>
      </c>
    </row>
    <row r="2453" spans="1:7" ht="15">
      <c r="A2453" s="101" t="s">
        <v>1761</v>
      </c>
      <c r="B2453" s="99">
        <v>2</v>
      </c>
      <c r="C2453" s="103">
        <v>0.000550138547769991</v>
      </c>
      <c r="D2453" s="99" t="s">
        <v>454</v>
      </c>
      <c r="E2453" s="99" t="b">
        <v>0</v>
      </c>
      <c r="F2453" s="99" t="b">
        <v>0</v>
      </c>
      <c r="G2453" s="99" t="b">
        <v>0</v>
      </c>
    </row>
    <row r="2454" spans="1:7" ht="15">
      <c r="A2454" s="101" t="s">
        <v>1143</v>
      </c>
      <c r="B2454" s="99">
        <v>2</v>
      </c>
      <c r="C2454" s="103">
        <v>0.000550138547769991</v>
      </c>
      <c r="D2454" s="99" t="s">
        <v>454</v>
      </c>
      <c r="E2454" s="99" t="b">
        <v>0</v>
      </c>
      <c r="F2454" s="99" t="b">
        <v>0</v>
      </c>
      <c r="G2454" s="99" t="b">
        <v>0</v>
      </c>
    </row>
    <row r="2455" spans="1:7" ht="15">
      <c r="A2455" s="101" t="s">
        <v>1765</v>
      </c>
      <c r="B2455" s="99">
        <v>2</v>
      </c>
      <c r="C2455" s="103">
        <v>0.000550138547769991</v>
      </c>
      <c r="D2455" s="99" t="s">
        <v>454</v>
      </c>
      <c r="E2455" s="99" t="b">
        <v>0</v>
      </c>
      <c r="F2455" s="99" t="b">
        <v>0</v>
      </c>
      <c r="G2455" s="99" t="b">
        <v>0</v>
      </c>
    </row>
    <row r="2456" spans="1:7" ht="15">
      <c r="A2456" s="101" t="s">
        <v>1376</v>
      </c>
      <c r="B2456" s="99">
        <v>2</v>
      </c>
      <c r="C2456" s="103">
        <v>0.000550138547769991</v>
      </c>
      <c r="D2456" s="99" t="s">
        <v>454</v>
      </c>
      <c r="E2456" s="99" t="b">
        <v>0</v>
      </c>
      <c r="F2456" s="99" t="b">
        <v>0</v>
      </c>
      <c r="G2456" s="99" t="b">
        <v>0</v>
      </c>
    </row>
    <row r="2457" spans="1:7" ht="15">
      <c r="A2457" s="101" t="s">
        <v>1144</v>
      </c>
      <c r="B2457" s="99">
        <v>2</v>
      </c>
      <c r="C2457" s="103">
        <v>0.000550138547769991</v>
      </c>
      <c r="D2457" s="99" t="s">
        <v>454</v>
      </c>
      <c r="E2457" s="99" t="b">
        <v>0</v>
      </c>
      <c r="F2457" s="99" t="b">
        <v>0</v>
      </c>
      <c r="G2457" s="99" t="b">
        <v>0</v>
      </c>
    </row>
    <row r="2458" spans="1:7" ht="15">
      <c r="A2458" s="101" t="s">
        <v>688</v>
      </c>
      <c r="B2458" s="99">
        <v>2</v>
      </c>
      <c r="C2458" s="103">
        <v>0.000550138547769991</v>
      </c>
      <c r="D2458" s="99" t="s">
        <v>454</v>
      </c>
      <c r="E2458" s="99" t="b">
        <v>0</v>
      </c>
      <c r="F2458" s="99" t="b">
        <v>0</v>
      </c>
      <c r="G2458" s="99" t="b">
        <v>0</v>
      </c>
    </row>
    <row r="2459" spans="1:7" ht="15">
      <c r="A2459" s="101" t="s">
        <v>1381</v>
      </c>
      <c r="B2459" s="99">
        <v>2</v>
      </c>
      <c r="C2459" s="103">
        <v>0.000550138547769991</v>
      </c>
      <c r="D2459" s="99" t="s">
        <v>454</v>
      </c>
      <c r="E2459" s="99" t="b">
        <v>0</v>
      </c>
      <c r="F2459" s="99" t="b">
        <v>0</v>
      </c>
      <c r="G2459" s="99" t="b">
        <v>0</v>
      </c>
    </row>
    <row r="2460" spans="1:7" ht="15">
      <c r="A2460" s="101" t="s">
        <v>1009</v>
      </c>
      <c r="B2460" s="99">
        <v>2</v>
      </c>
      <c r="C2460" s="103">
        <v>0.000550138547769991</v>
      </c>
      <c r="D2460" s="99" t="s">
        <v>454</v>
      </c>
      <c r="E2460" s="99" t="b">
        <v>0</v>
      </c>
      <c r="F2460" s="99" t="b">
        <v>0</v>
      </c>
      <c r="G2460" s="99" t="b">
        <v>0</v>
      </c>
    </row>
    <row r="2461" spans="1:7" ht="15">
      <c r="A2461" s="101" t="s">
        <v>891</v>
      </c>
      <c r="B2461" s="99">
        <v>2</v>
      </c>
      <c r="C2461" s="103">
        <v>0.000550138547769991</v>
      </c>
      <c r="D2461" s="99" t="s">
        <v>454</v>
      </c>
      <c r="E2461" s="99" t="b">
        <v>0</v>
      </c>
      <c r="F2461" s="99" t="b">
        <v>0</v>
      </c>
      <c r="G2461" s="99" t="b">
        <v>0</v>
      </c>
    </row>
    <row r="2462" spans="1:7" ht="15">
      <c r="A2462" s="101" t="s">
        <v>893</v>
      </c>
      <c r="B2462" s="99">
        <v>2</v>
      </c>
      <c r="C2462" s="103">
        <v>0.000550138547769991</v>
      </c>
      <c r="D2462" s="99" t="s">
        <v>454</v>
      </c>
      <c r="E2462" s="99" t="b">
        <v>0</v>
      </c>
      <c r="F2462" s="99" t="b">
        <v>0</v>
      </c>
      <c r="G2462" s="99" t="b">
        <v>0</v>
      </c>
    </row>
    <row r="2463" spans="1:7" ht="15">
      <c r="A2463" s="101" t="s">
        <v>1785</v>
      </c>
      <c r="B2463" s="99">
        <v>2</v>
      </c>
      <c r="C2463" s="103">
        <v>0.0006833671362470793</v>
      </c>
      <c r="D2463" s="99" t="s">
        <v>454</v>
      </c>
      <c r="E2463" s="99" t="b">
        <v>0</v>
      </c>
      <c r="F2463" s="99" t="b">
        <v>0</v>
      </c>
      <c r="G2463" s="99" t="b">
        <v>0</v>
      </c>
    </row>
    <row r="2464" spans="1:7" ht="15">
      <c r="A2464" s="101" t="s">
        <v>1787</v>
      </c>
      <c r="B2464" s="99">
        <v>2</v>
      </c>
      <c r="C2464" s="103">
        <v>0.000550138547769991</v>
      </c>
      <c r="D2464" s="99" t="s">
        <v>454</v>
      </c>
      <c r="E2464" s="99" t="b">
        <v>1</v>
      </c>
      <c r="F2464" s="99" t="b">
        <v>0</v>
      </c>
      <c r="G2464" s="99" t="b">
        <v>0</v>
      </c>
    </row>
    <row r="2465" spans="1:7" ht="15">
      <c r="A2465" s="101" t="s">
        <v>569</v>
      </c>
      <c r="B2465" s="99">
        <v>2</v>
      </c>
      <c r="C2465" s="103">
        <v>0.000550138547769991</v>
      </c>
      <c r="D2465" s="99" t="s">
        <v>454</v>
      </c>
      <c r="E2465" s="99" t="b">
        <v>0</v>
      </c>
      <c r="F2465" s="99" t="b">
        <v>0</v>
      </c>
      <c r="G2465" s="99" t="b">
        <v>0</v>
      </c>
    </row>
    <row r="2466" spans="1:7" ht="15">
      <c r="A2466" s="101" t="s">
        <v>1010</v>
      </c>
      <c r="B2466" s="99">
        <v>2</v>
      </c>
      <c r="C2466" s="103">
        <v>0.0006833671362470793</v>
      </c>
      <c r="D2466" s="99" t="s">
        <v>454</v>
      </c>
      <c r="E2466" s="99" t="b">
        <v>0</v>
      </c>
      <c r="F2466" s="99" t="b">
        <v>0</v>
      </c>
      <c r="G2466" s="99" t="b">
        <v>0</v>
      </c>
    </row>
    <row r="2467" spans="1:7" ht="15">
      <c r="A2467" s="101" t="s">
        <v>1800</v>
      </c>
      <c r="B2467" s="99">
        <v>2</v>
      </c>
      <c r="C2467" s="103">
        <v>0.000550138547769991</v>
      </c>
      <c r="D2467" s="99" t="s">
        <v>454</v>
      </c>
      <c r="E2467" s="99" t="b">
        <v>0</v>
      </c>
      <c r="F2467" s="99" t="b">
        <v>0</v>
      </c>
      <c r="G2467" s="99" t="b">
        <v>0</v>
      </c>
    </row>
    <row r="2468" spans="1:7" ht="15">
      <c r="A2468" s="101" t="s">
        <v>1804</v>
      </c>
      <c r="B2468" s="99">
        <v>2</v>
      </c>
      <c r="C2468" s="103">
        <v>0.000550138547769991</v>
      </c>
      <c r="D2468" s="99" t="s">
        <v>454</v>
      </c>
      <c r="E2468" s="99" t="b">
        <v>0</v>
      </c>
      <c r="F2468" s="99" t="b">
        <v>0</v>
      </c>
      <c r="G2468" s="99" t="b">
        <v>0</v>
      </c>
    </row>
    <row r="2469" spans="1:7" ht="15">
      <c r="A2469" s="101" t="s">
        <v>1013</v>
      </c>
      <c r="B2469" s="99">
        <v>2</v>
      </c>
      <c r="C2469" s="103">
        <v>0.000550138547769991</v>
      </c>
      <c r="D2469" s="99" t="s">
        <v>454</v>
      </c>
      <c r="E2469" s="99" t="b">
        <v>0</v>
      </c>
      <c r="F2469" s="99" t="b">
        <v>0</v>
      </c>
      <c r="G2469" s="99" t="b">
        <v>0</v>
      </c>
    </row>
    <row r="2470" spans="1:7" ht="15">
      <c r="A2470" s="101" t="s">
        <v>1809</v>
      </c>
      <c r="B2470" s="99">
        <v>2</v>
      </c>
      <c r="C2470" s="103">
        <v>0.0006833671362470793</v>
      </c>
      <c r="D2470" s="99" t="s">
        <v>454</v>
      </c>
      <c r="E2470" s="99" t="b">
        <v>0</v>
      </c>
      <c r="F2470" s="99" t="b">
        <v>0</v>
      </c>
      <c r="G2470" s="99" t="b">
        <v>0</v>
      </c>
    </row>
    <row r="2471" spans="1:7" ht="15">
      <c r="A2471" s="101" t="s">
        <v>1810</v>
      </c>
      <c r="B2471" s="99">
        <v>2</v>
      </c>
      <c r="C2471" s="103">
        <v>0.0006833671362470793</v>
      </c>
      <c r="D2471" s="99" t="s">
        <v>454</v>
      </c>
      <c r="E2471" s="99" t="b">
        <v>0</v>
      </c>
      <c r="F2471" s="99" t="b">
        <v>0</v>
      </c>
      <c r="G2471" s="99" t="b">
        <v>0</v>
      </c>
    </row>
    <row r="2472" spans="1:7" ht="15">
      <c r="A2472" s="101" t="s">
        <v>1811</v>
      </c>
      <c r="B2472" s="99">
        <v>2</v>
      </c>
      <c r="C2472" s="103">
        <v>0.000550138547769991</v>
      </c>
      <c r="D2472" s="99" t="s">
        <v>454</v>
      </c>
      <c r="E2472" s="99" t="b">
        <v>0</v>
      </c>
      <c r="F2472" s="99" t="b">
        <v>0</v>
      </c>
      <c r="G2472" s="99" t="b">
        <v>0</v>
      </c>
    </row>
    <row r="2473" spans="1:7" ht="15">
      <c r="A2473" s="101" t="s">
        <v>1393</v>
      </c>
      <c r="B2473" s="99">
        <v>2</v>
      </c>
      <c r="C2473" s="103">
        <v>0.000550138547769991</v>
      </c>
      <c r="D2473" s="99" t="s">
        <v>454</v>
      </c>
      <c r="E2473" s="99" t="b">
        <v>0</v>
      </c>
      <c r="F2473" s="99" t="b">
        <v>0</v>
      </c>
      <c r="G2473" s="99" t="b">
        <v>0</v>
      </c>
    </row>
    <row r="2474" spans="1:7" ht="15">
      <c r="A2474" s="101" t="s">
        <v>723</v>
      </c>
      <c r="B2474" s="99">
        <v>2</v>
      </c>
      <c r="C2474" s="103">
        <v>0.0006833671362470793</v>
      </c>
      <c r="D2474" s="99" t="s">
        <v>454</v>
      </c>
      <c r="E2474" s="99" t="b">
        <v>0</v>
      </c>
      <c r="F2474" s="99" t="b">
        <v>0</v>
      </c>
      <c r="G2474" s="99" t="b">
        <v>0</v>
      </c>
    </row>
    <row r="2475" spans="1:7" ht="15">
      <c r="A2475" s="101" t="s">
        <v>1816</v>
      </c>
      <c r="B2475" s="99">
        <v>2</v>
      </c>
      <c r="C2475" s="103">
        <v>0.000550138547769991</v>
      </c>
      <c r="D2475" s="99" t="s">
        <v>454</v>
      </c>
      <c r="E2475" s="99" t="b">
        <v>0</v>
      </c>
      <c r="F2475" s="99" t="b">
        <v>1</v>
      </c>
      <c r="G2475" s="99" t="b">
        <v>0</v>
      </c>
    </row>
    <row r="2476" spans="1:7" ht="15">
      <c r="A2476" s="101" t="s">
        <v>1395</v>
      </c>
      <c r="B2476" s="99">
        <v>2</v>
      </c>
      <c r="C2476" s="103">
        <v>0.000550138547769991</v>
      </c>
      <c r="D2476" s="99" t="s">
        <v>454</v>
      </c>
      <c r="E2476" s="99" t="b">
        <v>0</v>
      </c>
      <c r="F2476" s="99" t="b">
        <v>1</v>
      </c>
      <c r="G2476" s="99" t="b">
        <v>0</v>
      </c>
    </row>
    <row r="2477" spans="1:7" ht="15">
      <c r="A2477" s="101" t="s">
        <v>1016</v>
      </c>
      <c r="B2477" s="99">
        <v>2</v>
      </c>
      <c r="C2477" s="103">
        <v>0.0006833671362470793</v>
      </c>
      <c r="D2477" s="99" t="s">
        <v>454</v>
      </c>
      <c r="E2477" s="99" t="b">
        <v>0</v>
      </c>
      <c r="F2477" s="99" t="b">
        <v>0</v>
      </c>
      <c r="G2477" s="99" t="b">
        <v>0</v>
      </c>
    </row>
    <row r="2478" spans="1:7" ht="15">
      <c r="A2478" s="101" t="s">
        <v>724</v>
      </c>
      <c r="B2478" s="99">
        <v>2</v>
      </c>
      <c r="C2478" s="103">
        <v>0.000550138547769991</v>
      </c>
      <c r="D2478" s="99" t="s">
        <v>454</v>
      </c>
      <c r="E2478" s="99" t="b">
        <v>0</v>
      </c>
      <c r="F2478" s="99" t="b">
        <v>0</v>
      </c>
      <c r="G2478" s="99" t="b">
        <v>0</v>
      </c>
    </row>
    <row r="2479" spans="1:7" ht="15">
      <c r="A2479" s="101" t="s">
        <v>1822</v>
      </c>
      <c r="B2479" s="99">
        <v>2</v>
      </c>
      <c r="C2479" s="103">
        <v>0.0006833671362470793</v>
      </c>
      <c r="D2479" s="99" t="s">
        <v>454</v>
      </c>
      <c r="E2479" s="99" t="b">
        <v>0</v>
      </c>
      <c r="F2479" s="99" t="b">
        <v>0</v>
      </c>
      <c r="G2479" s="99" t="b">
        <v>0</v>
      </c>
    </row>
    <row r="2480" spans="1:7" ht="15">
      <c r="A2480" s="101" t="s">
        <v>1823</v>
      </c>
      <c r="B2480" s="99">
        <v>2</v>
      </c>
      <c r="C2480" s="103">
        <v>0.0006833671362470793</v>
      </c>
      <c r="D2480" s="99" t="s">
        <v>454</v>
      </c>
      <c r="E2480" s="99" t="b">
        <v>0</v>
      </c>
      <c r="F2480" s="99" t="b">
        <v>0</v>
      </c>
      <c r="G2480" s="99" t="b">
        <v>0</v>
      </c>
    </row>
    <row r="2481" spans="1:7" ht="15">
      <c r="A2481" s="101" t="s">
        <v>725</v>
      </c>
      <c r="B2481" s="99">
        <v>2</v>
      </c>
      <c r="C2481" s="103">
        <v>0.000550138547769991</v>
      </c>
      <c r="D2481" s="99" t="s">
        <v>454</v>
      </c>
      <c r="E2481" s="99" t="b">
        <v>0</v>
      </c>
      <c r="F2481" s="99" t="b">
        <v>0</v>
      </c>
      <c r="G2481" s="99" t="b">
        <v>0</v>
      </c>
    </row>
    <row r="2482" spans="1:7" ht="15">
      <c r="A2482" s="101" t="s">
        <v>1826</v>
      </c>
      <c r="B2482" s="99">
        <v>2</v>
      </c>
      <c r="C2482" s="103">
        <v>0.0006833671362470793</v>
      </c>
      <c r="D2482" s="99" t="s">
        <v>454</v>
      </c>
      <c r="E2482" s="99" t="b">
        <v>0</v>
      </c>
      <c r="F2482" s="99" t="b">
        <v>0</v>
      </c>
      <c r="G2482" s="99" t="b">
        <v>0</v>
      </c>
    </row>
    <row r="2483" spans="1:7" ht="15">
      <c r="A2483" s="101" t="s">
        <v>1827</v>
      </c>
      <c r="B2483" s="99">
        <v>2</v>
      </c>
      <c r="C2483" s="103">
        <v>0.0006833671362470793</v>
      </c>
      <c r="D2483" s="99" t="s">
        <v>454</v>
      </c>
      <c r="E2483" s="99" t="b">
        <v>0</v>
      </c>
      <c r="F2483" s="99" t="b">
        <v>0</v>
      </c>
      <c r="G2483" s="99" t="b">
        <v>0</v>
      </c>
    </row>
    <row r="2484" spans="1:7" ht="15">
      <c r="A2484" s="101" t="s">
        <v>1829</v>
      </c>
      <c r="B2484" s="99">
        <v>2</v>
      </c>
      <c r="C2484" s="103">
        <v>0.000550138547769991</v>
      </c>
      <c r="D2484" s="99" t="s">
        <v>454</v>
      </c>
      <c r="E2484" s="99" t="b">
        <v>0</v>
      </c>
      <c r="F2484" s="99" t="b">
        <v>0</v>
      </c>
      <c r="G2484" s="99" t="b">
        <v>0</v>
      </c>
    </row>
    <row r="2485" spans="1:7" ht="15">
      <c r="A2485" s="101" t="s">
        <v>1830</v>
      </c>
      <c r="B2485" s="99">
        <v>2</v>
      </c>
      <c r="C2485" s="103">
        <v>0.000550138547769991</v>
      </c>
      <c r="D2485" s="99" t="s">
        <v>454</v>
      </c>
      <c r="E2485" s="99" t="b">
        <v>0</v>
      </c>
      <c r="F2485" s="99" t="b">
        <v>0</v>
      </c>
      <c r="G2485" s="99" t="b">
        <v>0</v>
      </c>
    </row>
    <row r="2486" spans="1:7" ht="15">
      <c r="A2486" s="101" t="s">
        <v>1831</v>
      </c>
      <c r="B2486" s="99">
        <v>2</v>
      </c>
      <c r="C2486" s="103">
        <v>0.0006833671362470793</v>
      </c>
      <c r="D2486" s="99" t="s">
        <v>454</v>
      </c>
      <c r="E2486" s="99" t="b">
        <v>0</v>
      </c>
      <c r="F2486" s="99" t="b">
        <v>0</v>
      </c>
      <c r="G2486" s="99" t="b">
        <v>0</v>
      </c>
    </row>
    <row r="2487" spans="1:7" ht="15">
      <c r="A2487" s="101" t="s">
        <v>1835</v>
      </c>
      <c r="B2487" s="99">
        <v>2</v>
      </c>
      <c r="C2487" s="103">
        <v>0.000550138547769991</v>
      </c>
      <c r="D2487" s="99" t="s">
        <v>454</v>
      </c>
      <c r="E2487" s="99" t="b">
        <v>0</v>
      </c>
      <c r="F2487" s="99" t="b">
        <v>0</v>
      </c>
      <c r="G2487" s="99" t="b">
        <v>0</v>
      </c>
    </row>
    <row r="2488" spans="1:7" ht="15">
      <c r="A2488" s="101" t="s">
        <v>1837</v>
      </c>
      <c r="B2488" s="99">
        <v>2</v>
      </c>
      <c r="C2488" s="103">
        <v>0.000550138547769991</v>
      </c>
      <c r="D2488" s="99" t="s">
        <v>454</v>
      </c>
      <c r="E2488" s="99" t="b">
        <v>0</v>
      </c>
      <c r="F2488" s="99" t="b">
        <v>0</v>
      </c>
      <c r="G2488" s="99" t="b">
        <v>0</v>
      </c>
    </row>
    <row r="2489" spans="1:7" ht="15">
      <c r="A2489" s="101" t="s">
        <v>1019</v>
      </c>
      <c r="B2489" s="99">
        <v>2</v>
      </c>
      <c r="C2489" s="103">
        <v>0.000550138547769991</v>
      </c>
      <c r="D2489" s="99" t="s">
        <v>454</v>
      </c>
      <c r="E2489" s="99" t="b">
        <v>0</v>
      </c>
      <c r="F2489" s="99" t="b">
        <v>0</v>
      </c>
      <c r="G2489" s="99" t="b">
        <v>0</v>
      </c>
    </row>
    <row r="2490" spans="1:7" ht="15">
      <c r="A2490" s="101" t="s">
        <v>826</v>
      </c>
      <c r="B2490" s="99">
        <v>2</v>
      </c>
      <c r="C2490" s="103">
        <v>0.000550138547769991</v>
      </c>
      <c r="D2490" s="99" t="s">
        <v>454</v>
      </c>
      <c r="E2490" s="99" t="b">
        <v>0</v>
      </c>
      <c r="F2490" s="99" t="b">
        <v>0</v>
      </c>
      <c r="G2490" s="99" t="b">
        <v>0</v>
      </c>
    </row>
    <row r="2491" spans="1:7" ht="15">
      <c r="A2491" s="101" t="s">
        <v>779</v>
      </c>
      <c r="B2491" s="99">
        <v>2</v>
      </c>
      <c r="C2491" s="103">
        <v>0.000550138547769991</v>
      </c>
      <c r="D2491" s="99" t="s">
        <v>454</v>
      </c>
      <c r="E2491" s="99" t="b">
        <v>0</v>
      </c>
      <c r="F2491" s="99" t="b">
        <v>0</v>
      </c>
      <c r="G2491" s="99" t="b">
        <v>0</v>
      </c>
    </row>
    <row r="2492" spans="1:7" ht="15">
      <c r="A2492" s="101" t="s">
        <v>1159</v>
      </c>
      <c r="B2492" s="99">
        <v>2</v>
      </c>
      <c r="C2492" s="103">
        <v>0.000550138547769991</v>
      </c>
      <c r="D2492" s="99" t="s">
        <v>454</v>
      </c>
      <c r="E2492" s="99" t="b">
        <v>0</v>
      </c>
      <c r="F2492" s="99" t="b">
        <v>0</v>
      </c>
      <c r="G2492" s="99" t="b">
        <v>0</v>
      </c>
    </row>
    <row r="2493" spans="1:7" ht="15">
      <c r="A2493" s="101" t="s">
        <v>1161</v>
      </c>
      <c r="B2493" s="99">
        <v>2</v>
      </c>
      <c r="C2493" s="103">
        <v>0.000550138547769991</v>
      </c>
      <c r="D2493" s="99" t="s">
        <v>454</v>
      </c>
      <c r="E2493" s="99" t="b">
        <v>0</v>
      </c>
      <c r="F2493" s="99" t="b">
        <v>1</v>
      </c>
      <c r="G2493" s="99" t="b">
        <v>0</v>
      </c>
    </row>
    <row r="2494" spans="1:7" ht="15">
      <c r="A2494" s="101" t="s">
        <v>827</v>
      </c>
      <c r="B2494" s="99">
        <v>2</v>
      </c>
      <c r="C2494" s="103">
        <v>0.0006833671362470793</v>
      </c>
      <c r="D2494" s="99" t="s">
        <v>454</v>
      </c>
      <c r="E2494" s="99" t="b">
        <v>0</v>
      </c>
      <c r="F2494" s="99" t="b">
        <v>0</v>
      </c>
      <c r="G2494" s="99" t="b">
        <v>0</v>
      </c>
    </row>
    <row r="2495" spans="1:7" ht="15">
      <c r="A2495" s="101" t="s">
        <v>1848</v>
      </c>
      <c r="B2495" s="99">
        <v>2</v>
      </c>
      <c r="C2495" s="103">
        <v>0.0006833671362470793</v>
      </c>
      <c r="D2495" s="99" t="s">
        <v>454</v>
      </c>
      <c r="E2495" s="99" t="b">
        <v>0</v>
      </c>
      <c r="F2495" s="99" t="b">
        <v>0</v>
      </c>
      <c r="G2495" s="99" t="b">
        <v>0</v>
      </c>
    </row>
    <row r="2496" spans="1:7" ht="15">
      <c r="A2496" s="101" t="s">
        <v>1849</v>
      </c>
      <c r="B2496" s="99">
        <v>2</v>
      </c>
      <c r="C2496" s="103">
        <v>0.000550138547769991</v>
      </c>
      <c r="D2496" s="99" t="s">
        <v>454</v>
      </c>
      <c r="E2496" s="99" t="b">
        <v>0</v>
      </c>
      <c r="F2496" s="99" t="b">
        <v>0</v>
      </c>
      <c r="G2496" s="99" t="b">
        <v>0</v>
      </c>
    </row>
    <row r="2497" spans="1:7" ht="15">
      <c r="A2497" s="101" t="s">
        <v>898</v>
      </c>
      <c r="B2497" s="99">
        <v>2</v>
      </c>
      <c r="C2497" s="103">
        <v>0.000550138547769991</v>
      </c>
      <c r="D2497" s="99" t="s">
        <v>454</v>
      </c>
      <c r="E2497" s="99" t="b">
        <v>0</v>
      </c>
      <c r="F2497" s="99" t="b">
        <v>0</v>
      </c>
      <c r="G2497" s="99" t="b">
        <v>0</v>
      </c>
    </row>
    <row r="2498" spans="1:7" ht="15">
      <c r="A2498" s="101" t="s">
        <v>1407</v>
      </c>
      <c r="B2498" s="99">
        <v>2</v>
      </c>
      <c r="C2498" s="103">
        <v>0.000550138547769991</v>
      </c>
      <c r="D2498" s="99" t="s">
        <v>454</v>
      </c>
      <c r="E2498" s="99" t="b">
        <v>0</v>
      </c>
      <c r="F2498" s="99" t="b">
        <v>0</v>
      </c>
      <c r="G2498" s="99" t="b">
        <v>0</v>
      </c>
    </row>
    <row r="2499" spans="1:7" ht="15">
      <c r="A2499" s="101" t="s">
        <v>899</v>
      </c>
      <c r="B2499" s="99">
        <v>2</v>
      </c>
      <c r="C2499" s="103">
        <v>0.000550138547769991</v>
      </c>
      <c r="D2499" s="99" t="s">
        <v>454</v>
      </c>
      <c r="E2499" s="99" t="b">
        <v>0</v>
      </c>
      <c r="F2499" s="99" t="b">
        <v>0</v>
      </c>
      <c r="G2499" s="99" t="b">
        <v>0</v>
      </c>
    </row>
    <row r="2500" spans="1:7" ht="15">
      <c r="A2500" s="101" t="s">
        <v>1409</v>
      </c>
      <c r="B2500" s="99">
        <v>2</v>
      </c>
      <c r="C2500" s="103">
        <v>0.000550138547769991</v>
      </c>
      <c r="D2500" s="99" t="s">
        <v>454</v>
      </c>
      <c r="E2500" s="99" t="b">
        <v>0</v>
      </c>
      <c r="F2500" s="99" t="b">
        <v>0</v>
      </c>
      <c r="G2500" s="99" t="b">
        <v>0</v>
      </c>
    </row>
    <row r="2501" spans="1:7" ht="15">
      <c r="A2501" s="101" t="s">
        <v>1860</v>
      </c>
      <c r="B2501" s="99">
        <v>2</v>
      </c>
      <c r="C2501" s="103">
        <v>0.0006833671362470793</v>
      </c>
      <c r="D2501" s="99" t="s">
        <v>454</v>
      </c>
      <c r="E2501" s="99" t="b">
        <v>0</v>
      </c>
      <c r="F2501" s="99" t="b">
        <v>0</v>
      </c>
      <c r="G2501" s="99" t="b">
        <v>0</v>
      </c>
    </row>
    <row r="2502" spans="1:7" ht="15">
      <c r="A2502" s="101" t="s">
        <v>1861</v>
      </c>
      <c r="B2502" s="99">
        <v>2</v>
      </c>
      <c r="C2502" s="103">
        <v>0.0006833671362470793</v>
      </c>
      <c r="D2502" s="99" t="s">
        <v>454</v>
      </c>
      <c r="E2502" s="99" t="b">
        <v>0</v>
      </c>
      <c r="F2502" s="99" t="b">
        <v>1</v>
      </c>
      <c r="G2502" s="99" t="b">
        <v>0</v>
      </c>
    </row>
    <row r="2503" spans="1:7" ht="15">
      <c r="A2503" s="101" t="s">
        <v>1863</v>
      </c>
      <c r="B2503" s="99">
        <v>2</v>
      </c>
      <c r="C2503" s="103">
        <v>0.000550138547769991</v>
      </c>
      <c r="D2503" s="99" t="s">
        <v>454</v>
      </c>
      <c r="E2503" s="99" t="b">
        <v>0</v>
      </c>
      <c r="F2503" s="99" t="b">
        <v>0</v>
      </c>
      <c r="G2503" s="99" t="b">
        <v>0</v>
      </c>
    </row>
    <row r="2504" spans="1:7" ht="15">
      <c r="A2504" s="101" t="s">
        <v>831</v>
      </c>
      <c r="B2504" s="99">
        <v>2</v>
      </c>
      <c r="C2504" s="103">
        <v>0.000550138547769991</v>
      </c>
      <c r="D2504" s="99" t="s">
        <v>454</v>
      </c>
      <c r="E2504" s="99" t="b">
        <v>0</v>
      </c>
      <c r="F2504" s="99" t="b">
        <v>0</v>
      </c>
      <c r="G2504" s="99" t="b">
        <v>0</v>
      </c>
    </row>
    <row r="2505" spans="1:7" ht="15">
      <c r="A2505" s="101" t="s">
        <v>1868</v>
      </c>
      <c r="B2505" s="99">
        <v>2</v>
      </c>
      <c r="C2505" s="103">
        <v>0.0006833671362470793</v>
      </c>
      <c r="D2505" s="99" t="s">
        <v>454</v>
      </c>
      <c r="E2505" s="99" t="b">
        <v>0</v>
      </c>
      <c r="F2505" s="99" t="b">
        <v>0</v>
      </c>
      <c r="G2505" s="99" t="b">
        <v>0</v>
      </c>
    </row>
    <row r="2506" spans="1:7" ht="15">
      <c r="A2506" s="101" t="s">
        <v>1869</v>
      </c>
      <c r="B2506" s="99">
        <v>2</v>
      </c>
      <c r="C2506" s="103">
        <v>0.000550138547769991</v>
      </c>
      <c r="D2506" s="99" t="s">
        <v>454</v>
      </c>
      <c r="E2506" s="99" t="b">
        <v>0</v>
      </c>
      <c r="F2506" s="99" t="b">
        <v>0</v>
      </c>
      <c r="G2506" s="99" t="b">
        <v>0</v>
      </c>
    </row>
    <row r="2507" spans="1:7" ht="15">
      <c r="A2507" s="101" t="s">
        <v>900</v>
      </c>
      <c r="B2507" s="99">
        <v>2</v>
      </c>
      <c r="C2507" s="103">
        <v>0.000550138547769991</v>
      </c>
      <c r="D2507" s="99" t="s">
        <v>454</v>
      </c>
      <c r="E2507" s="99" t="b">
        <v>1</v>
      </c>
      <c r="F2507" s="99" t="b">
        <v>0</v>
      </c>
      <c r="G2507" s="99" t="b">
        <v>0</v>
      </c>
    </row>
    <row r="2508" spans="1:7" ht="15">
      <c r="A2508" s="101" t="s">
        <v>781</v>
      </c>
      <c r="B2508" s="99">
        <v>2</v>
      </c>
      <c r="C2508" s="103">
        <v>0.000550138547769991</v>
      </c>
      <c r="D2508" s="99" t="s">
        <v>454</v>
      </c>
      <c r="E2508" s="99" t="b">
        <v>0</v>
      </c>
      <c r="F2508" s="99" t="b">
        <v>0</v>
      </c>
      <c r="G2508" s="99" t="b">
        <v>0</v>
      </c>
    </row>
    <row r="2509" spans="1:7" ht="15">
      <c r="A2509" s="101" t="s">
        <v>1873</v>
      </c>
      <c r="B2509" s="99">
        <v>2</v>
      </c>
      <c r="C2509" s="103">
        <v>0.000550138547769991</v>
      </c>
      <c r="D2509" s="99" t="s">
        <v>454</v>
      </c>
      <c r="E2509" s="99" t="b">
        <v>0</v>
      </c>
      <c r="F2509" s="99" t="b">
        <v>0</v>
      </c>
      <c r="G2509" s="99" t="b">
        <v>0</v>
      </c>
    </row>
    <row r="2510" spans="1:7" ht="15">
      <c r="A2510" s="101" t="s">
        <v>1417</v>
      </c>
      <c r="B2510" s="99">
        <v>2</v>
      </c>
      <c r="C2510" s="103">
        <v>0.000550138547769991</v>
      </c>
      <c r="D2510" s="99" t="s">
        <v>454</v>
      </c>
      <c r="E2510" s="99" t="b">
        <v>0</v>
      </c>
      <c r="F2510" s="99" t="b">
        <v>0</v>
      </c>
      <c r="G2510" s="99" t="b">
        <v>0</v>
      </c>
    </row>
    <row r="2511" spans="1:7" ht="15">
      <c r="A2511" s="101" t="s">
        <v>1418</v>
      </c>
      <c r="B2511" s="99">
        <v>2</v>
      </c>
      <c r="C2511" s="103">
        <v>0.0006833671362470793</v>
      </c>
      <c r="D2511" s="99" t="s">
        <v>454</v>
      </c>
      <c r="E2511" s="99" t="b">
        <v>0</v>
      </c>
      <c r="F2511" s="99" t="b">
        <v>0</v>
      </c>
      <c r="G2511" s="99" t="b">
        <v>0</v>
      </c>
    </row>
    <row r="2512" spans="1:7" ht="15">
      <c r="A2512" s="101" t="s">
        <v>727</v>
      </c>
      <c r="B2512" s="99">
        <v>2</v>
      </c>
      <c r="C2512" s="103">
        <v>0.000550138547769991</v>
      </c>
      <c r="D2512" s="99" t="s">
        <v>454</v>
      </c>
      <c r="E2512" s="99" t="b">
        <v>0</v>
      </c>
      <c r="F2512" s="99" t="b">
        <v>0</v>
      </c>
      <c r="G2512" s="99" t="b">
        <v>0</v>
      </c>
    </row>
    <row r="2513" spans="1:7" ht="15">
      <c r="A2513" s="101" t="s">
        <v>1877</v>
      </c>
      <c r="B2513" s="99">
        <v>2</v>
      </c>
      <c r="C2513" s="103">
        <v>0.000550138547769991</v>
      </c>
      <c r="D2513" s="99" t="s">
        <v>454</v>
      </c>
      <c r="E2513" s="99" t="b">
        <v>0</v>
      </c>
      <c r="F2513" s="99" t="b">
        <v>0</v>
      </c>
      <c r="G2513" s="99" t="b">
        <v>0</v>
      </c>
    </row>
    <row r="2514" spans="1:7" ht="15">
      <c r="A2514" s="101" t="s">
        <v>1168</v>
      </c>
      <c r="B2514" s="99">
        <v>2</v>
      </c>
      <c r="C2514" s="103">
        <v>0.000550138547769991</v>
      </c>
      <c r="D2514" s="99" t="s">
        <v>454</v>
      </c>
      <c r="E2514" s="99" t="b">
        <v>0</v>
      </c>
      <c r="F2514" s="99" t="b">
        <v>0</v>
      </c>
      <c r="G2514" s="99" t="b">
        <v>0</v>
      </c>
    </row>
    <row r="2515" spans="1:7" ht="15">
      <c r="A2515" s="101" t="s">
        <v>1880</v>
      </c>
      <c r="B2515" s="99">
        <v>2</v>
      </c>
      <c r="C2515" s="103">
        <v>0.0006833671362470793</v>
      </c>
      <c r="D2515" s="99" t="s">
        <v>454</v>
      </c>
      <c r="E2515" s="99" t="b">
        <v>0</v>
      </c>
      <c r="F2515" s="99" t="b">
        <v>0</v>
      </c>
      <c r="G2515" s="99" t="b">
        <v>0</v>
      </c>
    </row>
    <row r="2516" spans="1:7" ht="15">
      <c r="A2516" s="101" t="s">
        <v>1882</v>
      </c>
      <c r="B2516" s="99">
        <v>2</v>
      </c>
      <c r="C2516" s="103">
        <v>0.000550138547769991</v>
      </c>
      <c r="D2516" s="99" t="s">
        <v>454</v>
      </c>
      <c r="E2516" s="99" t="b">
        <v>0</v>
      </c>
      <c r="F2516" s="99" t="b">
        <v>0</v>
      </c>
      <c r="G2516" s="99" t="b">
        <v>0</v>
      </c>
    </row>
    <row r="2517" spans="1:7" ht="15">
      <c r="A2517" s="101" t="s">
        <v>834</v>
      </c>
      <c r="B2517" s="99">
        <v>2</v>
      </c>
      <c r="C2517" s="103">
        <v>0.000550138547769991</v>
      </c>
      <c r="D2517" s="99" t="s">
        <v>454</v>
      </c>
      <c r="E2517" s="99" t="b">
        <v>0</v>
      </c>
      <c r="F2517" s="99" t="b">
        <v>0</v>
      </c>
      <c r="G2517" s="99" t="b">
        <v>0</v>
      </c>
    </row>
    <row r="2518" spans="1:7" ht="15">
      <c r="A2518" s="101" t="s">
        <v>1173</v>
      </c>
      <c r="B2518" s="99">
        <v>2</v>
      </c>
      <c r="C2518" s="103">
        <v>0.0006833671362470793</v>
      </c>
      <c r="D2518" s="99" t="s">
        <v>454</v>
      </c>
      <c r="E2518" s="99" t="b">
        <v>0</v>
      </c>
      <c r="F2518" s="99" t="b">
        <v>0</v>
      </c>
      <c r="G2518" s="99" t="b">
        <v>0</v>
      </c>
    </row>
    <row r="2519" spans="1:7" ht="15">
      <c r="A2519" s="101" t="s">
        <v>1886</v>
      </c>
      <c r="B2519" s="99">
        <v>2</v>
      </c>
      <c r="C2519" s="103">
        <v>0.000550138547769991</v>
      </c>
      <c r="D2519" s="99" t="s">
        <v>454</v>
      </c>
      <c r="E2519" s="99" t="b">
        <v>0</v>
      </c>
      <c r="F2519" s="99" t="b">
        <v>0</v>
      </c>
      <c r="G2519" s="99" t="b">
        <v>0</v>
      </c>
    </row>
    <row r="2520" spans="1:7" ht="15">
      <c r="A2520" s="101" t="s">
        <v>1891</v>
      </c>
      <c r="B2520" s="99">
        <v>2</v>
      </c>
      <c r="C2520" s="103">
        <v>0.000550138547769991</v>
      </c>
      <c r="D2520" s="99" t="s">
        <v>454</v>
      </c>
      <c r="E2520" s="99" t="b">
        <v>0</v>
      </c>
      <c r="F2520" s="99" t="b">
        <v>0</v>
      </c>
      <c r="G2520" s="99" t="b">
        <v>0</v>
      </c>
    </row>
    <row r="2521" spans="1:7" ht="15">
      <c r="A2521" s="101" t="s">
        <v>1892</v>
      </c>
      <c r="B2521" s="99">
        <v>2</v>
      </c>
      <c r="C2521" s="103">
        <v>0.000550138547769991</v>
      </c>
      <c r="D2521" s="99" t="s">
        <v>454</v>
      </c>
      <c r="E2521" s="99" t="b">
        <v>0</v>
      </c>
      <c r="F2521" s="99" t="b">
        <v>0</v>
      </c>
      <c r="G2521" s="99" t="b">
        <v>0</v>
      </c>
    </row>
    <row r="2522" spans="1:7" ht="15">
      <c r="A2522" s="101" t="s">
        <v>1894</v>
      </c>
      <c r="B2522" s="99">
        <v>2</v>
      </c>
      <c r="C2522" s="103">
        <v>0.000550138547769991</v>
      </c>
      <c r="D2522" s="99" t="s">
        <v>454</v>
      </c>
      <c r="E2522" s="99" t="b">
        <v>0</v>
      </c>
      <c r="F2522" s="99" t="b">
        <v>1</v>
      </c>
      <c r="G2522" s="99" t="b">
        <v>0</v>
      </c>
    </row>
    <row r="2523" spans="1:7" ht="15">
      <c r="A2523" s="101" t="s">
        <v>1896</v>
      </c>
      <c r="B2523" s="99">
        <v>2</v>
      </c>
      <c r="C2523" s="103">
        <v>0.000550138547769991</v>
      </c>
      <c r="D2523" s="99" t="s">
        <v>454</v>
      </c>
      <c r="E2523" s="99" t="b">
        <v>0</v>
      </c>
      <c r="F2523" s="99" t="b">
        <v>0</v>
      </c>
      <c r="G2523" s="99" t="b">
        <v>0</v>
      </c>
    </row>
    <row r="2524" spans="1:7" ht="15">
      <c r="A2524" s="101" t="s">
        <v>1177</v>
      </c>
      <c r="B2524" s="99">
        <v>2</v>
      </c>
      <c r="C2524" s="103">
        <v>0.000550138547769991</v>
      </c>
      <c r="D2524" s="99" t="s">
        <v>454</v>
      </c>
      <c r="E2524" s="99" t="b">
        <v>0</v>
      </c>
      <c r="F2524" s="99" t="b">
        <v>0</v>
      </c>
      <c r="G2524" s="99" t="b">
        <v>0</v>
      </c>
    </row>
    <row r="2525" spans="1:7" ht="15">
      <c r="A2525" s="101" t="s">
        <v>1909</v>
      </c>
      <c r="B2525" s="99">
        <v>2</v>
      </c>
      <c r="C2525" s="103">
        <v>0.000550138547769991</v>
      </c>
      <c r="D2525" s="99" t="s">
        <v>454</v>
      </c>
      <c r="E2525" s="99" t="b">
        <v>0</v>
      </c>
      <c r="F2525" s="99" t="b">
        <v>0</v>
      </c>
      <c r="G2525" s="99" t="b">
        <v>0</v>
      </c>
    </row>
    <row r="2526" spans="1:7" ht="15">
      <c r="A2526" s="101" t="s">
        <v>1911</v>
      </c>
      <c r="B2526" s="99">
        <v>2</v>
      </c>
      <c r="C2526" s="103">
        <v>0.000550138547769991</v>
      </c>
      <c r="D2526" s="99" t="s">
        <v>454</v>
      </c>
      <c r="E2526" s="99" t="b">
        <v>0</v>
      </c>
      <c r="F2526" s="99" t="b">
        <v>0</v>
      </c>
      <c r="G2526" s="99" t="b">
        <v>0</v>
      </c>
    </row>
    <row r="2527" spans="1:7" ht="15">
      <c r="A2527" s="101" t="s">
        <v>1913</v>
      </c>
      <c r="B2527" s="99">
        <v>2</v>
      </c>
      <c r="C2527" s="103">
        <v>0.000550138547769991</v>
      </c>
      <c r="D2527" s="99" t="s">
        <v>454</v>
      </c>
      <c r="E2527" s="99" t="b">
        <v>0</v>
      </c>
      <c r="F2527" s="99" t="b">
        <v>0</v>
      </c>
      <c r="G2527" s="99" t="b">
        <v>0</v>
      </c>
    </row>
    <row r="2528" spans="1:7" ht="15">
      <c r="A2528" s="101" t="s">
        <v>838</v>
      </c>
      <c r="B2528" s="99">
        <v>2</v>
      </c>
      <c r="C2528" s="103">
        <v>0.000550138547769991</v>
      </c>
      <c r="D2528" s="99" t="s">
        <v>454</v>
      </c>
      <c r="E2528" s="99" t="b">
        <v>0</v>
      </c>
      <c r="F2528" s="99" t="b">
        <v>0</v>
      </c>
      <c r="G2528" s="99" t="b">
        <v>0</v>
      </c>
    </row>
    <row r="2529" spans="1:7" ht="15">
      <c r="A2529" s="101" t="s">
        <v>1919</v>
      </c>
      <c r="B2529" s="99">
        <v>2</v>
      </c>
      <c r="C2529" s="103">
        <v>0.000550138547769991</v>
      </c>
      <c r="D2529" s="99" t="s">
        <v>454</v>
      </c>
      <c r="E2529" s="99" t="b">
        <v>1</v>
      </c>
      <c r="F2529" s="99" t="b">
        <v>0</v>
      </c>
      <c r="G2529" s="99" t="b">
        <v>0</v>
      </c>
    </row>
    <row r="2530" spans="1:7" ht="15">
      <c r="A2530" s="101" t="s">
        <v>1435</v>
      </c>
      <c r="B2530" s="99">
        <v>2</v>
      </c>
      <c r="C2530" s="103">
        <v>0.000550138547769991</v>
      </c>
      <c r="D2530" s="99" t="s">
        <v>454</v>
      </c>
      <c r="E2530" s="99" t="b">
        <v>0</v>
      </c>
      <c r="F2530" s="99" t="b">
        <v>0</v>
      </c>
      <c r="G2530" s="99" t="b">
        <v>0</v>
      </c>
    </row>
    <row r="2531" spans="1:7" ht="15">
      <c r="A2531" s="101" t="s">
        <v>1927</v>
      </c>
      <c r="B2531" s="99">
        <v>2</v>
      </c>
      <c r="C2531" s="103">
        <v>0.000550138547769991</v>
      </c>
      <c r="D2531" s="99" t="s">
        <v>454</v>
      </c>
      <c r="E2531" s="99" t="b">
        <v>0</v>
      </c>
      <c r="F2531" s="99" t="b">
        <v>0</v>
      </c>
      <c r="G2531" s="99" t="b">
        <v>0</v>
      </c>
    </row>
    <row r="2532" spans="1:7" ht="15">
      <c r="A2532" s="101" t="s">
        <v>1928</v>
      </c>
      <c r="B2532" s="99">
        <v>2</v>
      </c>
      <c r="C2532" s="103">
        <v>0.0006833671362470793</v>
      </c>
      <c r="D2532" s="99" t="s">
        <v>454</v>
      </c>
      <c r="E2532" s="99" t="b">
        <v>0</v>
      </c>
      <c r="F2532" s="99" t="b">
        <v>0</v>
      </c>
      <c r="G2532" s="99" t="b">
        <v>0</v>
      </c>
    </row>
    <row r="2533" spans="1:7" ht="15">
      <c r="A2533" s="101" t="s">
        <v>1441</v>
      </c>
      <c r="B2533" s="99">
        <v>2</v>
      </c>
      <c r="C2533" s="103">
        <v>0.000550138547769991</v>
      </c>
      <c r="D2533" s="99" t="s">
        <v>454</v>
      </c>
      <c r="E2533" s="99" t="b">
        <v>0</v>
      </c>
      <c r="F2533" s="99" t="b">
        <v>0</v>
      </c>
      <c r="G2533" s="99" t="b">
        <v>0</v>
      </c>
    </row>
    <row r="2534" spans="1:7" ht="15">
      <c r="A2534" s="101" t="s">
        <v>907</v>
      </c>
      <c r="B2534" s="99">
        <v>2</v>
      </c>
      <c r="C2534" s="103">
        <v>0.000550138547769991</v>
      </c>
      <c r="D2534" s="99" t="s">
        <v>454</v>
      </c>
      <c r="E2534" s="99" t="b">
        <v>0</v>
      </c>
      <c r="F2534" s="99" t="b">
        <v>0</v>
      </c>
      <c r="G2534" s="99" t="b">
        <v>0</v>
      </c>
    </row>
    <row r="2535" spans="1:7" ht="15">
      <c r="A2535" s="101" t="s">
        <v>1185</v>
      </c>
      <c r="B2535" s="99">
        <v>2</v>
      </c>
      <c r="C2535" s="103">
        <v>0.000550138547769991</v>
      </c>
      <c r="D2535" s="99" t="s">
        <v>454</v>
      </c>
      <c r="E2535" s="99" t="b">
        <v>0</v>
      </c>
      <c r="F2535" s="99" t="b">
        <v>0</v>
      </c>
      <c r="G2535" s="99" t="b">
        <v>0</v>
      </c>
    </row>
    <row r="2536" spans="1:7" ht="15">
      <c r="A2536" s="101" t="s">
        <v>1442</v>
      </c>
      <c r="B2536" s="99">
        <v>2</v>
      </c>
      <c r="C2536" s="103">
        <v>0.000550138547769991</v>
      </c>
      <c r="D2536" s="99" t="s">
        <v>454</v>
      </c>
      <c r="E2536" s="99" t="b">
        <v>0</v>
      </c>
      <c r="F2536" s="99" t="b">
        <v>0</v>
      </c>
      <c r="G2536" s="99" t="b">
        <v>0</v>
      </c>
    </row>
    <row r="2537" spans="1:7" ht="15">
      <c r="A2537" s="101" t="s">
        <v>1444</v>
      </c>
      <c r="B2537" s="99">
        <v>2</v>
      </c>
      <c r="C2537" s="103">
        <v>0.000550138547769991</v>
      </c>
      <c r="D2537" s="99" t="s">
        <v>454</v>
      </c>
      <c r="E2537" s="99" t="b">
        <v>1</v>
      </c>
      <c r="F2537" s="99" t="b">
        <v>0</v>
      </c>
      <c r="G2537" s="99" t="b">
        <v>0</v>
      </c>
    </row>
    <row r="2538" spans="1:7" ht="15">
      <c r="A2538" s="101" t="s">
        <v>1187</v>
      </c>
      <c r="B2538" s="99">
        <v>2</v>
      </c>
      <c r="C2538" s="103">
        <v>0.000550138547769991</v>
      </c>
      <c r="D2538" s="99" t="s">
        <v>454</v>
      </c>
      <c r="E2538" s="99" t="b">
        <v>0</v>
      </c>
      <c r="F2538" s="99" t="b">
        <v>0</v>
      </c>
      <c r="G2538" s="99" t="b">
        <v>0</v>
      </c>
    </row>
    <row r="2539" spans="1:7" ht="15">
      <c r="A2539" s="101" t="s">
        <v>1939</v>
      </c>
      <c r="B2539" s="99">
        <v>2</v>
      </c>
      <c r="C2539" s="103">
        <v>0.000550138547769991</v>
      </c>
      <c r="D2539" s="99" t="s">
        <v>454</v>
      </c>
      <c r="E2539" s="99" t="b">
        <v>0</v>
      </c>
      <c r="F2539" s="99" t="b">
        <v>0</v>
      </c>
      <c r="G2539" s="99" t="b">
        <v>0</v>
      </c>
    </row>
    <row r="2540" spans="1:7" ht="15">
      <c r="A2540" s="101" t="s">
        <v>1941</v>
      </c>
      <c r="B2540" s="99">
        <v>2</v>
      </c>
      <c r="C2540" s="103">
        <v>0.000550138547769991</v>
      </c>
      <c r="D2540" s="99" t="s">
        <v>454</v>
      </c>
      <c r="E2540" s="99" t="b">
        <v>0</v>
      </c>
      <c r="F2540" s="99" t="b">
        <v>0</v>
      </c>
      <c r="G2540" s="99" t="b">
        <v>0</v>
      </c>
    </row>
    <row r="2541" spans="1:7" ht="15">
      <c r="A2541" s="101" t="s">
        <v>1942</v>
      </c>
      <c r="B2541" s="99">
        <v>2</v>
      </c>
      <c r="C2541" s="103">
        <v>0.0006833671362470793</v>
      </c>
      <c r="D2541" s="99" t="s">
        <v>454</v>
      </c>
      <c r="E2541" s="99" t="b">
        <v>0</v>
      </c>
      <c r="F2541" s="99" t="b">
        <v>0</v>
      </c>
      <c r="G2541" s="99" t="b">
        <v>0</v>
      </c>
    </row>
    <row r="2542" spans="1:7" ht="15">
      <c r="A2542" s="101" t="s">
        <v>1450</v>
      </c>
      <c r="B2542" s="99">
        <v>2</v>
      </c>
      <c r="C2542" s="103">
        <v>0.000550138547769991</v>
      </c>
      <c r="D2542" s="99" t="s">
        <v>454</v>
      </c>
      <c r="E2542" s="99" t="b">
        <v>0</v>
      </c>
      <c r="F2542" s="99" t="b">
        <v>0</v>
      </c>
      <c r="G2542" s="99" t="b">
        <v>0</v>
      </c>
    </row>
    <row r="2543" spans="1:7" ht="15">
      <c r="A2543" s="101" t="s">
        <v>1945</v>
      </c>
      <c r="B2543" s="99">
        <v>2</v>
      </c>
      <c r="C2543" s="103">
        <v>0.0006833671362470793</v>
      </c>
      <c r="D2543" s="99" t="s">
        <v>454</v>
      </c>
      <c r="E2543" s="99" t="b">
        <v>0</v>
      </c>
      <c r="F2543" s="99" t="b">
        <v>0</v>
      </c>
      <c r="G2543" s="99" t="b">
        <v>0</v>
      </c>
    </row>
    <row r="2544" spans="1:7" ht="15">
      <c r="A2544" s="101" t="s">
        <v>1954</v>
      </c>
      <c r="B2544" s="99">
        <v>2</v>
      </c>
      <c r="C2544" s="103">
        <v>0.000550138547769991</v>
      </c>
      <c r="D2544" s="99" t="s">
        <v>454</v>
      </c>
      <c r="E2544" s="99" t="b">
        <v>0</v>
      </c>
      <c r="F2544" s="99" t="b">
        <v>0</v>
      </c>
      <c r="G2544" s="99" t="b">
        <v>0</v>
      </c>
    </row>
    <row r="2545" spans="1:7" ht="15">
      <c r="A2545" s="101" t="s">
        <v>1194</v>
      </c>
      <c r="B2545" s="99">
        <v>2</v>
      </c>
      <c r="C2545" s="103">
        <v>0.0006833671362470793</v>
      </c>
      <c r="D2545" s="99" t="s">
        <v>454</v>
      </c>
      <c r="E2545" s="99" t="b">
        <v>0</v>
      </c>
      <c r="F2545" s="99" t="b">
        <v>0</v>
      </c>
      <c r="G2545" s="99" t="b">
        <v>0</v>
      </c>
    </row>
    <row r="2546" spans="1:7" ht="15">
      <c r="A2546" s="101" t="s">
        <v>1453</v>
      </c>
      <c r="B2546" s="99">
        <v>2</v>
      </c>
      <c r="C2546" s="103">
        <v>0.000550138547769991</v>
      </c>
      <c r="D2546" s="99" t="s">
        <v>454</v>
      </c>
      <c r="E2546" s="99" t="b">
        <v>0</v>
      </c>
      <c r="F2546" s="99" t="b">
        <v>0</v>
      </c>
      <c r="G2546" s="99" t="b">
        <v>0</v>
      </c>
    </row>
    <row r="2547" spans="1:7" ht="15">
      <c r="A2547" s="101" t="s">
        <v>1959</v>
      </c>
      <c r="B2547" s="99">
        <v>2</v>
      </c>
      <c r="C2547" s="103">
        <v>0.0006833671362470793</v>
      </c>
      <c r="D2547" s="99" t="s">
        <v>454</v>
      </c>
      <c r="E2547" s="99" t="b">
        <v>0</v>
      </c>
      <c r="F2547" s="99" t="b">
        <v>0</v>
      </c>
      <c r="G2547" s="99" t="b">
        <v>0</v>
      </c>
    </row>
    <row r="2548" spans="1:7" ht="15">
      <c r="A2548" s="101" t="s">
        <v>1960</v>
      </c>
      <c r="B2548" s="99">
        <v>2</v>
      </c>
      <c r="C2548" s="103">
        <v>0.000550138547769991</v>
      </c>
      <c r="D2548" s="99" t="s">
        <v>454</v>
      </c>
      <c r="E2548" s="99" t="b">
        <v>0</v>
      </c>
      <c r="F2548" s="99" t="b">
        <v>0</v>
      </c>
      <c r="G2548" s="99" t="b">
        <v>0</v>
      </c>
    </row>
    <row r="2549" spans="1:7" ht="15">
      <c r="A2549" s="101" t="s">
        <v>1961</v>
      </c>
      <c r="B2549" s="99">
        <v>2</v>
      </c>
      <c r="C2549" s="103">
        <v>0.0006833671362470793</v>
      </c>
      <c r="D2549" s="99" t="s">
        <v>454</v>
      </c>
      <c r="E2549" s="99" t="b">
        <v>0</v>
      </c>
      <c r="F2549" s="99" t="b">
        <v>0</v>
      </c>
      <c r="G2549" s="99" t="b">
        <v>0</v>
      </c>
    </row>
    <row r="2550" spans="1:7" ht="15">
      <c r="A2550" s="101" t="s">
        <v>841</v>
      </c>
      <c r="B2550" s="99">
        <v>2</v>
      </c>
      <c r="C2550" s="103">
        <v>0.000550138547769991</v>
      </c>
      <c r="D2550" s="99" t="s">
        <v>454</v>
      </c>
      <c r="E2550" s="99" t="b">
        <v>0</v>
      </c>
      <c r="F2550" s="99" t="b">
        <v>0</v>
      </c>
      <c r="G2550" s="99" t="b">
        <v>0</v>
      </c>
    </row>
    <row r="2551" spans="1:7" ht="15">
      <c r="A2551" s="101" t="s">
        <v>842</v>
      </c>
      <c r="B2551" s="99">
        <v>2</v>
      </c>
      <c r="C2551" s="103">
        <v>0.0006833671362470793</v>
      </c>
      <c r="D2551" s="99" t="s">
        <v>454</v>
      </c>
      <c r="E2551" s="99" t="b">
        <v>0</v>
      </c>
      <c r="F2551" s="99" t="b">
        <v>0</v>
      </c>
      <c r="G2551" s="99" t="b">
        <v>0</v>
      </c>
    </row>
    <row r="2552" spans="1:7" ht="15">
      <c r="A2552" s="101" t="s">
        <v>1968</v>
      </c>
      <c r="B2552" s="99">
        <v>2</v>
      </c>
      <c r="C2552" s="103">
        <v>0.0006833671362470793</v>
      </c>
      <c r="D2552" s="99" t="s">
        <v>454</v>
      </c>
      <c r="E2552" s="99" t="b">
        <v>0</v>
      </c>
      <c r="F2552" s="99" t="b">
        <v>0</v>
      </c>
      <c r="G2552" s="99" t="b">
        <v>0</v>
      </c>
    </row>
    <row r="2553" spans="1:7" ht="15">
      <c r="A2553" s="101" t="s">
        <v>1039</v>
      </c>
      <c r="B2553" s="99">
        <v>2</v>
      </c>
      <c r="C2553" s="103">
        <v>0.000550138547769991</v>
      </c>
      <c r="D2553" s="99" t="s">
        <v>454</v>
      </c>
      <c r="E2553" s="99" t="b">
        <v>0</v>
      </c>
      <c r="F2553" s="99" t="b">
        <v>0</v>
      </c>
      <c r="G2553" s="99" t="b">
        <v>0</v>
      </c>
    </row>
    <row r="2554" spans="1:7" ht="15">
      <c r="A2554" s="101" t="s">
        <v>1974</v>
      </c>
      <c r="B2554" s="99">
        <v>2</v>
      </c>
      <c r="C2554" s="103">
        <v>0.000550138547769991</v>
      </c>
      <c r="D2554" s="99" t="s">
        <v>454</v>
      </c>
      <c r="E2554" s="99" t="b">
        <v>1</v>
      </c>
      <c r="F2554" s="99" t="b">
        <v>0</v>
      </c>
      <c r="G2554" s="99" t="b">
        <v>0</v>
      </c>
    </row>
    <row r="2555" spans="1:7" ht="15">
      <c r="A2555" s="101" t="s">
        <v>1462</v>
      </c>
      <c r="B2555" s="99">
        <v>2</v>
      </c>
      <c r="C2555" s="103">
        <v>0.000550138547769991</v>
      </c>
      <c r="D2555" s="99" t="s">
        <v>454</v>
      </c>
      <c r="E2555" s="99" t="b">
        <v>0</v>
      </c>
      <c r="F2555" s="99" t="b">
        <v>0</v>
      </c>
      <c r="G2555" s="99" t="b">
        <v>0</v>
      </c>
    </row>
    <row r="2556" spans="1:7" ht="15">
      <c r="A2556" s="101" t="s">
        <v>1201</v>
      </c>
      <c r="B2556" s="99">
        <v>2</v>
      </c>
      <c r="C2556" s="103">
        <v>0.000550138547769991</v>
      </c>
      <c r="D2556" s="99" t="s">
        <v>454</v>
      </c>
      <c r="E2556" s="99" t="b">
        <v>0</v>
      </c>
      <c r="F2556" s="99" t="b">
        <v>0</v>
      </c>
      <c r="G2556" s="99" t="b">
        <v>0</v>
      </c>
    </row>
    <row r="2557" spans="1:7" ht="15">
      <c r="A2557" s="101" t="s">
        <v>697</v>
      </c>
      <c r="B2557" s="99">
        <v>2</v>
      </c>
      <c r="C2557" s="103">
        <v>0.000550138547769991</v>
      </c>
      <c r="D2557" s="99" t="s">
        <v>454</v>
      </c>
      <c r="E2557" s="99" t="b">
        <v>0</v>
      </c>
      <c r="F2557" s="99" t="b">
        <v>0</v>
      </c>
      <c r="G2557" s="99" t="b">
        <v>0</v>
      </c>
    </row>
    <row r="2558" spans="1:7" ht="15">
      <c r="A2558" s="101" t="s">
        <v>1465</v>
      </c>
      <c r="B2558" s="99">
        <v>2</v>
      </c>
      <c r="C2558" s="103">
        <v>0.0006833671362470793</v>
      </c>
      <c r="D2558" s="99" t="s">
        <v>454</v>
      </c>
      <c r="E2558" s="99" t="b">
        <v>0</v>
      </c>
      <c r="F2558" s="99" t="b">
        <v>0</v>
      </c>
      <c r="G2558" s="99" t="b">
        <v>0</v>
      </c>
    </row>
    <row r="2559" spans="1:7" ht="15">
      <c r="A2559" s="101" t="s">
        <v>546</v>
      </c>
      <c r="B2559" s="99">
        <v>2</v>
      </c>
      <c r="C2559" s="103">
        <v>0.000550138547769991</v>
      </c>
      <c r="D2559" s="99" t="s">
        <v>454</v>
      </c>
      <c r="E2559" s="99" t="b">
        <v>0</v>
      </c>
      <c r="F2559" s="99" t="b">
        <v>0</v>
      </c>
      <c r="G2559" s="99" t="b">
        <v>0</v>
      </c>
    </row>
    <row r="2560" spans="1:7" ht="15">
      <c r="A2560" s="101" t="s">
        <v>1981</v>
      </c>
      <c r="B2560" s="99">
        <v>2</v>
      </c>
      <c r="C2560" s="103">
        <v>0.0006833671362470793</v>
      </c>
      <c r="D2560" s="99" t="s">
        <v>454</v>
      </c>
      <c r="E2560" s="99" t="b">
        <v>0</v>
      </c>
      <c r="F2560" s="99" t="b">
        <v>0</v>
      </c>
      <c r="G2560" s="99" t="b">
        <v>0</v>
      </c>
    </row>
    <row r="2561" spans="1:7" ht="15">
      <c r="A2561" s="101" t="s">
        <v>786</v>
      </c>
      <c r="B2561" s="99">
        <v>2</v>
      </c>
      <c r="C2561" s="103">
        <v>0.000550138547769991</v>
      </c>
      <c r="D2561" s="99" t="s">
        <v>454</v>
      </c>
      <c r="E2561" s="99" t="b">
        <v>0</v>
      </c>
      <c r="F2561" s="99" t="b">
        <v>0</v>
      </c>
      <c r="G2561" s="99" t="b">
        <v>0</v>
      </c>
    </row>
    <row r="2562" spans="1:7" ht="15">
      <c r="A2562" s="101" t="s">
        <v>1203</v>
      </c>
      <c r="B2562" s="99">
        <v>2</v>
      </c>
      <c r="C2562" s="103">
        <v>0.000550138547769991</v>
      </c>
      <c r="D2562" s="99" t="s">
        <v>454</v>
      </c>
      <c r="E2562" s="99" t="b">
        <v>0</v>
      </c>
      <c r="F2562" s="99" t="b">
        <v>0</v>
      </c>
      <c r="G2562" s="99" t="b">
        <v>0</v>
      </c>
    </row>
    <row r="2563" spans="1:7" ht="15">
      <c r="A2563" s="101" t="s">
        <v>1990</v>
      </c>
      <c r="B2563" s="99">
        <v>2</v>
      </c>
      <c r="C2563" s="103">
        <v>0.000550138547769991</v>
      </c>
      <c r="D2563" s="99" t="s">
        <v>454</v>
      </c>
      <c r="E2563" s="99" t="b">
        <v>0</v>
      </c>
      <c r="F2563" s="99" t="b">
        <v>0</v>
      </c>
      <c r="G2563" s="99" t="b">
        <v>0</v>
      </c>
    </row>
    <row r="2564" spans="1:7" ht="15">
      <c r="A2564" s="101" t="s">
        <v>1992</v>
      </c>
      <c r="B2564" s="99">
        <v>2</v>
      </c>
      <c r="C2564" s="103">
        <v>0.000550138547769991</v>
      </c>
      <c r="D2564" s="99" t="s">
        <v>454</v>
      </c>
      <c r="E2564" s="99" t="b">
        <v>0</v>
      </c>
      <c r="F2564" s="99" t="b">
        <v>0</v>
      </c>
      <c r="G2564" s="99" t="b">
        <v>0</v>
      </c>
    </row>
    <row r="2565" spans="1:7" ht="15">
      <c r="A2565" s="101" t="s">
        <v>917</v>
      </c>
      <c r="B2565" s="99">
        <v>2</v>
      </c>
      <c r="C2565" s="103">
        <v>0.0006833671362470793</v>
      </c>
      <c r="D2565" s="99" t="s">
        <v>454</v>
      </c>
      <c r="E2565" s="99" t="b">
        <v>0</v>
      </c>
      <c r="F2565" s="99" t="b">
        <v>0</v>
      </c>
      <c r="G2565" s="99" t="b">
        <v>0</v>
      </c>
    </row>
    <row r="2566" spans="1:7" ht="15">
      <c r="A2566" s="101" t="s">
        <v>1994</v>
      </c>
      <c r="B2566" s="99">
        <v>2</v>
      </c>
      <c r="C2566" s="103">
        <v>0.000550138547769991</v>
      </c>
      <c r="D2566" s="99" t="s">
        <v>454</v>
      </c>
      <c r="E2566" s="99" t="b">
        <v>0</v>
      </c>
      <c r="F2566" s="99" t="b">
        <v>0</v>
      </c>
      <c r="G2566" s="99" t="b">
        <v>0</v>
      </c>
    </row>
    <row r="2567" spans="1:7" ht="15">
      <c r="A2567" s="101" t="s">
        <v>1044</v>
      </c>
      <c r="B2567" s="99">
        <v>2</v>
      </c>
      <c r="C2567" s="103">
        <v>0.000550138547769991</v>
      </c>
      <c r="D2567" s="99" t="s">
        <v>454</v>
      </c>
      <c r="E2567" s="99" t="b">
        <v>0</v>
      </c>
      <c r="F2567" s="99" t="b">
        <v>0</v>
      </c>
      <c r="G2567" s="99" t="b">
        <v>0</v>
      </c>
    </row>
    <row r="2568" spans="1:7" ht="15">
      <c r="A2568" s="101" t="s">
        <v>1205</v>
      </c>
      <c r="B2568" s="99">
        <v>2</v>
      </c>
      <c r="C2568" s="103">
        <v>0.000550138547769991</v>
      </c>
      <c r="D2568" s="99" t="s">
        <v>454</v>
      </c>
      <c r="E2568" s="99" t="b">
        <v>0</v>
      </c>
      <c r="F2568" s="99" t="b">
        <v>0</v>
      </c>
      <c r="G2568" s="99" t="b">
        <v>0</v>
      </c>
    </row>
    <row r="2569" spans="1:7" ht="15">
      <c r="A2569" s="101" t="s">
        <v>1996</v>
      </c>
      <c r="B2569" s="99">
        <v>2</v>
      </c>
      <c r="C2569" s="103">
        <v>0.000550138547769991</v>
      </c>
      <c r="D2569" s="99" t="s">
        <v>454</v>
      </c>
      <c r="E2569" s="99" t="b">
        <v>0</v>
      </c>
      <c r="F2569" s="99" t="b">
        <v>0</v>
      </c>
      <c r="G2569" s="99" t="b">
        <v>0</v>
      </c>
    </row>
    <row r="2570" spans="1:7" ht="15">
      <c r="A2570" s="101" t="s">
        <v>787</v>
      </c>
      <c r="B2570" s="99">
        <v>2</v>
      </c>
      <c r="C2570" s="103">
        <v>0.000550138547769991</v>
      </c>
      <c r="D2570" s="99" t="s">
        <v>454</v>
      </c>
      <c r="E2570" s="99" t="b">
        <v>0</v>
      </c>
      <c r="F2570" s="99" t="b">
        <v>0</v>
      </c>
      <c r="G2570" s="99" t="b">
        <v>0</v>
      </c>
    </row>
    <row r="2571" spans="1:7" ht="15">
      <c r="A2571" s="101" t="s">
        <v>1478</v>
      </c>
      <c r="B2571" s="99">
        <v>2</v>
      </c>
      <c r="C2571" s="103">
        <v>0.000550138547769991</v>
      </c>
      <c r="D2571" s="99" t="s">
        <v>454</v>
      </c>
      <c r="E2571" s="99" t="b">
        <v>0</v>
      </c>
      <c r="F2571" s="99" t="b">
        <v>0</v>
      </c>
      <c r="G2571" s="99" t="b">
        <v>0</v>
      </c>
    </row>
    <row r="2572" spans="1:7" ht="15">
      <c r="A2572" s="101" t="s">
        <v>2008</v>
      </c>
      <c r="B2572" s="99">
        <v>2</v>
      </c>
      <c r="C2572" s="103">
        <v>0.000550138547769991</v>
      </c>
      <c r="D2572" s="99" t="s">
        <v>454</v>
      </c>
      <c r="E2572" s="99" t="b">
        <v>0</v>
      </c>
      <c r="F2572" s="99" t="b">
        <v>0</v>
      </c>
      <c r="G2572" s="99" t="b">
        <v>0</v>
      </c>
    </row>
    <row r="2573" spans="1:7" ht="15">
      <c r="A2573" s="101" t="s">
        <v>1482</v>
      </c>
      <c r="B2573" s="99">
        <v>2</v>
      </c>
      <c r="C2573" s="103">
        <v>0.0006833671362470793</v>
      </c>
      <c r="D2573" s="99" t="s">
        <v>454</v>
      </c>
      <c r="E2573" s="99" t="b">
        <v>0</v>
      </c>
      <c r="F2573" s="99" t="b">
        <v>0</v>
      </c>
      <c r="G2573" s="99" t="b">
        <v>0</v>
      </c>
    </row>
    <row r="2574" spans="1:7" ht="15">
      <c r="A2574" s="101" t="s">
        <v>483</v>
      </c>
      <c r="B2574" s="99">
        <v>2</v>
      </c>
      <c r="C2574" s="103">
        <v>0.0006833671362470793</v>
      </c>
      <c r="D2574" s="99" t="s">
        <v>454</v>
      </c>
      <c r="E2574" s="99" t="b">
        <v>0</v>
      </c>
      <c r="F2574" s="99" t="b">
        <v>0</v>
      </c>
      <c r="G2574" s="99" t="b">
        <v>0</v>
      </c>
    </row>
    <row r="2575" spans="1:7" ht="15">
      <c r="A2575" s="101" t="s">
        <v>2010</v>
      </c>
      <c r="B2575" s="99">
        <v>2</v>
      </c>
      <c r="C2575" s="103">
        <v>0.000550138547769991</v>
      </c>
      <c r="D2575" s="99" t="s">
        <v>454</v>
      </c>
      <c r="E2575" s="99" t="b">
        <v>1</v>
      </c>
      <c r="F2575" s="99" t="b">
        <v>0</v>
      </c>
      <c r="G2575" s="99" t="b">
        <v>0</v>
      </c>
    </row>
    <row r="2576" spans="1:7" ht="15">
      <c r="A2576" s="101" t="s">
        <v>2011</v>
      </c>
      <c r="B2576" s="99">
        <v>2</v>
      </c>
      <c r="C2576" s="103">
        <v>0.000550138547769991</v>
      </c>
      <c r="D2576" s="99" t="s">
        <v>454</v>
      </c>
      <c r="E2576" s="99" t="b">
        <v>0</v>
      </c>
      <c r="F2576" s="99" t="b">
        <v>0</v>
      </c>
      <c r="G2576" s="99" t="b">
        <v>0</v>
      </c>
    </row>
    <row r="2577" spans="1:7" ht="15">
      <c r="A2577" s="101" t="s">
        <v>2012</v>
      </c>
      <c r="B2577" s="99">
        <v>2</v>
      </c>
      <c r="C2577" s="103">
        <v>0.000550138547769991</v>
      </c>
      <c r="D2577" s="99" t="s">
        <v>454</v>
      </c>
      <c r="E2577" s="99" t="b">
        <v>0</v>
      </c>
      <c r="F2577" s="99" t="b">
        <v>0</v>
      </c>
      <c r="G2577" s="99" t="b">
        <v>0</v>
      </c>
    </row>
    <row r="2578" spans="1:7" ht="15">
      <c r="A2578" s="101" t="s">
        <v>919</v>
      </c>
      <c r="B2578" s="99">
        <v>2</v>
      </c>
      <c r="C2578" s="103">
        <v>0.000550138547769991</v>
      </c>
      <c r="D2578" s="99" t="s">
        <v>454</v>
      </c>
      <c r="E2578" s="99" t="b">
        <v>0</v>
      </c>
      <c r="F2578" s="99" t="b">
        <v>0</v>
      </c>
      <c r="G2578" s="99" t="b">
        <v>0</v>
      </c>
    </row>
    <row r="2579" spans="1:7" ht="15">
      <c r="A2579" s="101" t="s">
        <v>1211</v>
      </c>
      <c r="B2579" s="99">
        <v>2</v>
      </c>
      <c r="C2579" s="103">
        <v>0.000550138547769991</v>
      </c>
      <c r="D2579" s="99" t="s">
        <v>454</v>
      </c>
      <c r="E2579" s="99" t="b">
        <v>0</v>
      </c>
      <c r="F2579" s="99" t="b">
        <v>0</v>
      </c>
      <c r="G2579" s="99" t="b">
        <v>0</v>
      </c>
    </row>
    <row r="2580" spans="1:7" ht="15">
      <c r="A2580" s="101" t="s">
        <v>2014</v>
      </c>
      <c r="B2580" s="99">
        <v>2</v>
      </c>
      <c r="C2580" s="103">
        <v>0.000550138547769991</v>
      </c>
      <c r="D2580" s="99" t="s">
        <v>454</v>
      </c>
      <c r="E2580" s="99" t="b">
        <v>1</v>
      </c>
      <c r="F2580" s="99" t="b">
        <v>0</v>
      </c>
      <c r="G2580" s="99" t="b">
        <v>0</v>
      </c>
    </row>
    <row r="2581" spans="1:7" ht="15">
      <c r="A2581" s="101" t="s">
        <v>1490</v>
      </c>
      <c r="B2581" s="99">
        <v>2</v>
      </c>
      <c r="C2581" s="103">
        <v>0.000550138547769991</v>
      </c>
      <c r="D2581" s="99" t="s">
        <v>454</v>
      </c>
      <c r="E2581" s="99" t="b">
        <v>0</v>
      </c>
      <c r="F2581" s="99" t="b">
        <v>0</v>
      </c>
      <c r="G2581" s="99" t="b">
        <v>0</v>
      </c>
    </row>
    <row r="2582" spans="1:7" ht="15">
      <c r="A2582" s="101" t="s">
        <v>2017</v>
      </c>
      <c r="B2582" s="99">
        <v>2</v>
      </c>
      <c r="C2582" s="103">
        <v>0.000550138547769991</v>
      </c>
      <c r="D2582" s="99" t="s">
        <v>454</v>
      </c>
      <c r="E2582" s="99" t="b">
        <v>0</v>
      </c>
      <c r="F2582" s="99" t="b">
        <v>0</v>
      </c>
      <c r="G2582" s="99" t="b">
        <v>0</v>
      </c>
    </row>
    <row r="2583" spans="1:7" ht="15">
      <c r="A2583" s="101" t="s">
        <v>1491</v>
      </c>
      <c r="B2583" s="99">
        <v>2</v>
      </c>
      <c r="C2583" s="103">
        <v>0.000550138547769991</v>
      </c>
      <c r="D2583" s="99" t="s">
        <v>454</v>
      </c>
      <c r="E2583" s="99" t="b">
        <v>0</v>
      </c>
      <c r="F2583" s="99" t="b">
        <v>0</v>
      </c>
      <c r="G2583" s="99" t="b">
        <v>0</v>
      </c>
    </row>
    <row r="2584" spans="1:7" ht="15">
      <c r="A2584" s="101" t="s">
        <v>1492</v>
      </c>
      <c r="B2584" s="99">
        <v>2</v>
      </c>
      <c r="C2584" s="103">
        <v>0.000550138547769991</v>
      </c>
      <c r="D2584" s="99" t="s">
        <v>454</v>
      </c>
      <c r="E2584" s="99" t="b">
        <v>0</v>
      </c>
      <c r="F2584" s="99" t="b">
        <v>0</v>
      </c>
      <c r="G2584" s="99" t="b">
        <v>0</v>
      </c>
    </row>
    <row r="2585" spans="1:7" ht="15">
      <c r="A2585" s="101" t="s">
        <v>1054</v>
      </c>
      <c r="B2585" s="99">
        <v>2</v>
      </c>
      <c r="C2585" s="103">
        <v>0.0006833671362470793</v>
      </c>
      <c r="D2585" s="99" t="s">
        <v>454</v>
      </c>
      <c r="E2585" s="99" t="b">
        <v>0</v>
      </c>
      <c r="F2585" s="99" t="b">
        <v>0</v>
      </c>
      <c r="G2585" s="99" t="b">
        <v>0</v>
      </c>
    </row>
    <row r="2586" spans="1:7" ht="15">
      <c r="A2586" s="101" t="s">
        <v>2035</v>
      </c>
      <c r="B2586" s="99">
        <v>2</v>
      </c>
      <c r="C2586" s="103">
        <v>0.000550138547769991</v>
      </c>
      <c r="D2586" s="99" t="s">
        <v>454</v>
      </c>
      <c r="E2586" s="99" t="b">
        <v>0</v>
      </c>
      <c r="F2586" s="99" t="b">
        <v>0</v>
      </c>
      <c r="G2586" s="99" t="b">
        <v>0</v>
      </c>
    </row>
    <row r="2587" spans="1:7" ht="15">
      <c r="A2587" s="101" t="s">
        <v>1493</v>
      </c>
      <c r="B2587" s="99">
        <v>2</v>
      </c>
      <c r="C2587" s="103">
        <v>0.000550138547769991</v>
      </c>
      <c r="D2587" s="99" t="s">
        <v>454</v>
      </c>
      <c r="E2587" s="99" t="b">
        <v>0</v>
      </c>
      <c r="F2587" s="99" t="b">
        <v>0</v>
      </c>
      <c r="G2587" s="99" t="b">
        <v>0</v>
      </c>
    </row>
    <row r="2588" spans="1:7" ht="15">
      <c r="A2588" s="101" t="s">
        <v>733</v>
      </c>
      <c r="B2588" s="99">
        <v>2</v>
      </c>
      <c r="C2588" s="103">
        <v>0.000550138547769991</v>
      </c>
      <c r="D2588" s="99" t="s">
        <v>454</v>
      </c>
      <c r="E2588" s="99" t="b">
        <v>0</v>
      </c>
      <c r="F2588" s="99" t="b">
        <v>0</v>
      </c>
      <c r="G2588" s="99" t="b">
        <v>0</v>
      </c>
    </row>
    <row r="2589" spans="1:7" ht="15">
      <c r="A2589" s="101" t="s">
        <v>1495</v>
      </c>
      <c r="B2589" s="99">
        <v>2</v>
      </c>
      <c r="C2589" s="103">
        <v>0.000550138547769991</v>
      </c>
      <c r="D2589" s="99" t="s">
        <v>454</v>
      </c>
      <c r="E2589" s="99" t="b">
        <v>0</v>
      </c>
      <c r="F2589" s="99" t="b">
        <v>1</v>
      </c>
      <c r="G2589" s="99" t="b">
        <v>0</v>
      </c>
    </row>
    <row r="2590" spans="1:7" ht="15">
      <c r="A2590" s="101" t="s">
        <v>1216</v>
      </c>
      <c r="B2590" s="99">
        <v>2</v>
      </c>
      <c r="C2590" s="103">
        <v>0.000550138547769991</v>
      </c>
      <c r="D2590" s="99" t="s">
        <v>454</v>
      </c>
      <c r="E2590" s="99" t="b">
        <v>0</v>
      </c>
      <c r="F2590" s="99" t="b">
        <v>0</v>
      </c>
      <c r="G2590" s="99" t="b">
        <v>0</v>
      </c>
    </row>
    <row r="2591" spans="1:7" ht="15">
      <c r="A2591" s="101" t="s">
        <v>2041</v>
      </c>
      <c r="B2591" s="99">
        <v>2</v>
      </c>
      <c r="C2591" s="103">
        <v>0.0006833671362470793</v>
      </c>
      <c r="D2591" s="99" t="s">
        <v>454</v>
      </c>
      <c r="E2591" s="99" t="b">
        <v>0</v>
      </c>
      <c r="F2591" s="99" t="b">
        <v>0</v>
      </c>
      <c r="G2591" s="99" t="b">
        <v>0</v>
      </c>
    </row>
    <row r="2592" spans="1:7" ht="15">
      <c r="A2592" s="101" t="s">
        <v>1498</v>
      </c>
      <c r="B2592" s="99">
        <v>2</v>
      </c>
      <c r="C2592" s="103">
        <v>0.0006833671362470793</v>
      </c>
      <c r="D2592" s="99" t="s">
        <v>454</v>
      </c>
      <c r="E2592" s="99" t="b">
        <v>0</v>
      </c>
      <c r="F2592" s="99" t="b">
        <v>0</v>
      </c>
      <c r="G2592" s="99" t="b">
        <v>0</v>
      </c>
    </row>
    <row r="2593" spans="1:7" ht="15">
      <c r="A2593" s="101" t="s">
        <v>1219</v>
      </c>
      <c r="B2593" s="99">
        <v>2</v>
      </c>
      <c r="C2593" s="103">
        <v>0.000550138547769991</v>
      </c>
      <c r="D2593" s="99" t="s">
        <v>454</v>
      </c>
      <c r="E2593" s="99" t="b">
        <v>0</v>
      </c>
      <c r="F2593" s="99" t="b">
        <v>0</v>
      </c>
      <c r="G2593" s="99" t="b">
        <v>0</v>
      </c>
    </row>
    <row r="2594" spans="1:7" ht="15">
      <c r="A2594" s="101" t="s">
        <v>2045</v>
      </c>
      <c r="B2594" s="99">
        <v>2</v>
      </c>
      <c r="C2594" s="103">
        <v>0.0006833671362470793</v>
      </c>
      <c r="D2594" s="99" t="s">
        <v>454</v>
      </c>
      <c r="E2594" s="99" t="b">
        <v>0</v>
      </c>
      <c r="F2594" s="99" t="b">
        <v>0</v>
      </c>
      <c r="G2594" s="99" t="b">
        <v>0</v>
      </c>
    </row>
    <row r="2595" spans="1:7" ht="15">
      <c r="A2595" s="101" t="s">
        <v>2050</v>
      </c>
      <c r="B2595" s="99">
        <v>2</v>
      </c>
      <c r="C2595" s="103">
        <v>0.0006833671362470793</v>
      </c>
      <c r="D2595" s="99" t="s">
        <v>454</v>
      </c>
      <c r="E2595" s="99" t="b">
        <v>0</v>
      </c>
      <c r="F2595" s="99" t="b">
        <v>0</v>
      </c>
      <c r="G2595" s="99" t="b">
        <v>0</v>
      </c>
    </row>
    <row r="2596" spans="1:7" ht="15">
      <c r="A2596" s="101" t="s">
        <v>2051</v>
      </c>
      <c r="B2596" s="99">
        <v>2</v>
      </c>
      <c r="C2596" s="103">
        <v>0.000550138547769991</v>
      </c>
      <c r="D2596" s="99" t="s">
        <v>454</v>
      </c>
      <c r="E2596" s="99" t="b">
        <v>0</v>
      </c>
      <c r="F2596" s="99" t="b">
        <v>0</v>
      </c>
      <c r="G2596" s="99" t="b">
        <v>0</v>
      </c>
    </row>
    <row r="2597" spans="1:7" ht="15">
      <c r="A2597" s="101" t="s">
        <v>926</v>
      </c>
      <c r="B2597" s="99">
        <v>2</v>
      </c>
      <c r="C2597" s="103">
        <v>0.0006833671362470793</v>
      </c>
      <c r="D2597" s="99" t="s">
        <v>454</v>
      </c>
      <c r="E2597" s="99" t="b">
        <v>0</v>
      </c>
      <c r="F2597" s="99" t="b">
        <v>0</v>
      </c>
      <c r="G2597" s="99" t="b">
        <v>0</v>
      </c>
    </row>
    <row r="2598" spans="1:7" ht="15">
      <c r="A2598" s="101" t="s">
        <v>2055</v>
      </c>
      <c r="B2598" s="99">
        <v>2</v>
      </c>
      <c r="C2598" s="103">
        <v>0.0006833671362470793</v>
      </c>
      <c r="D2598" s="99" t="s">
        <v>454</v>
      </c>
      <c r="E2598" s="99" t="b">
        <v>0</v>
      </c>
      <c r="F2598" s="99" t="b">
        <v>0</v>
      </c>
      <c r="G2598" s="99" t="b">
        <v>0</v>
      </c>
    </row>
    <row r="2599" spans="1:7" ht="15">
      <c r="A2599" s="101" t="s">
        <v>1505</v>
      </c>
      <c r="B2599" s="99">
        <v>2</v>
      </c>
      <c r="C2599" s="103">
        <v>0.000550138547769991</v>
      </c>
      <c r="D2599" s="99" t="s">
        <v>454</v>
      </c>
      <c r="E2599" s="99" t="b">
        <v>0</v>
      </c>
      <c r="F2599" s="99" t="b">
        <v>0</v>
      </c>
      <c r="G2599" s="99" t="b">
        <v>0</v>
      </c>
    </row>
    <row r="2600" spans="1:7" ht="15">
      <c r="A2600" s="101" t="s">
        <v>792</v>
      </c>
      <c r="B2600" s="99">
        <v>2</v>
      </c>
      <c r="C2600" s="103">
        <v>0.000550138547769991</v>
      </c>
      <c r="D2600" s="99" t="s">
        <v>454</v>
      </c>
      <c r="E2600" s="99" t="b">
        <v>0</v>
      </c>
      <c r="F2600" s="99" t="b">
        <v>0</v>
      </c>
      <c r="G2600" s="99" t="b">
        <v>0</v>
      </c>
    </row>
    <row r="2601" spans="1:7" ht="15">
      <c r="A2601" s="101" t="s">
        <v>1507</v>
      </c>
      <c r="B2601" s="99">
        <v>2</v>
      </c>
      <c r="C2601" s="103">
        <v>0.000550138547769991</v>
      </c>
      <c r="D2601" s="99" t="s">
        <v>454</v>
      </c>
      <c r="E2601" s="99" t="b">
        <v>0</v>
      </c>
      <c r="F2601" s="99" t="b">
        <v>0</v>
      </c>
      <c r="G2601" s="99" t="b">
        <v>0</v>
      </c>
    </row>
    <row r="2602" spans="1:7" ht="15">
      <c r="A2602" s="101" t="s">
        <v>2063</v>
      </c>
      <c r="B2602" s="99">
        <v>2</v>
      </c>
      <c r="C2602" s="103">
        <v>0.0006833671362470793</v>
      </c>
      <c r="D2602" s="99" t="s">
        <v>454</v>
      </c>
      <c r="E2602" s="99" t="b">
        <v>0</v>
      </c>
      <c r="F2602" s="99" t="b">
        <v>0</v>
      </c>
      <c r="G2602" s="99" t="b">
        <v>0</v>
      </c>
    </row>
    <row r="2603" spans="1:7" ht="15">
      <c r="A2603" s="101" t="s">
        <v>1064</v>
      </c>
      <c r="B2603" s="99">
        <v>2</v>
      </c>
      <c r="C2603" s="103">
        <v>0.0006833671362470793</v>
      </c>
      <c r="D2603" s="99" t="s">
        <v>454</v>
      </c>
      <c r="E2603" s="99" t="b">
        <v>0</v>
      </c>
      <c r="F2603" s="99" t="b">
        <v>0</v>
      </c>
      <c r="G2603" s="99" t="b">
        <v>0</v>
      </c>
    </row>
    <row r="2604" spans="1:7" ht="15">
      <c r="A2604" s="101" t="s">
        <v>1508</v>
      </c>
      <c r="B2604" s="99">
        <v>2</v>
      </c>
      <c r="C2604" s="103">
        <v>0.0006833671362470793</v>
      </c>
      <c r="D2604" s="99" t="s">
        <v>454</v>
      </c>
      <c r="E2604" s="99" t="b">
        <v>0</v>
      </c>
      <c r="F2604" s="99" t="b">
        <v>0</v>
      </c>
      <c r="G2604" s="99" t="b">
        <v>0</v>
      </c>
    </row>
    <row r="2605" spans="1:7" ht="15">
      <c r="A2605" s="101" t="s">
        <v>2069</v>
      </c>
      <c r="B2605" s="99">
        <v>2</v>
      </c>
      <c r="C2605" s="103">
        <v>0.000550138547769991</v>
      </c>
      <c r="D2605" s="99" t="s">
        <v>454</v>
      </c>
      <c r="E2605" s="99" t="b">
        <v>0</v>
      </c>
      <c r="F2605" s="99" t="b">
        <v>0</v>
      </c>
      <c r="G2605" s="99" t="b">
        <v>0</v>
      </c>
    </row>
    <row r="2606" spans="1:7" ht="15">
      <c r="A2606" s="101" t="s">
        <v>2073</v>
      </c>
      <c r="B2606" s="99">
        <v>2</v>
      </c>
      <c r="C2606" s="103">
        <v>0.0006833671362470793</v>
      </c>
      <c r="D2606" s="99" t="s">
        <v>454</v>
      </c>
      <c r="E2606" s="99" t="b">
        <v>0</v>
      </c>
      <c r="F2606" s="99" t="b">
        <v>0</v>
      </c>
      <c r="G2606" s="99" t="b">
        <v>0</v>
      </c>
    </row>
    <row r="2607" spans="1:7" ht="15">
      <c r="A2607" s="101" t="s">
        <v>1513</v>
      </c>
      <c r="B2607" s="99">
        <v>2</v>
      </c>
      <c r="C2607" s="103">
        <v>0.000550138547769991</v>
      </c>
      <c r="D2607" s="99" t="s">
        <v>454</v>
      </c>
      <c r="E2607" s="99" t="b">
        <v>0</v>
      </c>
      <c r="F2607" s="99" t="b">
        <v>0</v>
      </c>
      <c r="G2607" s="99" t="b">
        <v>0</v>
      </c>
    </row>
    <row r="2608" spans="1:7" ht="15">
      <c r="A2608" s="101" t="s">
        <v>2075</v>
      </c>
      <c r="B2608" s="99">
        <v>2</v>
      </c>
      <c r="C2608" s="103">
        <v>0.000550138547769991</v>
      </c>
      <c r="D2608" s="99" t="s">
        <v>454</v>
      </c>
      <c r="E2608" s="99" t="b">
        <v>0</v>
      </c>
      <c r="F2608" s="99" t="b">
        <v>0</v>
      </c>
      <c r="G2608" s="99" t="b">
        <v>0</v>
      </c>
    </row>
    <row r="2609" spans="1:7" ht="15">
      <c r="A2609" s="101" t="s">
        <v>1515</v>
      </c>
      <c r="B2609" s="99">
        <v>2</v>
      </c>
      <c r="C2609" s="103">
        <v>0.000550138547769991</v>
      </c>
      <c r="D2609" s="99" t="s">
        <v>454</v>
      </c>
      <c r="E2609" s="99" t="b">
        <v>0</v>
      </c>
      <c r="F2609" s="99" t="b">
        <v>0</v>
      </c>
      <c r="G2609" s="99" t="b">
        <v>0</v>
      </c>
    </row>
    <row r="2610" spans="1:7" ht="15">
      <c r="A2610" s="101" t="s">
        <v>2076</v>
      </c>
      <c r="B2610" s="99">
        <v>2</v>
      </c>
      <c r="C2610" s="103">
        <v>0.000550138547769991</v>
      </c>
      <c r="D2610" s="99" t="s">
        <v>454</v>
      </c>
      <c r="E2610" s="99" t="b">
        <v>0</v>
      </c>
      <c r="F2610" s="99" t="b">
        <v>0</v>
      </c>
      <c r="G2610" s="99" t="b">
        <v>0</v>
      </c>
    </row>
    <row r="2611" spans="1:7" ht="15">
      <c r="A2611" s="101" t="s">
        <v>2078</v>
      </c>
      <c r="B2611" s="99">
        <v>2</v>
      </c>
      <c r="C2611" s="103">
        <v>0.0006833671362470793</v>
      </c>
      <c r="D2611" s="99" t="s">
        <v>454</v>
      </c>
      <c r="E2611" s="99" t="b">
        <v>0</v>
      </c>
      <c r="F2611" s="99" t="b">
        <v>0</v>
      </c>
      <c r="G2611" s="99" t="b">
        <v>0</v>
      </c>
    </row>
    <row r="2612" spans="1:7" ht="15">
      <c r="A2612" s="101" t="s">
        <v>1228</v>
      </c>
      <c r="B2612" s="99">
        <v>2</v>
      </c>
      <c r="C2612" s="103">
        <v>0.0006833671362470793</v>
      </c>
      <c r="D2612" s="99" t="s">
        <v>454</v>
      </c>
      <c r="E2612" s="99" t="b">
        <v>0</v>
      </c>
      <c r="F2612" s="99" t="b">
        <v>0</v>
      </c>
      <c r="G2612" s="99" t="b">
        <v>0</v>
      </c>
    </row>
    <row r="2613" spans="1:7" ht="15">
      <c r="A2613" s="101" t="s">
        <v>2079</v>
      </c>
      <c r="B2613" s="99">
        <v>2</v>
      </c>
      <c r="C2613" s="103">
        <v>0.000550138547769991</v>
      </c>
      <c r="D2613" s="99" t="s">
        <v>454</v>
      </c>
      <c r="E2613" s="99" t="b">
        <v>0</v>
      </c>
      <c r="F2613" s="99" t="b">
        <v>0</v>
      </c>
      <c r="G2613" s="99" t="b">
        <v>0</v>
      </c>
    </row>
    <row r="2614" spans="1:7" ht="15">
      <c r="A2614" s="101" t="s">
        <v>2081</v>
      </c>
      <c r="B2614" s="99">
        <v>2</v>
      </c>
      <c r="C2614" s="103">
        <v>0.000550138547769991</v>
      </c>
      <c r="D2614" s="99" t="s">
        <v>454</v>
      </c>
      <c r="E2614" s="99" t="b">
        <v>0</v>
      </c>
      <c r="F2614" s="99" t="b">
        <v>0</v>
      </c>
      <c r="G2614" s="99" t="b">
        <v>0</v>
      </c>
    </row>
    <row r="2615" spans="1:7" ht="15">
      <c r="A2615" s="101" t="s">
        <v>1520</v>
      </c>
      <c r="B2615" s="99">
        <v>2</v>
      </c>
      <c r="C2615" s="103">
        <v>0.000550138547769991</v>
      </c>
      <c r="D2615" s="99" t="s">
        <v>454</v>
      </c>
      <c r="E2615" s="99" t="b">
        <v>0</v>
      </c>
      <c r="F2615" s="99" t="b">
        <v>0</v>
      </c>
      <c r="G2615" s="99" t="b">
        <v>0</v>
      </c>
    </row>
    <row r="2616" spans="1:7" ht="15">
      <c r="A2616" s="101" t="s">
        <v>1232</v>
      </c>
      <c r="B2616" s="99">
        <v>2</v>
      </c>
      <c r="C2616" s="103">
        <v>0.000550138547769991</v>
      </c>
      <c r="D2616" s="99" t="s">
        <v>454</v>
      </c>
      <c r="E2616" s="99" t="b">
        <v>0</v>
      </c>
      <c r="F2616" s="99" t="b">
        <v>0</v>
      </c>
      <c r="G2616" s="99" t="b">
        <v>0</v>
      </c>
    </row>
    <row r="2617" spans="1:7" ht="15">
      <c r="A2617" s="101" t="s">
        <v>2084</v>
      </c>
      <c r="B2617" s="99">
        <v>2</v>
      </c>
      <c r="C2617" s="103">
        <v>0.000550138547769991</v>
      </c>
      <c r="D2617" s="99" t="s">
        <v>454</v>
      </c>
      <c r="E2617" s="99" t="b">
        <v>0</v>
      </c>
      <c r="F2617" s="99" t="b">
        <v>0</v>
      </c>
      <c r="G2617" s="99" t="b">
        <v>0</v>
      </c>
    </row>
    <row r="2618" spans="1:7" ht="15">
      <c r="A2618" s="101" t="s">
        <v>855</v>
      </c>
      <c r="B2618" s="99">
        <v>2</v>
      </c>
      <c r="C2618" s="103">
        <v>0.0006833671362470793</v>
      </c>
      <c r="D2618" s="99" t="s">
        <v>454</v>
      </c>
      <c r="E2618" s="99" t="b">
        <v>0</v>
      </c>
      <c r="F2618" s="99" t="b">
        <v>0</v>
      </c>
      <c r="G2618" s="99" t="b">
        <v>0</v>
      </c>
    </row>
    <row r="2619" spans="1:7" ht="15">
      <c r="A2619" s="101" t="s">
        <v>2098</v>
      </c>
      <c r="B2619" s="99">
        <v>2</v>
      </c>
      <c r="C2619" s="103">
        <v>0.0006833671362470793</v>
      </c>
      <c r="D2619" s="99" t="s">
        <v>454</v>
      </c>
      <c r="E2619" s="99" t="b">
        <v>0</v>
      </c>
      <c r="F2619" s="99" t="b">
        <v>0</v>
      </c>
      <c r="G2619" s="99" t="b">
        <v>0</v>
      </c>
    </row>
    <row r="2620" spans="1:7" ht="15">
      <c r="A2620" s="101" t="s">
        <v>2099</v>
      </c>
      <c r="B2620" s="99">
        <v>2</v>
      </c>
      <c r="C2620" s="103">
        <v>0.0006833671362470793</v>
      </c>
      <c r="D2620" s="99" t="s">
        <v>454</v>
      </c>
      <c r="E2620" s="99" t="b">
        <v>0</v>
      </c>
      <c r="F2620" s="99" t="b">
        <v>0</v>
      </c>
      <c r="G2620" s="99" t="b">
        <v>0</v>
      </c>
    </row>
    <row r="2621" spans="1:7" ht="15">
      <c r="A2621" s="101" t="s">
        <v>2102</v>
      </c>
      <c r="B2621" s="99">
        <v>2</v>
      </c>
      <c r="C2621" s="103">
        <v>0.0006833671362470793</v>
      </c>
      <c r="D2621" s="99" t="s">
        <v>454</v>
      </c>
      <c r="E2621" s="99" t="b">
        <v>0</v>
      </c>
      <c r="F2621" s="99" t="b">
        <v>0</v>
      </c>
      <c r="G2621" s="99" t="b">
        <v>0</v>
      </c>
    </row>
    <row r="2622" spans="1:7" ht="15">
      <c r="A2622" s="101" t="s">
        <v>532</v>
      </c>
      <c r="B2622" s="99">
        <v>2</v>
      </c>
      <c r="C2622" s="103">
        <v>0.0006833671362470793</v>
      </c>
      <c r="D2622" s="99" t="s">
        <v>454</v>
      </c>
      <c r="E2622" s="99" t="b">
        <v>0</v>
      </c>
      <c r="F2622" s="99" t="b">
        <v>0</v>
      </c>
      <c r="G2622" s="99" t="b">
        <v>0</v>
      </c>
    </row>
    <row r="2623" spans="1:7" ht="15">
      <c r="A2623" s="101" t="s">
        <v>1237</v>
      </c>
      <c r="B2623" s="99">
        <v>2</v>
      </c>
      <c r="C2623" s="103">
        <v>0.000550138547769991</v>
      </c>
      <c r="D2623" s="99" t="s">
        <v>454</v>
      </c>
      <c r="E2623" s="99" t="b">
        <v>0</v>
      </c>
      <c r="F2623" s="99" t="b">
        <v>0</v>
      </c>
      <c r="G2623" s="99" t="b">
        <v>0</v>
      </c>
    </row>
    <row r="2624" spans="1:7" ht="15">
      <c r="A2624" s="101" t="s">
        <v>2105</v>
      </c>
      <c r="B2624" s="99">
        <v>2</v>
      </c>
      <c r="C2624" s="103">
        <v>0.000550138547769991</v>
      </c>
      <c r="D2624" s="99" t="s">
        <v>454</v>
      </c>
      <c r="E2624" s="99" t="b">
        <v>0</v>
      </c>
      <c r="F2624" s="99" t="b">
        <v>0</v>
      </c>
      <c r="G2624" s="99" t="b">
        <v>0</v>
      </c>
    </row>
    <row r="2625" spans="1:7" ht="15">
      <c r="A2625" s="101" t="s">
        <v>2113</v>
      </c>
      <c r="B2625" s="99">
        <v>2</v>
      </c>
      <c r="C2625" s="103">
        <v>0.000550138547769991</v>
      </c>
      <c r="D2625" s="99" t="s">
        <v>454</v>
      </c>
      <c r="E2625" s="99" t="b">
        <v>0</v>
      </c>
      <c r="F2625" s="99" t="b">
        <v>0</v>
      </c>
      <c r="G2625" s="99" t="b">
        <v>0</v>
      </c>
    </row>
    <row r="2626" spans="1:7" ht="15">
      <c r="A2626" s="101" t="s">
        <v>2114</v>
      </c>
      <c r="B2626" s="99">
        <v>2</v>
      </c>
      <c r="C2626" s="103">
        <v>0.000550138547769991</v>
      </c>
      <c r="D2626" s="99" t="s">
        <v>454</v>
      </c>
      <c r="E2626" s="99" t="b">
        <v>0</v>
      </c>
      <c r="F2626" s="99" t="b">
        <v>0</v>
      </c>
      <c r="G2626" s="99" t="b">
        <v>0</v>
      </c>
    </row>
    <row r="2627" spans="1:7" ht="15">
      <c r="A2627" s="101" t="s">
        <v>935</v>
      </c>
      <c r="B2627" s="99">
        <v>2</v>
      </c>
      <c r="C2627" s="103">
        <v>0.000550138547769991</v>
      </c>
      <c r="D2627" s="99" t="s">
        <v>454</v>
      </c>
      <c r="E2627" s="99" t="b">
        <v>1</v>
      </c>
      <c r="F2627" s="99" t="b">
        <v>0</v>
      </c>
      <c r="G2627" s="99" t="b">
        <v>0</v>
      </c>
    </row>
    <row r="2628" spans="1:7" ht="15">
      <c r="A2628" s="101" t="s">
        <v>2122</v>
      </c>
      <c r="B2628" s="99">
        <v>2</v>
      </c>
      <c r="C2628" s="103">
        <v>0.000550138547769991</v>
      </c>
      <c r="D2628" s="99" t="s">
        <v>454</v>
      </c>
      <c r="E2628" s="99" t="b">
        <v>0</v>
      </c>
      <c r="F2628" s="99" t="b">
        <v>0</v>
      </c>
      <c r="G2628" s="99" t="b">
        <v>0</v>
      </c>
    </row>
    <row r="2629" spans="1:7" ht="15">
      <c r="A2629" s="101" t="s">
        <v>2124</v>
      </c>
      <c r="B2629" s="99">
        <v>2</v>
      </c>
      <c r="C2629" s="103">
        <v>0.000550138547769991</v>
      </c>
      <c r="D2629" s="99" t="s">
        <v>454</v>
      </c>
      <c r="E2629" s="99" t="b">
        <v>1</v>
      </c>
      <c r="F2629" s="99" t="b">
        <v>0</v>
      </c>
      <c r="G2629" s="99" t="b">
        <v>0</v>
      </c>
    </row>
    <row r="2630" spans="1:7" ht="15">
      <c r="A2630" s="101" t="s">
        <v>2125</v>
      </c>
      <c r="B2630" s="99">
        <v>2</v>
      </c>
      <c r="C2630" s="103">
        <v>0.000550138547769991</v>
      </c>
      <c r="D2630" s="99" t="s">
        <v>454</v>
      </c>
      <c r="E2630" s="99" t="b">
        <v>0</v>
      </c>
      <c r="F2630" s="99" t="b">
        <v>0</v>
      </c>
      <c r="G2630" s="99" t="b">
        <v>0</v>
      </c>
    </row>
    <row r="2631" spans="1:7" ht="15">
      <c r="A2631" s="101" t="s">
        <v>2127</v>
      </c>
      <c r="B2631" s="99">
        <v>2</v>
      </c>
      <c r="C2631" s="103">
        <v>0.0006833671362470793</v>
      </c>
      <c r="D2631" s="99" t="s">
        <v>454</v>
      </c>
      <c r="E2631" s="99" t="b">
        <v>0</v>
      </c>
      <c r="F2631" s="99" t="b">
        <v>0</v>
      </c>
      <c r="G2631" s="99" t="b">
        <v>0</v>
      </c>
    </row>
    <row r="2632" spans="1:7" ht="15">
      <c r="A2632" s="101" t="s">
        <v>2128</v>
      </c>
      <c r="B2632" s="99">
        <v>2</v>
      </c>
      <c r="C2632" s="103">
        <v>0.0006833671362470793</v>
      </c>
      <c r="D2632" s="99" t="s">
        <v>454</v>
      </c>
      <c r="E2632" s="99" t="b">
        <v>0</v>
      </c>
      <c r="F2632" s="99" t="b">
        <v>0</v>
      </c>
      <c r="G2632" s="99" t="b">
        <v>0</v>
      </c>
    </row>
    <row r="2633" spans="1:7" ht="15">
      <c r="A2633" s="101" t="s">
        <v>856</v>
      </c>
      <c r="B2633" s="99">
        <v>2</v>
      </c>
      <c r="C2633" s="103">
        <v>0.000550138547769991</v>
      </c>
      <c r="D2633" s="99" t="s">
        <v>454</v>
      </c>
      <c r="E2633" s="99" t="b">
        <v>0</v>
      </c>
      <c r="F2633" s="99" t="b">
        <v>0</v>
      </c>
      <c r="G2633" s="99" t="b">
        <v>0</v>
      </c>
    </row>
    <row r="2634" spans="1:7" ht="15">
      <c r="A2634" s="101" t="s">
        <v>2132</v>
      </c>
      <c r="B2634" s="99">
        <v>2</v>
      </c>
      <c r="C2634" s="103">
        <v>0.0006833671362470793</v>
      </c>
      <c r="D2634" s="99" t="s">
        <v>454</v>
      </c>
      <c r="E2634" s="99" t="b">
        <v>0</v>
      </c>
      <c r="F2634" s="99" t="b">
        <v>0</v>
      </c>
      <c r="G2634" s="99" t="b">
        <v>0</v>
      </c>
    </row>
    <row r="2635" spans="1:7" ht="15">
      <c r="A2635" s="101" t="s">
        <v>2135</v>
      </c>
      <c r="B2635" s="99">
        <v>2</v>
      </c>
      <c r="C2635" s="103">
        <v>0.000550138547769991</v>
      </c>
      <c r="D2635" s="99" t="s">
        <v>454</v>
      </c>
      <c r="E2635" s="99" t="b">
        <v>0</v>
      </c>
      <c r="F2635" s="99" t="b">
        <v>0</v>
      </c>
      <c r="G2635" s="99" t="b">
        <v>0</v>
      </c>
    </row>
    <row r="2636" spans="1:7" ht="15">
      <c r="A2636" s="101" t="s">
        <v>2136</v>
      </c>
      <c r="B2636" s="99">
        <v>2</v>
      </c>
      <c r="C2636" s="103">
        <v>0.0006833671362470793</v>
      </c>
      <c r="D2636" s="99" t="s">
        <v>454</v>
      </c>
      <c r="E2636" s="99" t="b">
        <v>0</v>
      </c>
      <c r="F2636" s="99" t="b">
        <v>0</v>
      </c>
      <c r="G2636" s="99" t="b">
        <v>0</v>
      </c>
    </row>
    <row r="2637" spans="1:7" ht="15">
      <c r="A2637" s="101" t="s">
        <v>939</v>
      </c>
      <c r="B2637" s="99">
        <v>2</v>
      </c>
      <c r="C2637" s="103">
        <v>0.000550138547769991</v>
      </c>
      <c r="D2637" s="99" t="s">
        <v>454</v>
      </c>
      <c r="E2637" s="99" t="b">
        <v>1</v>
      </c>
      <c r="F2637" s="99" t="b">
        <v>0</v>
      </c>
      <c r="G2637" s="99" t="b">
        <v>0</v>
      </c>
    </row>
    <row r="2638" spans="1:7" ht="15">
      <c r="A2638" s="101" t="s">
        <v>940</v>
      </c>
      <c r="B2638" s="99">
        <v>2</v>
      </c>
      <c r="C2638" s="103">
        <v>0.000550138547769991</v>
      </c>
      <c r="D2638" s="99" t="s">
        <v>454</v>
      </c>
      <c r="E2638" s="99" t="b">
        <v>0</v>
      </c>
      <c r="F2638" s="99" t="b">
        <v>0</v>
      </c>
      <c r="G2638" s="99" t="b">
        <v>0</v>
      </c>
    </row>
    <row r="2639" spans="1:7" ht="15">
      <c r="A2639" s="101" t="s">
        <v>2143</v>
      </c>
      <c r="B2639" s="99">
        <v>2</v>
      </c>
      <c r="C2639" s="103">
        <v>0.0006833671362470793</v>
      </c>
      <c r="D2639" s="99" t="s">
        <v>454</v>
      </c>
      <c r="E2639" s="99" t="b">
        <v>0</v>
      </c>
      <c r="F2639" s="99" t="b">
        <v>0</v>
      </c>
      <c r="G2639" s="99" t="b">
        <v>0</v>
      </c>
    </row>
    <row r="2640" spans="1:7" ht="15">
      <c r="A2640" s="101" t="s">
        <v>2144</v>
      </c>
      <c r="B2640" s="99">
        <v>2</v>
      </c>
      <c r="C2640" s="103">
        <v>0.000550138547769991</v>
      </c>
      <c r="D2640" s="99" t="s">
        <v>454</v>
      </c>
      <c r="E2640" s="99" t="b">
        <v>0</v>
      </c>
      <c r="F2640" s="99" t="b">
        <v>0</v>
      </c>
      <c r="G2640" s="99" t="b">
        <v>0</v>
      </c>
    </row>
    <row r="2641" spans="1:7" ht="15">
      <c r="A2641" s="101" t="s">
        <v>2146</v>
      </c>
      <c r="B2641" s="99">
        <v>2</v>
      </c>
      <c r="C2641" s="103">
        <v>0.0006833671362470793</v>
      </c>
      <c r="D2641" s="99" t="s">
        <v>454</v>
      </c>
      <c r="E2641" s="99" t="b">
        <v>0</v>
      </c>
      <c r="F2641" s="99" t="b">
        <v>0</v>
      </c>
      <c r="G2641" s="99" t="b">
        <v>0</v>
      </c>
    </row>
    <row r="2642" spans="1:7" ht="15">
      <c r="A2642" s="101" t="s">
        <v>941</v>
      </c>
      <c r="B2642" s="99">
        <v>2</v>
      </c>
      <c r="C2642" s="103">
        <v>0.000550138547769991</v>
      </c>
      <c r="D2642" s="99" t="s">
        <v>454</v>
      </c>
      <c r="E2642" s="99" t="b">
        <v>0</v>
      </c>
      <c r="F2642" s="99" t="b">
        <v>0</v>
      </c>
      <c r="G2642" s="99" t="b">
        <v>0</v>
      </c>
    </row>
    <row r="2643" spans="1:7" ht="15">
      <c r="A2643" s="101" t="s">
        <v>1246</v>
      </c>
      <c r="B2643" s="99">
        <v>2</v>
      </c>
      <c r="C2643" s="103">
        <v>0.000550138547769991</v>
      </c>
      <c r="D2643" s="99" t="s">
        <v>454</v>
      </c>
      <c r="E2643" s="99" t="b">
        <v>0</v>
      </c>
      <c r="F2643" s="99" t="b">
        <v>0</v>
      </c>
      <c r="G2643" s="99" t="b">
        <v>0</v>
      </c>
    </row>
    <row r="2644" spans="1:7" ht="15">
      <c r="A2644" s="101" t="s">
        <v>942</v>
      </c>
      <c r="B2644" s="99">
        <v>2</v>
      </c>
      <c r="C2644" s="103">
        <v>0.000550138547769991</v>
      </c>
      <c r="D2644" s="99" t="s">
        <v>454</v>
      </c>
      <c r="E2644" s="99" t="b">
        <v>0</v>
      </c>
      <c r="F2644" s="99" t="b">
        <v>0</v>
      </c>
      <c r="G2644" s="99" t="b">
        <v>0</v>
      </c>
    </row>
    <row r="2645" spans="1:7" ht="15">
      <c r="A2645" s="101" t="s">
        <v>2161</v>
      </c>
      <c r="B2645" s="99">
        <v>2</v>
      </c>
      <c r="C2645" s="103">
        <v>0.000550138547769991</v>
      </c>
      <c r="D2645" s="99" t="s">
        <v>454</v>
      </c>
      <c r="E2645" s="99" t="b">
        <v>0</v>
      </c>
      <c r="F2645" s="99" t="b">
        <v>0</v>
      </c>
      <c r="G2645" s="99" t="b">
        <v>0</v>
      </c>
    </row>
    <row r="2646" spans="1:7" ht="15">
      <c r="A2646" s="101" t="s">
        <v>2172</v>
      </c>
      <c r="B2646" s="99">
        <v>2</v>
      </c>
      <c r="C2646" s="103">
        <v>0.000550138547769991</v>
      </c>
      <c r="D2646" s="99" t="s">
        <v>454</v>
      </c>
      <c r="E2646" s="99" t="b">
        <v>0</v>
      </c>
      <c r="F2646" s="99" t="b">
        <v>0</v>
      </c>
      <c r="G2646" s="99" t="b">
        <v>0</v>
      </c>
    </row>
    <row r="2647" spans="1:7" ht="15">
      <c r="A2647" s="101" t="s">
        <v>1253</v>
      </c>
      <c r="B2647" s="99">
        <v>2</v>
      </c>
      <c r="C2647" s="103">
        <v>0.000550138547769991</v>
      </c>
      <c r="D2647" s="99" t="s">
        <v>454</v>
      </c>
      <c r="E2647" s="99" t="b">
        <v>0</v>
      </c>
      <c r="F2647" s="99" t="b">
        <v>0</v>
      </c>
      <c r="G2647" s="99" t="b">
        <v>0</v>
      </c>
    </row>
    <row r="2648" spans="1:7" ht="15">
      <c r="A2648" s="101" t="s">
        <v>2174</v>
      </c>
      <c r="B2648" s="99">
        <v>2</v>
      </c>
      <c r="C2648" s="103">
        <v>0.0006833671362470793</v>
      </c>
      <c r="D2648" s="99" t="s">
        <v>454</v>
      </c>
      <c r="E2648" s="99" t="b">
        <v>0</v>
      </c>
      <c r="F2648" s="99" t="b">
        <v>0</v>
      </c>
      <c r="G2648" s="99" t="b">
        <v>0</v>
      </c>
    </row>
    <row r="2649" spans="1:7" ht="15">
      <c r="A2649" s="101" t="s">
        <v>1254</v>
      </c>
      <c r="B2649" s="99">
        <v>2</v>
      </c>
      <c r="C2649" s="103">
        <v>0.000550138547769991</v>
      </c>
      <c r="D2649" s="99" t="s">
        <v>454</v>
      </c>
      <c r="E2649" s="99" t="b">
        <v>1</v>
      </c>
      <c r="F2649" s="99" t="b">
        <v>0</v>
      </c>
      <c r="G2649" s="99" t="b">
        <v>0</v>
      </c>
    </row>
    <row r="2650" spans="1:7" ht="15">
      <c r="A2650" s="101" t="s">
        <v>1568</v>
      </c>
      <c r="B2650" s="99">
        <v>2</v>
      </c>
      <c r="C2650" s="103">
        <v>0.000550138547769991</v>
      </c>
      <c r="D2650" s="99" t="s">
        <v>454</v>
      </c>
      <c r="E2650" s="99" t="b">
        <v>0</v>
      </c>
      <c r="F2650" s="99" t="b">
        <v>0</v>
      </c>
      <c r="G2650" s="99" t="b">
        <v>0</v>
      </c>
    </row>
    <row r="2651" spans="1:7" ht="15">
      <c r="A2651" s="101" t="s">
        <v>2179</v>
      </c>
      <c r="B2651" s="99">
        <v>2</v>
      </c>
      <c r="C2651" s="103">
        <v>0.000550138547769991</v>
      </c>
      <c r="D2651" s="99" t="s">
        <v>454</v>
      </c>
      <c r="E2651" s="99" t="b">
        <v>0</v>
      </c>
      <c r="F2651" s="99" t="b">
        <v>1</v>
      </c>
      <c r="G2651" s="99" t="b">
        <v>0</v>
      </c>
    </row>
    <row r="2652" spans="1:7" ht="15">
      <c r="A2652" s="101" t="s">
        <v>2185</v>
      </c>
      <c r="B2652" s="99">
        <v>2</v>
      </c>
      <c r="C2652" s="103">
        <v>0.000550138547769991</v>
      </c>
      <c r="D2652" s="99" t="s">
        <v>454</v>
      </c>
      <c r="E2652" s="99" t="b">
        <v>0</v>
      </c>
      <c r="F2652" s="99" t="b">
        <v>0</v>
      </c>
      <c r="G2652" s="99" t="b">
        <v>0</v>
      </c>
    </row>
    <row r="2653" spans="1:7" ht="15">
      <c r="A2653" s="101" t="s">
        <v>1260</v>
      </c>
      <c r="B2653" s="99">
        <v>2</v>
      </c>
      <c r="C2653" s="103">
        <v>0.000550138547769991</v>
      </c>
      <c r="D2653" s="99" t="s">
        <v>454</v>
      </c>
      <c r="E2653" s="99" t="b">
        <v>0</v>
      </c>
      <c r="F2653" s="99" t="b">
        <v>0</v>
      </c>
      <c r="G2653" s="99" t="b">
        <v>0</v>
      </c>
    </row>
    <row r="2654" spans="1:7" ht="15">
      <c r="A2654" s="101" t="s">
        <v>1081</v>
      </c>
      <c r="B2654" s="99">
        <v>2</v>
      </c>
      <c r="C2654" s="103">
        <v>0.000550138547769991</v>
      </c>
      <c r="D2654" s="99" t="s">
        <v>454</v>
      </c>
      <c r="E2654" s="99" t="b">
        <v>0</v>
      </c>
      <c r="F2654" s="99" t="b">
        <v>0</v>
      </c>
      <c r="G2654" s="99" t="b">
        <v>0</v>
      </c>
    </row>
    <row r="2655" spans="1:7" ht="15">
      <c r="A2655" s="101" t="s">
        <v>744</v>
      </c>
      <c r="B2655" s="99">
        <v>2</v>
      </c>
      <c r="C2655" s="103">
        <v>0.000550138547769991</v>
      </c>
      <c r="D2655" s="99" t="s">
        <v>454</v>
      </c>
      <c r="E2655" s="99" t="b">
        <v>0</v>
      </c>
      <c r="F2655" s="99" t="b">
        <v>0</v>
      </c>
      <c r="G2655" s="99" t="b">
        <v>0</v>
      </c>
    </row>
    <row r="2656" spans="1:7" ht="15">
      <c r="A2656" s="101" t="s">
        <v>610</v>
      </c>
      <c r="B2656" s="99">
        <v>2</v>
      </c>
      <c r="C2656" s="103">
        <v>0.0006833671362470793</v>
      </c>
      <c r="D2656" s="99" t="s">
        <v>454</v>
      </c>
      <c r="E2656" s="99" t="b">
        <v>0</v>
      </c>
      <c r="F2656" s="99" t="b">
        <v>0</v>
      </c>
      <c r="G2656" s="99" t="b">
        <v>0</v>
      </c>
    </row>
    <row r="2657" spans="1:7" ht="15">
      <c r="A2657" s="101" t="s">
        <v>1577</v>
      </c>
      <c r="B2657" s="99">
        <v>2</v>
      </c>
      <c r="C2657" s="103">
        <v>0.000550138547769991</v>
      </c>
      <c r="D2657" s="99" t="s">
        <v>454</v>
      </c>
      <c r="E2657" s="99" t="b">
        <v>0</v>
      </c>
      <c r="F2657" s="99" t="b">
        <v>0</v>
      </c>
      <c r="G2657" s="99" t="b">
        <v>0</v>
      </c>
    </row>
    <row r="2658" spans="1:7" ht="15">
      <c r="A2658" s="101" t="s">
        <v>2199</v>
      </c>
      <c r="B2658" s="99">
        <v>2</v>
      </c>
      <c r="C2658" s="103">
        <v>0.0006833671362470793</v>
      </c>
      <c r="D2658" s="99" t="s">
        <v>454</v>
      </c>
      <c r="E2658" s="99" t="b">
        <v>0</v>
      </c>
      <c r="F2658" s="99" t="b">
        <v>0</v>
      </c>
      <c r="G2658" s="99" t="b">
        <v>0</v>
      </c>
    </row>
    <row r="2659" spans="1:7" ht="15">
      <c r="A2659" s="101" t="s">
        <v>2202</v>
      </c>
      <c r="B2659" s="99">
        <v>2</v>
      </c>
      <c r="C2659" s="103">
        <v>0.0006833671362470793</v>
      </c>
      <c r="D2659" s="99" t="s">
        <v>454</v>
      </c>
      <c r="E2659" s="99" t="b">
        <v>0</v>
      </c>
      <c r="F2659" s="99" t="b">
        <v>0</v>
      </c>
      <c r="G2659" s="99" t="b">
        <v>0</v>
      </c>
    </row>
    <row r="2660" spans="1:7" ht="15">
      <c r="A2660" s="101" t="s">
        <v>1261</v>
      </c>
      <c r="B2660" s="99">
        <v>2</v>
      </c>
      <c r="C2660" s="103">
        <v>0.000550138547769991</v>
      </c>
      <c r="D2660" s="99" t="s">
        <v>454</v>
      </c>
      <c r="E2660" s="99" t="b">
        <v>0</v>
      </c>
      <c r="F2660" s="99" t="b">
        <v>0</v>
      </c>
      <c r="G2660" s="99" t="b">
        <v>0</v>
      </c>
    </row>
    <row r="2661" spans="1:7" ht="15">
      <c r="A2661" s="101" t="s">
        <v>2206</v>
      </c>
      <c r="B2661" s="99">
        <v>2</v>
      </c>
      <c r="C2661" s="103">
        <v>0.000550138547769991</v>
      </c>
      <c r="D2661" s="99" t="s">
        <v>454</v>
      </c>
      <c r="E2661" s="99" t="b">
        <v>0</v>
      </c>
      <c r="F2661" s="99" t="b">
        <v>0</v>
      </c>
      <c r="G2661" s="99" t="b">
        <v>0</v>
      </c>
    </row>
    <row r="2662" spans="1:7" ht="15">
      <c r="A2662" s="101" t="s">
        <v>648</v>
      </c>
      <c r="B2662" s="99">
        <v>2</v>
      </c>
      <c r="C2662" s="103">
        <v>0.000550138547769991</v>
      </c>
      <c r="D2662" s="99" t="s">
        <v>454</v>
      </c>
      <c r="E2662" s="99" t="b">
        <v>0</v>
      </c>
      <c r="F2662" s="99" t="b">
        <v>0</v>
      </c>
      <c r="G2662" s="99" t="b">
        <v>0</v>
      </c>
    </row>
    <row r="2663" spans="1:7" ht="15">
      <c r="A2663" s="101" t="s">
        <v>2208</v>
      </c>
      <c r="B2663" s="99">
        <v>2</v>
      </c>
      <c r="C2663" s="103">
        <v>0.000550138547769991</v>
      </c>
      <c r="D2663" s="99" t="s">
        <v>454</v>
      </c>
      <c r="E2663" s="99" t="b">
        <v>0</v>
      </c>
      <c r="F2663" s="99" t="b">
        <v>0</v>
      </c>
      <c r="G2663" s="99" t="b">
        <v>0</v>
      </c>
    </row>
    <row r="2664" spans="1:7" ht="15">
      <c r="A2664" s="101" t="s">
        <v>2212</v>
      </c>
      <c r="B2664" s="99">
        <v>2</v>
      </c>
      <c r="C2664" s="103">
        <v>0.0006833671362470793</v>
      </c>
      <c r="D2664" s="99" t="s">
        <v>454</v>
      </c>
      <c r="E2664" s="99" t="b">
        <v>0</v>
      </c>
      <c r="F2664" s="99" t="b">
        <v>0</v>
      </c>
      <c r="G2664" s="99" t="b">
        <v>0</v>
      </c>
    </row>
    <row r="2665" spans="1:7" ht="15">
      <c r="A2665" s="101" t="s">
        <v>1263</v>
      </c>
      <c r="B2665" s="99">
        <v>2</v>
      </c>
      <c r="C2665" s="103">
        <v>0.000550138547769991</v>
      </c>
      <c r="D2665" s="99" t="s">
        <v>454</v>
      </c>
      <c r="E2665" s="99" t="b">
        <v>0</v>
      </c>
      <c r="F2665" s="99" t="b">
        <v>0</v>
      </c>
      <c r="G2665" s="99" t="b">
        <v>0</v>
      </c>
    </row>
    <row r="2666" spans="1:7" ht="15">
      <c r="A2666" s="101" t="s">
        <v>1583</v>
      </c>
      <c r="B2666" s="99">
        <v>2</v>
      </c>
      <c r="C2666" s="103">
        <v>0.000550138547769991</v>
      </c>
      <c r="D2666" s="99" t="s">
        <v>454</v>
      </c>
      <c r="E2666" s="99" t="b">
        <v>1</v>
      </c>
      <c r="F2666" s="99" t="b">
        <v>0</v>
      </c>
      <c r="G2666" s="99" t="b">
        <v>0</v>
      </c>
    </row>
    <row r="2667" spans="1:7" ht="15">
      <c r="A2667" s="101" t="s">
        <v>2219</v>
      </c>
      <c r="B2667" s="99">
        <v>2</v>
      </c>
      <c r="C2667" s="103">
        <v>0.000550138547769991</v>
      </c>
      <c r="D2667" s="99" t="s">
        <v>454</v>
      </c>
      <c r="E2667" s="99" t="b">
        <v>0</v>
      </c>
      <c r="F2667" s="99" t="b">
        <v>0</v>
      </c>
      <c r="G2667" s="99" t="b">
        <v>0</v>
      </c>
    </row>
    <row r="2668" spans="1:7" ht="15">
      <c r="A2668" s="101" t="s">
        <v>2223</v>
      </c>
      <c r="B2668" s="99">
        <v>2</v>
      </c>
      <c r="C2668" s="103">
        <v>0.0006833671362470793</v>
      </c>
      <c r="D2668" s="99" t="s">
        <v>454</v>
      </c>
      <c r="E2668" s="99" t="b">
        <v>0</v>
      </c>
      <c r="F2668" s="99" t="b">
        <v>0</v>
      </c>
      <c r="G2668" s="99" t="b">
        <v>0</v>
      </c>
    </row>
    <row r="2669" spans="1:7" ht="15">
      <c r="A2669" s="101" t="s">
        <v>745</v>
      </c>
      <c r="B2669" s="99">
        <v>2</v>
      </c>
      <c r="C2669" s="103">
        <v>0.0006833671362470793</v>
      </c>
      <c r="D2669" s="99" t="s">
        <v>454</v>
      </c>
      <c r="E2669" s="99" t="b">
        <v>0</v>
      </c>
      <c r="F2669" s="99" t="b">
        <v>0</v>
      </c>
      <c r="G2669" s="99" t="b">
        <v>0</v>
      </c>
    </row>
    <row r="2670" spans="1:7" ht="15">
      <c r="A2670" s="101" t="s">
        <v>2224</v>
      </c>
      <c r="B2670" s="99">
        <v>2</v>
      </c>
      <c r="C2670" s="103">
        <v>0.000550138547769991</v>
      </c>
      <c r="D2670" s="99" t="s">
        <v>454</v>
      </c>
      <c r="E2670" s="99" t="b">
        <v>0</v>
      </c>
      <c r="F2670" s="99" t="b">
        <v>0</v>
      </c>
      <c r="G2670" s="99" t="b">
        <v>0</v>
      </c>
    </row>
    <row r="2671" spans="1:7" ht="15">
      <c r="A2671" s="101" t="s">
        <v>1085</v>
      </c>
      <c r="B2671" s="99">
        <v>2</v>
      </c>
      <c r="C2671" s="103">
        <v>0.000550138547769991</v>
      </c>
      <c r="D2671" s="99" t="s">
        <v>454</v>
      </c>
      <c r="E2671" s="99" t="b">
        <v>0</v>
      </c>
      <c r="F2671" s="99" t="b">
        <v>0</v>
      </c>
      <c r="G2671" s="99" t="b">
        <v>0</v>
      </c>
    </row>
    <row r="2672" spans="1:7" ht="15">
      <c r="A2672" s="101" t="s">
        <v>2230</v>
      </c>
      <c r="B2672" s="99">
        <v>2</v>
      </c>
      <c r="C2672" s="103">
        <v>0.000550138547769991</v>
      </c>
      <c r="D2672" s="99" t="s">
        <v>454</v>
      </c>
      <c r="E2672" s="99" t="b">
        <v>0</v>
      </c>
      <c r="F2672" s="99" t="b">
        <v>0</v>
      </c>
      <c r="G2672" s="99" t="b">
        <v>0</v>
      </c>
    </row>
    <row r="2673" spans="1:7" ht="15">
      <c r="A2673" s="101" t="s">
        <v>949</v>
      </c>
      <c r="B2673" s="99">
        <v>2</v>
      </c>
      <c r="C2673" s="103">
        <v>0.000550138547769991</v>
      </c>
      <c r="D2673" s="99" t="s">
        <v>454</v>
      </c>
      <c r="E2673" s="99" t="b">
        <v>0</v>
      </c>
      <c r="F2673" s="99" t="b">
        <v>0</v>
      </c>
      <c r="G2673" s="99" t="b">
        <v>0</v>
      </c>
    </row>
    <row r="2674" spans="1:7" ht="15">
      <c r="A2674" s="101" t="s">
        <v>802</v>
      </c>
      <c r="B2674" s="99">
        <v>2</v>
      </c>
      <c r="C2674" s="103">
        <v>0.000550138547769991</v>
      </c>
      <c r="D2674" s="99" t="s">
        <v>454</v>
      </c>
      <c r="E2674" s="99" t="b">
        <v>0</v>
      </c>
      <c r="F2674" s="99" t="b">
        <v>0</v>
      </c>
      <c r="G2674" s="99" t="b">
        <v>0</v>
      </c>
    </row>
    <row r="2675" spans="1:7" ht="15">
      <c r="A2675" s="101" t="s">
        <v>2239</v>
      </c>
      <c r="B2675" s="99">
        <v>2</v>
      </c>
      <c r="C2675" s="103">
        <v>0.000550138547769991</v>
      </c>
      <c r="D2675" s="99" t="s">
        <v>454</v>
      </c>
      <c r="E2675" s="99" t="b">
        <v>0</v>
      </c>
      <c r="F2675" s="99" t="b">
        <v>0</v>
      </c>
      <c r="G2675" s="99" t="b">
        <v>0</v>
      </c>
    </row>
    <row r="2676" spans="1:7" ht="15">
      <c r="A2676" s="101" t="s">
        <v>1272</v>
      </c>
      <c r="B2676" s="99">
        <v>2</v>
      </c>
      <c r="C2676" s="103">
        <v>0.0006833671362470793</v>
      </c>
      <c r="D2676" s="99" t="s">
        <v>454</v>
      </c>
      <c r="E2676" s="99" t="b">
        <v>1</v>
      </c>
      <c r="F2676" s="99" t="b">
        <v>0</v>
      </c>
      <c r="G2676" s="99" t="b">
        <v>0</v>
      </c>
    </row>
    <row r="2677" spans="1:7" ht="15">
      <c r="A2677" s="101" t="s">
        <v>2248</v>
      </c>
      <c r="B2677" s="99">
        <v>2</v>
      </c>
      <c r="C2677" s="103">
        <v>0.000550138547769991</v>
      </c>
      <c r="D2677" s="99" t="s">
        <v>454</v>
      </c>
      <c r="E2677" s="99" t="b">
        <v>0</v>
      </c>
      <c r="F2677" s="99" t="b">
        <v>0</v>
      </c>
      <c r="G2677" s="99" t="b">
        <v>0</v>
      </c>
    </row>
    <row r="2678" spans="1:7" ht="15">
      <c r="A2678" s="101" t="s">
        <v>594</v>
      </c>
      <c r="B2678" s="99">
        <v>2</v>
      </c>
      <c r="C2678" s="103">
        <v>0.000550138547769991</v>
      </c>
      <c r="D2678" s="99" t="s">
        <v>454</v>
      </c>
      <c r="E2678" s="99" t="b">
        <v>0</v>
      </c>
      <c r="F2678" s="99" t="b">
        <v>0</v>
      </c>
      <c r="G2678" s="99" t="b">
        <v>0</v>
      </c>
    </row>
    <row r="2679" spans="1:7" ht="15">
      <c r="A2679" s="101" t="s">
        <v>1594</v>
      </c>
      <c r="B2679" s="99">
        <v>2</v>
      </c>
      <c r="C2679" s="103">
        <v>0.0006833671362470793</v>
      </c>
      <c r="D2679" s="99" t="s">
        <v>454</v>
      </c>
      <c r="E2679" s="99" t="b">
        <v>0</v>
      </c>
      <c r="F2679" s="99" t="b">
        <v>0</v>
      </c>
      <c r="G2679" s="99" t="b">
        <v>0</v>
      </c>
    </row>
    <row r="2680" spans="1:7" ht="15">
      <c r="A2680" s="101" t="s">
        <v>1596</v>
      </c>
      <c r="B2680" s="99">
        <v>2</v>
      </c>
      <c r="C2680" s="103">
        <v>0.000550138547769991</v>
      </c>
      <c r="D2680" s="99" t="s">
        <v>454</v>
      </c>
      <c r="E2680" s="99" t="b">
        <v>0</v>
      </c>
      <c r="F2680" s="99" t="b">
        <v>0</v>
      </c>
      <c r="G2680" s="99" t="b">
        <v>0</v>
      </c>
    </row>
    <row r="2681" spans="1:7" ht="15">
      <c r="A2681" s="101" t="s">
        <v>1276</v>
      </c>
      <c r="B2681" s="99">
        <v>2</v>
      </c>
      <c r="C2681" s="103">
        <v>0.0006833671362470793</v>
      </c>
      <c r="D2681" s="99" t="s">
        <v>454</v>
      </c>
      <c r="E2681" s="99" t="b">
        <v>0</v>
      </c>
      <c r="F2681" s="99" t="b">
        <v>0</v>
      </c>
      <c r="G2681" s="99" t="b">
        <v>0</v>
      </c>
    </row>
    <row r="2682" spans="1:7" ht="15">
      <c r="A2682" s="101" t="s">
        <v>651</v>
      </c>
      <c r="B2682" s="99">
        <v>2</v>
      </c>
      <c r="C2682" s="103">
        <v>0.000550138547769991</v>
      </c>
      <c r="D2682" s="99" t="s">
        <v>454</v>
      </c>
      <c r="E2682" s="99" t="b">
        <v>0</v>
      </c>
      <c r="F2682" s="99" t="b">
        <v>0</v>
      </c>
      <c r="G2682" s="99" t="b">
        <v>0</v>
      </c>
    </row>
    <row r="2683" spans="1:7" ht="15">
      <c r="A2683" s="101" t="s">
        <v>2255</v>
      </c>
      <c r="B2683" s="99">
        <v>2</v>
      </c>
      <c r="C2683" s="103">
        <v>0.000550138547769991</v>
      </c>
      <c r="D2683" s="99" t="s">
        <v>454</v>
      </c>
      <c r="E2683" s="99" t="b">
        <v>0</v>
      </c>
      <c r="F2683" s="99" t="b">
        <v>0</v>
      </c>
      <c r="G2683" s="99" t="b">
        <v>0</v>
      </c>
    </row>
    <row r="2684" spans="1:7" ht="15">
      <c r="A2684" s="101" t="s">
        <v>2258</v>
      </c>
      <c r="B2684" s="99">
        <v>2</v>
      </c>
      <c r="C2684" s="103">
        <v>0.0006833671362470793</v>
      </c>
      <c r="D2684" s="99" t="s">
        <v>454</v>
      </c>
      <c r="E2684" s="99" t="b">
        <v>0</v>
      </c>
      <c r="F2684" s="99" t="b">
        <v>0</v>
      </c>
      <c r="G2684" s="99" t="b">
        <v>0</v>
      </c>
    </row>
    <row r="2685" spans="1:7" ht="15">
      <c r="A2685" s="101" t="s">
        <v>1599</v>
      </c>
      <c r="B2685" s="99">
        <v>2</v>
      </c>
      <c r="C2685" s="103">
        <v>0.0006833671362470793</v>
      </c>
      <c r="D2685" s="99" t="s">
        <v>454</v>
      </c>
      <c r="E2685" s="99" t="b">
        <v>0</v>
      </c>
      <c r="F2685" s="99" t="b">
        <v>0</v>
      </c>
      <c r="G2685" s="99" t="b">
        <v>0</v>
      </c>
    </row>
    <row r="2686" spans="1:7" ht="15">
      <c r="A2686" s="101" t="s">
        <v>2259</v>
      </c>
      <c r="B2686" s="99">
        <v>2</v>
      </c>
      <c r="C2686" s="103">
        <v>0.000550138547769991</v>
      </c>
      <c r="D2686" s="99" t="s">
        <v>454</v>
      </c>
      <c r="E2686" s="99" t="b">
        <v>0</v>
      </c>
      <c r="F2686" s="99" t="b">
        <v>0</v>
      </c>
      <c r="G2686" s="99" t="b">
        <v>0</v>
      </c>
    </row>
    <row r="2687" spans="1:7" ht="15">
      <c r="A2687" s="101" t="s">
        <v>2261</v>
      </c>
      <c r="B2687" s="99">
        <v>2</v>
      </c>
      <c r="C2687" s="103">
        <v>0.000550138547769991</v>
      </c>
      <c r="D2687" s="99" t="s">
        <v>454</v>
      </c>
      <c r="E2687" s="99" t="b">
        <v>0</v>
      </c>
      <c r="F2687" s="99" t="b">
        <v>0</v>
      </c>
      <c r="G2687" s="99" t="b">
        <v>0</v>
      </c>
    </row>
    <row r="2688" spans="1:7" ht="15">
      <c r="A2688" s="101" t="s">
        <v>2264</v>
      </c>
      <c r="B2688" s="99">
        <v>2</v>
      </c>
      <c r="C2688" s="103">
        <v>0.000550138547769991</v>
      </c>
      <c r="D2688" s="99" t="s">
        <v>454</v>
      </c>
      <c r="E2688" s="99" t="b">
        <v>0</v>
      </c>
      <c r="F2688" s="99" t="b">
        <v>0</v>
      </c>
      <c r="G2688" s="99" t="b">
        <v>0</v>
      </c>
    </row>
    <row r="2689" spans="1:7" ht="15">
      <c r="A2689" s="101" t="s">
        <v>2266</v>
      </c>
      <c r="B2689" s="99">
        <v>2</v>
      </c>
      <c r="C2689" s="103">
        <v>0.000550138547769991</v>
      </c>
      <c r="D2689" s="99" t="s">
        <v>454</v>
      </c>
      <c r="E2689" s="99" t="b">
        <v>0</v>
      </c>
      <c r="F2689" s="99" t="b">
        <v>0</v>
      </c>
      <c r="G2689" s="99" t="b">
        <v>0</v>
      </c>
    </row>
    <row r="2690" spans="1:7" ht="15">
      <c r="A2690" s="101" t="s">
        <v>2269</v>
      </c>
      <c r="B2690" s="99">
        <v>2</v>
      </c>
      <c r="C2690" s="103">
        <v>0.000550138547769991</v>
      </c>
      <c r="D2690" s="99" t="s">
        <v>454</v>
      </c>
      <c r="E2690" s="99" t="b">
        <v>0</v>
      </c>
      <c r="F2690" s="99" t="b">
        <v>0</v>
      </c>
      <c r="G2690" s="99" t="b">
        <v>0</v>
      </c>
    </row>
    <row r="2691" spans="1:7" ht="15">
      <c r="A2691" s="101" t="s">
        <v>2273</v>
      </c>
      <c r="B2691" s="99">
        <v>2</v>
      </c>
      <c r="C2691" s="103">
        <v>0.000550138547769991</v>
      </c>
      <c r="D2691" s="99" t="s">
        <v>454</v>
      </c>
      <c r="E2691" s="99" t="b">
        <v>0</v>
      </c>
      <c r="F2691" s="99" t="b">
        <v>1</v>
      </c>
      <c r="G2691" s="99" t="b">
        <v>0</v>
      </c>
    </row>
    <row r="2692" spans="1:7" ht="15">
      <c r="A2692" s="101" t="s">
        <v>803</v>
      </c>
      <c r="B2692" s="99">
        <v>2</v>
      </c>
      <c r="C2692" s="103">
        <v>0.000550138547769991</v>
      </c>
      <c r="D2692" s="99" t="s">
        <v>454</v>
      </c>
      <c r="E2692" s="99" t="b">
        <v>0</v>
      </c>
      <c r="F2692" s="99" t="b">
        <v>0</v>
      </c>
      <c r="G2692" s="99" t="b">
        <v>0</v>
      </c>
    </row>
    <row r="2693" spans="1:7" ht="15">
      <c r="A2693" s="101" t="s">
        <v>1090</v>
      </c>
      <c r="B2693" s="99">
        <v>2</v>
      </c>
      <c r="C2693" s="103">
        <v>0.0006833671362470793</v>
      </c>
      <c r="D2693" s="99" t="s">
        <v>454</v>
      </c>
      <c r="E2693" s="99" t="b">
        <v>0</v>
      </c>
      <c r="F2693" s="99" t="b">
        <v>0</v>
      </c>
      <c r="G2693" s="99" t="b">
        <v>0</v>
      </c>
    </row>
    <row r="2694" spans="1:7" ht="15">
      <c r="A2694" s="101" t="s">
        <v>2279</v>
      </c>
      <c r="B2694" s="99">
        <v>2</v>
      </c>
      <c r="C2694" s="103">
        <v>0.000550138547769991</v>
      </c>
      <c r="D2694" s="99" t="s">
        <v>454</v>
      </c>
      <c r="E2694" s="99" t="b">
        <v>0</v>
      </c>
      <c r="F2694" s="99" t="b">
        <v>0</v>
      </c>
      <c r="G2694" s="99" t="b">
        <v>0</v>
      </c>
    </row>
    <row r="2695" spans="1:7" ht="15">
      <c r="A2695" s="101" t="s">
        <v>1091</v>
      </c>
      <c r="B2695" s="99">
        <v>2</v>
      </c>
      <c r="C2695" s="103">
        <v>0.000550138547769991</v>
      </c>
      <c r="D2695" s="99" t="s">
        <v>454</v>
      </c>
      <c r="E2695" s="99" t="b">
        <v>0</v>
      </c>
      <c r="F2695" s="99" t="b">
        <v>0</v>
      </c>
      <c r="G2695" s="99" t="b">
        <v>0</v>
      </c>
    </row>
    <row r="2696" spans="1:7" ht="15">
      <c r="A2696" s="101" t="s">
        <v>1092</v>
      </c>
      <c r="B2696" s="99">
        <v>2</v>
      </c>
      <c r="C2696" s="103">
        <v>0.0006833671362470793</v>
      </c>
      <c r="D2696" s="99" t="s">
        <v>454</v>
      </c>
      <c r="E2696" s="99" t="b">
        <v>0</v>
      </c>
      <c r="F2696" s="99" t="b">
        <v>0</v>
      </c>
      <c r="G2696" s="99" t="b">
        <v>0</v>
      </c>
    </row>
    <row r="2697" spans="1:7" ht="15">
      <c r="A2697" s="101" t="s">
        <v>2284</v>
      </c>
      <c r="B2697" s="99">
        <v>2</v>
      </c>
      <c r="C2697" s="103">
        <v>0.000550138547769991</v>
      </c>
      <c r="D2697" s="99" t="s">
        <v>454</v>
      </c>
      <c r="E2697" s="99" t="b">
        <v>0</v>
      </c>
      <c r="F2697" s="99" t="b">
        <v>0</v>
      </c>
      <c r="G2697" s="99" t="b">
        <v>0</v>
      </c>
    </row>
    <row r="2698" spans="1:7" ht="15">
      <c r="A2698" s="101" t="s">
        <v>1093</v>
      </c>
      <c r="B2698" s="99">
        <v>2</v>
      </c>
      <c r="C2698" s="103">
        <v>0.000550138547769991</v>
      </c>
      <c r="D2698" s="99" t="s">
        <v>454</v>
      </c>
      <c r="E2698" s="99" t="b">
        <v>0</v>
      </c>
      <c r="F2698" s="99" t="b">
        <v>0</v>
      </c>
      <c r="G2698" s="99" t="b">
        <v>0</v>
      </c>
    </row>
    <row r="2699" spans="1:7" ht="15">
      <c r="A2699" s="101" t="s">
        <v>959</v>
      </c>
      <c r="B2699" s="99">
        <v>2</v>
      </c>
      <c r="C2699" s="103">
        <v>0.000550138547769991</v>
      </c>
      <c r="D2699" s="99" t="s">
        <v>454</v>
      </c>
      <c r="E2699" s="99" t="b">
        <v>0</v>
      </c>
      <c r="F2699" s="99" t="b">
        <v>0</v>
      </c>
      <c r="G2699" s="99" t="b">
        <v>0</v>
      </c>
    </row>
    <row r="2700" spans="1:7" ht="15">
      <c r="A2700" s="101" t="s">
        <v>1094</v>
      </c>
      <c r="B2700" s="99">
        <v>2</v>
      </c>
      <c r="C2700" s="103">
        <v>0.000550138547769991</v>
      </c>
      <c r="D2700" s="99" t="s">
        <v>454</v>
      </c>
      <c r="E2700" s="99" t="b">
        <v>0</v>
      </c>
      <c r="F2700" s="99" t="b">
        <v>0</v>
      </c>
      <c r="G2700" s="99" t="b">
        <v>0</v>
      </c>
    </row>
    <row r="2701" spans="1:7" ht="15">
      <c r="A2701" s="101" t="s">
        <v>2294</v>
      </c>
      <c r="B2701" s="99">
        <v>2</v>
      </c>
      <c r="C2701" s="103">
        <v>0.0006833671362470793</v>
      </c>
      <c r="D2701" s="99" t="s">
        <v>454</v>
      </c>
      <c r="E2701" s="99" t="b">
        <v>0</v>
      </c>
      <c r="F2701" s="99" t="b">
        <v>0</v>
      </c>
      <c r="G2701" s="99" t="b">
        <v>0</v>
      </c>
    </row>
    <row r="2702" spans="1:7" ht="15">
      <c r="A2702" s="101" t="s">
        <v>2296</v>
      </c>
      <c r="B2702" s="99">
        <v>2</v>
      </c>
      <c r="C2702" s="103">
        <v>0.0006833671362470793</v>
      </c>
      <c r="D2702" s="99" t="s">
        <v>454</v>
      </c>
      <c r="E2702" s="99" t="b">
        <v>0</v>
      </c>
      <c r="F2702" s="99" t="b">
        <v>0</v>
      </c>
      <c r="G2702" s="99" t="b">
        <v>0</v>
      </c>
    </row>
    <row r="2703" spans="1:7" ht="15">
      <c r="A2703" s="101" t="s">
        <v>2298</v>
      </c>
      <c r="B2703" s="99">
        <v>2</v>
      </c>
      <c r="C2703" s="103">
        <v>0.0006833671362470793</v>
      </c>
      <c r="D2703" s="99" t="s">
        <v>454</v>
      </c>
      <c r="E2703" s="99" t="b">
        <v>0</v>
      </c>
      <c r="F2703" s="99" t="b">
        <v>0</v>
      </c>
      <c r="G2703" s="99" t="b">
        <v>0</v>
      </c>
    </row>
    <row r="2704" spans="1:7" ht="15">
      <c r="A2704" s="101" t="s">
        <v>2302</v>
      </c>
      <c r="B2704" s="99">
        <v>2</v>
      </c>
      <c r="C2704" s="103">
        <v>0.000550138547769991</v>
      </c>
      <c r="D2704" s="99" t="s">
        <v>454</v>
      </c>
      <c r="E2704" s="99" t="b">
        <v>0</v>
      </c>
      <c r="F2704" s="99" t="b">
        <v>0</v>
      </c>
      <c r="G2704" s="99" t="b">
        <v>0</v>
      </c>
    </row>
    <row r="2705" spans="1:7" ht="15">
      <c r="A2705" s="101" t="s">
        <v>2306</v>
      </c>
      <c r="B2705" s="99">
        <v>2</v>
      </c>
      <c r="C2705" s="103">
        <v>0.0006833671362470793</v>
      </c>
      <c r="D2705" s="99" t="s">
        <v>454</v>
      </c>
      <c r="E2705" s="99" t="b">
        <v>0</v>
      </c>
      <c r="F2705" s="99" t="b">
        <v>0</v>
      </c>
      <c r="G2705" s="99" t="b">
        <v>0</v>
      </c>
    </row>
    <row r="2706" spans="1:7" ht="15">
      <c r="A2706" s="101" t="s">
        <v>2307</v>
      </c>
      <c r="B2706" s="99">
        <v>2</v>
      </c>
      <c r="C2706" s="103">
        <v>0.0006833671362470793</v>
      </c>
      <c r="D2706" s="99" t="s">
        <v>454</v>
      </c>
      <c r="E2706" s="99" t="b">
        <v>0</v>
      </c>
      <c r="F2706" s="99" t="b">
        <v>0</v>
      </c>
      <c r="G2706" s="99" t="b">
        <v>0</v>
      </c>
    </row>
    <row r="2707" spans="1:7" ht="15">
      <c r="A2707" s="101" t="s">
        <v>2309</v>
      </c>
      <c r="B2707" s="99">
        <v>2</v>
      </c>
      <c r="C2707" s="103">
        <v>0.000550138547769991</v>
      </c>
      <c r="D2707" s="99" t="s">
        <v>454</v>
      </c>
      <c r="E2707" s="99" t="b">
        <v>1</v>
      </c>
      <c r="F2707" s="99" t="b">
        <v>0</v>
      </c>
      <c r="G2707" s="99" t="b">
        <v>0</v>
      </c>
    </row>
    <row r="2708" spans="1:7" ht="15">
      <c r="A2708" s="101" t="s">
        <v>2313</v>
      </c>
      <c r="B2708" s="99">
        <v>2</v>
      </c>
      <c r="C2708" s="103">
        <v>0.0006833671362470793</v>
      </c>
      <c r="D2708" s="99" t="s">
        <v>454</v>
      </c>
      <c r="E2708" s="99" t="b">
        <v>0</v>
      </c>
      <c r="F2708" s="99" t="b">
        <v>0</v>
      </c>
      <c r="G2708" s="99" t="b">
        <v>0</v>
      </c>
    </row>
    <row r="2709" spans="1:7" ht="15">
      <c r="A2709" s="101" t="s">
        <v>2315</v>
      </c>
      <c r="B2709" s="99">
        <v>2</v>
      </c>
      <c r="C2709" s="103">
        <v>0.000550138547769991</v>
      </c>
      <c r="D2709" s="99" t="s">
        <v>454</v>
      </c>
      <c r="E2709" s="99" t="b">
        <v>0</v>
      </c>
      <c r="F2709" s="99" t="b">
        <v>0</v>
      </c>
      <c r="G2709" s="99" t="b">
        <v>0</v>
      </c>
    </row>
    <row r="2710" spans="1:7" ht="15">
      <c r="A2710" s="101" t="s">
        <v>2316</v>
      </c>
      <c r="B2710" s="99">
        <v>2</v>
      </c>
      <c r="C2710" s="103">
        <v>0.0006833671362470793</v>
      </c>
      <c r="D2710" s="99" t="s">
        <v>454</v>
      </c>
      <c r="E2710" s="99" t="b">
        <v>1</v>
      </c>
      <c r="F2710" s="99" t="b">
        <v>0</v>
      </c>
      <c r="G2710" s="99" t="b">
        <v>0</v>
      </c>
    </row>
    <row r="2711" spans="1:7" ht="15">
      <c r="A2711" s="101" t="s">
        <v>1621</v>
      </c>
      <c r="B2711" s="99">
        <v>2</v>
      </c>
      <c r="C2711" s="103">
        <v>0.000550138547769991</v>
      </c>
      <c r="D2711" s="99" t="s">
        <v>454</v>
      </c>
      <c r="E2711" s="99" t="b">
        <v>0</v>
      </c>
      <c r="F2711" s="99" t="b">
        <v>0</v>
      </c>
      <c r="G2711" s="99" t="b">
        <v>0</v>
      </c>
    </row>
    <row r="2712" spans="1:7" ht="15">
      <c r="A2712" s="101" t="s">
        <v>1099</v>
      </c>
      <c r="B2712" s="99">
        <v>2</v>
      </c>
      <c r="C2712" s="103">
        <v>0.000550138547769991</v>
      </c>
      <c r="D2712" s="99" t="s">
        <v>454</v>
      </c>
      <c r="E2712" s="99" t="b">
        <v>0</v>
      </c>
      <c r="F2712" s="99" t="b">
        <v>0</v>
      </c>
      <c r="G2712" s="99" t="b">
        <v>0</v>
      </c>
    </row>
    <row r="2713" spans="1:7" ht="15">
      <c r="A2713" s="101" t="s">
        <v>2320</v>
      </c>
      <c r="B2713" s="99">
        <v>2</v>
      </c>
      <c r="C2713" s="103">
        <v>0.0006833671362470793</v>
      </c>
      <c r="D2713" s="99" t="s">
        <v>454</v>
      </c>
      <c r="E2713" s="99" t="b">
        <v>0</v>
      </c>
      <c r="F2713" s="99" t="b">
        <v>0</v>
      </c>
      <c r="G2713" s="99" t="b">
        <v>0</v>
      </c>
    </row>
    <row r="2714" spans="1:7" ht="15">
      <c r="A2714" s="101" t="s">
        <v>2319</v>
      </c>
      <c r="B2714" s="99">
        <v>2</v>
      </c>
      <c r="C2714" s="103">
        <v>0.0006833671362470793</v>
      </c>
      <c r="D2714" s="99" t="s">
        <v>454</v>
      </c>
      <c r="E2714" s="99" t="b">
        <v>0</v>
      </c>
      <c r="F2714" s="99" t="b">
        <v>0</v>
      </c>
      <c r="G2714" s="99" t="b">
        <v>0</v>
      </c>
    </row>
    <row r="2715" spans="1:7" ht="15">
      <c r="A2715" s="101" t="s">
        <v>1299</v>
      </c>
      <c r="B2715" s="99">
        <v>2</v>
      </c>
      <c r="C2715" s="103">
        <v>0.000550138547769991</v>
      </c>
      <c r="D2715" s="99" t="s">
        <v>454</v>
      </c>
      <c r="E2715" s="99" t="b">
        <v>0</v>
      </c>
      <c r="F2715" s="99" t="b">
        <v>0</v>
      </c>
      <c r="G2715" s="99" t="b">
        <v>0</v>
      </c>
    </row>
    <row r="2716" spans="1:7" ht="15">
      <c r="A2716" s="101" t="s">
        <v>2323</v>
      </c>
      <c r="B2716" s="99">
        <v>2</v>
      </c>
      <c r="C2716" s="103">
        <v>0.000550138547769991</v>
      </c>
      <c r="D2716" s="99" t="s">
        <v>454</v>
      </c>
      <c r="E2716" s="99" t="b">
        <v>0</v>
      </c>
      <c r="F2716" s="99" t="b">
        <v>0</v>
      </c>
      <c r="G2716" s="99" t="b">
        <v>0</v>
      </c>
    </row>
    <row r="2717" spans="1:7" ht="15">
      <c r="A2717" s="101" t="s">
        <v>2325</v>
      </c>
      <c r="B2717" s="99">
        <v>2</v>
      </c>
      <c r="C2717" s="103">
        <v>0.000550138547769991</v>
      </c>
      <c r="D2717" s="99" t="s">
        <v>454</v>
      </c>
      <c r="E2717" s="99" t="b">
        <v>0</v>
      </c>
      <c r="F2717" s="99" t="b">
        <v>0</v>
      </c>
      <c r="G2717" s="99" t="b">
        <v>0</v>
      </c>
    </row>
    <row r="2718" spans="1:7" ht="15">
      <c r="A2718" s="101" t="s">
        <v>2327</v>
      </c>
      <c r="B2718" s="99">
        <v>2</v>
      </c>
      <c r="C2718" s="103">
        <v>0.0006833671362470793</v>
      </c>
      <c r="D2718" s="99" t="s">
        <v>454</v>
      </c>
      <c r="E2718" s="99" t="b">
        <v>0</v>
      </c>
      <c r="F2718" s="99" t="b">
        <v>0</v>
      </c>
      <c r="G2718" s="99" t="b">
        <v>0</v>
      </c>
    </row>
    <row r="2719" spans="1:7" ht="15">
      <c r="A2719" s="101" t="s">
        <v>1300</v>
      </c>
      <c r="B2719" s="99">
        <v>2</v>
      </c>
      <c r="C2719" s="103">
        <v>0.000550138547769991</v>
      </c>
      <c r="D2719" s="99" t="s">
        <v>454</v>
      </c>
      <c r="E2719" s="99" t="b">
        <v>0</v>
      </c>
      <c r="F2719" s="99" t="b">
        <v>0</v>
      </c>
      <c r="G2719" s="99" t="b">
        <v>0</v>
      </c>
    </row>
    <row r="2720" spans="1:7" ht="15">
      <c r="A2720" s="101" t="s">
        <v>966</v>
      </c>
      <c r="B2720" s="99">
        <v>2</v>
      </c>
      <c r="C2720" s="103">
        <v>0.0006833671362470793</v>
      </c>
      <c r="D2720" s="99" t="s">
        <v>454</v>
      </c>
      <c r="E2720" s="99" t="b">
        <v>0</v>
      </c>
      <c r="F2720" s="99" t="b">
        <v>0</v>
      </c>
      <c r="G2720" s="99" t="b">
        <v>0</v>
      </c>
    </row>
    <row r="2721" spans="1:7" ht="15">
      <c r="A2721" s="101" t="s">
        <v>2332</v>
      </c>
      <c r="B2721" s="99">
        <v>2</v>
      </c>
      <c r="C2721" s="103">
        <v>0.000550138547769991</v>
      </c>
      <c r="D2721" s="99" t="s">
        <v>454</v>
      </c>
      <c r="E2721" s="99" t="b">
        <v>0</v>
      </c>
      <c r="F2721" s="99" t="b">
        <v>0</v>
      </c>
      <c r="G2721" s="99" t="b">
        <v>0</v>
      </c>
    </row>
    <row r="2722" spans="1:7" ht="15">
      <c r="A2722" s="101" t="s">
        <v>2333</v>
      </c>
      <c r="B2722" s="99">
        <v>2</v>
      </c>
      <c r="C2722" s="103">
        <v>0.0006833671362470793</v>
      </c>
      <c r="D2722" s="99" t="s">
        <v>454</v>
      </c>
      <c r="E2722" s="99" t="b">
        <v>0</v>
      </c>
      <c r="F2722" s="99" t="b">
        <v>0</v>
      </c>
      <c r="G2722" s="99" t="b">
        <v>0</v>
      </c>
    </row>
    <row r="2723" spans="1:7" ht="15">
      <c r="A2723" s="101" t="s">
        <v>2339</v>
      </c>
      <c r="B2723" s="99">
        <v>2</v>
      </c>
      <c r="C2723" s="103">
        <v>0.000550138547769991</v>
      </c>
      <c r="D2723" s="99" t="s">
        <v>454</v>
      </c>
      <c r="E2723" s="99" t="b">
        <v>0</v>
      </c>
      <c r="F2723" s="99" t="b">
        <v>0</v>
      </c>
      <c r="G2723" s="99" t="b">
        <v>0</v>
      </c>
    </row>
    <row r="2724" spans="1:7" ht="15">
      <c r="A2724" s="101" t="s">
        <v>2341</v>
      </c>
      <c r="B2724" s="99">
        <v>2</v>
      </c>
      <c r="C2724" s="103">
        <v>0.000550138547769991</v>
      </c>
      <c r="D2724" s="99" t="s">
        <v>454</v>
      </c>
      <c r="E2724" s="99" t="b">
        <v>0</v>
      </c>
      <c r="F2724" s="99" t="b">
        <v>0</v>
      </c>
      <c r="G2724" s="99" t="b">
        <v>0</v>
      </c>
    </row>
    <row r="2725" spans="1:7" ht="15">
      <c r="A2725" s="101" t="s">
        <v>605</v>
      </c>
      <c r="B2725" s="99">
        <v>2</v>
      </c>
      <c r="C2725" s="103">
        <v>0.000550138547769991</v>
      </c>
      <c r="D2725" s="99" t="s">
        <v>454</v>
      </c>
      <c r="E2725" s="99" t="b">
        <v>0</v>
      </c>
      <c r="F2725" s="99" t="b">
        <v>0</v>
      </c>
      <c r="G2725" s="99" t="b">
        <v>0</v>
      </c>
    </row>
    <row r="2726" spans="1:7" ht="15">
      <c r="A2726" s="101" t="s">
        <v>2346</v>
      </c>
      <c r="B2726" s="99">
        <v>2</v>
      </c>
      <c r="C2726" s="103">
        <v>0.0006833671362470793</v>
      </c>
      <c r="D2726" s="99" t="s">
        <v>454</v>
      </c>
      <c r="E2726" s="99" t="b">
        <v>0</v>
      </c>
      <c r="F2726" s="99" t="b">
        <v>0</v>
      </c>
      <c r="G2726" s="99" t="b">
        <v>0</v>
      </c>
    </row>
    <row r="2727" spans="1:7" ht="15">
      <c r="A2727" s="101" t="s">
        <v>2347</v>
      </c>
      <c r="B2727" s="99">
        <v>2</v>
      </c>
      <c r="C2727" s="103">
        <v>0.000550138547769991</v>
      </c>
      <c r="D2727" s="99" t="s">
        <v>454</v>
      </c>
      <c r="E2727" s="99" t="b">
        <v>0</v>
      </c>
      <c r="F2727" s="99" t="b">
        <v>0</v>
      </c>
      <c r="G2727" s="99" t="b">
        <v>0</v>
      </c>
    </row>
    <row r="2728" spans="1:7" ht="15">
      <c r="A2728" s="101" t="s">
        <v>2349</v>
      </c>
      <c r="B2728" s="99">
        <v>2</v>
      </c>
      <c r="C2728" s="103">
        <v>0.000550138547769991</v>
      </c>
      <c r="D2728" s="99" t="s">
        <v>454</v>
      </c>
      <c r="E2728" s="99" t="b">
        <v>1</v>
      </c>
      <c r="F2728" s="99" t="b">
        <v>0</v>
      </c>
      <c r="G2728" s="99" t="b">
        <v>0</v>
      </c>
    </row>
    <row r="2729" spans="1:7" ht="15">
      <c r="A2729" s="101" t="s">
        <v>1309</v>
      </c>
      <c r="B2729" s="99">
        <v>2</v>
      </c>
      <c r="C2729" s="103">
        <v>0.000550138547769991</v>
      </c>
      <c r="D2729" s="99" t="s">
        <v>454</v>
      </c>
      <c r="E2729" s="99" t="b">
        <v>0</v>
      </c>
      <c r="F2729" s="99" t="b">
        <v>0</v>
      </c>
      <c r="G2729" s="99" t="b">
        <v>0</v>
      </c>
    </row>
    <row r="2730" spans="1:7" ht="15">
      <c r="A2730" s="101" t="s">
        <v>1310</v>
      </c>
      <c r="B2730" s="99">
        <v>2</v>
      </c>
      <c r="C2730" s="103">
        <v>0.000550138547769991</v>
      </c>
      <c r="D2730" s="99" t="s">
        <v>454</v>
      </c>
      <c r="E2730" s="99" t="b">
        <v>0</v>
      </c>
      <c r="F2730" s="99" t="b">
        <v>0</v>
      </c>
      <c r="G2730" s="99" t="b">
        <v>0</v>
      </c>
    </row>
    <row r="2731" spans="1:7" ht="15">
      <c r="A2731" s="101" t="s">
        <v>1311</v>
      </c>
      <c r="B2731" s="99">
        <v>2</v>
      </c>
      <c r="C2731" s="103">
        <v>0.000550138547769991</v>
      </c>
      <c r="D2731" s="99" t="s">
        <v>454</v>
      </c>
      <c r="E2731" s="99" t="b">
        <v>0</v>
      </c>
      <c r="F2731" s="99" t="b">
        <v>0</v>
      </c>
      <c r="G2731" s="99" t="b">
        <v>0</v>
      </c>
    </row>
    <row r="2732" spans="1:7" ht="15">
      <c r="A2732" s="101" t="s">
        <v>2360</v>
      </c>
      <c r="B2732" s="99">
        <v>2</v>
      </c>
      <c r="C2732" s="103">
        <v>0.0006833671362470793</v>
      </c>
      <c r="D2732" s="99" t="s">
        <v>454</v>
      </c>
      <c r="E2732" s="99" t="b">
        <v>0</v>
      </c>
      <c r="F2732" s="99" t="b">
        <v>0</v>
      </c>
      <c r="G2732" s="99" t="b">
        <v>0</v>
      </c>
    </row>
    <row r="2733" spans="1:7" ht="15">
      <c r="A2733" s="101" t="s">
        <v>2361</v>
      </c>
      <c r="B2733" s="99">
        <v>2</v>
      </c>
      <c r="C2733" s="103">
        <v>0.000550138547769991</v>
      </c>
      <c r="D2733" s="99" t="s">
        <v>454</v>
      </c>
      <c r="E2733" s="99" t="b">
        <v>0</v>
      </c>
      <c r="F2733" s="99" t="b">
        <v>0</v>
      </c>
      <c r="G2733" s="99" t="b">
        <v>0</v>
      </c>
    </row>
    <row r="2734" spans="1:7" ht="15">
      <c r="A2734" s="101" t="s">
        <v>2362</v>
      </c>
      <c r="B2734" s="99">
        <v>2</v>
      </c>
      <c r="C2734" s="103">
        <v>0.0006833671362470793</v>
      </c>
      <c r="D2734" s="99" t="s">
        <v>454</v>
      </c>
      <c r="E2734" s="99" t="b">
        <v>0</v>
      </c>
      <c r="F2734" s="99" t="b">
        <v>0</v>
      </c>
      <c r="G2734" s="99" t="b">
        <v>0</v>
      </c>
    </row>
    <row r="2735" spans="1:7" ht="15">
      <c r="A2735" s="101" t="s">
        <v>1313</v>
      </c>
      <c r="B2735" s="99">
        <v>2</v>
      </c>
      <c r="C2735" s="103">
        <v>0.0006833671362470793</v>
      </c>
      <c r="D2735" s="99" t="s">
        <v>454</v>
      </c>
      <c r="E2735" s="99" t="b">
        <v>0</v>
      </c>
      <c r="F2735" s="99" t="b">
        <v>0</v>
      </c>
      <c r="G2735" s="99" t="b">
        <v>0</v>
      </c>
    </row>
    <row r="2736" spans="1:7" ht="15">
      <c r="A2736" s="101" t="s">
        <v>1102</v>
      </c>
      <c r="B2736" s="99">
        <v>2</v>
      </c>
      <c r="C2736" s="103">
        <v>0.0006833671362470793</v>
      </c>
      <c r="D2736" s="99" t="s">
        <v>454</v>
      </c>
      <c r="E2736" s="99" t="b">
        <v>0</v>
      </c>
      <c r="F2736" s="99" t="b">
        <v>0</v>
      </c>
      <c r="G2736" s="99" t="b">
        <v>0</v>
      </c>
    </row>
    <row r="2737" spans="1:7" ht="15">
      <c r="A2737" s="101" t="s">
        <v>2366</v>
      </c>
      <c r="B2737" s="99">
        <v>2</v>
      </c>
      <c r="C2737" s="103">
        <v>0.0006833671362470793</v>
      </c>
      <c r="D2737" s="99" t="s">
        <v>454</v>
      </c>
      <c r="E2737" s="99" t="b">
        <v>0</v>
      </c>
      <c r="F2737" s="99" t="b">
        <v>0</v>
      </c>
      <c r="G2737" s="99" t="b">
        <v>0</v>
      </c>
    </row>
    <row r="2738" spans="1:7" ht="15">
      <c r="A2738" s="101" t="s">
        <v>654</v>
      </c>
      <c r="B2738" s="99">
        <v>2</v>
      </c>
      <c r="C2738" s="103">
        <v>0.000550138547769991</v>
      </c>
      <c r="D2738" s="99" t="s">
        <v>454</v>
      </c>
      <c r="E2738" s="99" t="b">
        <v>0</v>
      </c>
      <c r="F2738" s="99" t="b">
        <v>0</v>
      </c>
      <c r="G2738" s="99" t="b">
        <v>0</v>
      </c>
    </row>
    <row r="2739" spans="1:7" ht="15">
      <c r="A2739" s="101" t="s">
        <v>614</v>
      </c>
      <c r="B2739" s="99">
        <v>2</v>
      </c>
      <c r="C2739" s="103">
        <v>0.000550138547769991</v>
      </c>
      <c r="D2739" s="99" t="s">
        <v>454</v>
      </c>
      <c r="E2739" s="99" t="b">
        <v>0</v>
      </c>
      <c r="F2739" s="99" t="b">
        <v>0</v>
      </c>
      <c r="G2739" s="99" t="b">
        <v>0</v>
      </c>
    </row>
    <row r="2740" spans="1:7" ht="15">
      <c r="A2740" s="101" t="s">
        <v>2373</v>
      </c>
      <c r="B2740" s="99">
        <v>2</v>
      </c>
      <c r="C2740" s="103">
        <v>0.0006833671362470793</v>
      </c>
      <c r="D2740" s="99" t="s">
        <v>454</v>
      </c>
      <c r="E2740" s="99" t="b">
        <v>0</v>
      </c>
      <c r="F2740" s="99" t="b">
        <v>0</v>
      </c>
      <c r="G2740" s="99" t="b">
        <v>0</v>
      </c>
    </row>
    <row r="2741" spans="1:7" ht="15">
      <c r="A2741" s="101" t="s">
        <v>1319</v>
      </c>
      <c r="B2741" s="99">
        <v>2</v>
      </c>
      <c r="C2741" s="103">
        <v>0.0006833671362470793</v>
      </c>
      <c r="D2741" s="99" t="s">
        <v>454</v>
      </c>
      <c r="E2741" s="99" t="b">
        <v>0</v>
      </c>
      <c r="F2741" s="99" t="b">
        <v>0</v>
      </c>
      <c r="G2741" s="99" t="b">
        <v>0</v>
      </c>
    </row>
    <row r="2742" spans="1:7" ht="15">
      <c r="A2742" s="101" t="s">
        <v>971</v>
      </c>
      <c r="B2742" s="99">
        <v>2</v>
      </c>
      <c r="C2742" s="103">
        <v>0.000550138547769991</v>
      </c>
      <c r="D2742" s="99" t="s">
        <v>454</v>
      </c>
      <c r="E2742" s="99" t="b">
        <v>0</v>
      </c>
      <c r="F2742" s="99" t="b">
        <v>0</v>
      </c>
      <c r="G2742" s="99" t="b">
        <v>0</v>
      </c>
    </row>
    <row r="2743" spans="1:7" ht="15">
      <c r="A2743" s="101" t="s">
        <v>872</v>
      </c>
      <c r="B2743" s="99">
        <v>2</v>
      </c>
      <c r="C2743" s="103">
        <v>0.000550138547769991</v>
      </c>
      <c r="D2743" s="99" t="s">
        <v>454</v>
      </c>
      <c r="E2743" s="99" t="b">
        <v>1</v>
      </c>
      <c r="F2743" s="99" t="b">
        <v>0</v>
      </c>
      <c r="G2743" s="99" t="b">
        <v>0</v>
      </c>
    </row>
    <row r="2744" spans="1:7" ht="15">
      <c r="A2744" s="101" t="s">
        <v>873</v>
      </c>
      <c r="B2744" s="99">
        <v>2</v>
      </c>
      <c r="C2744" s="103">
        <v>0.000550138547769991</v>
      </c>
      <c r="D2744" s="99" t="s">
        <v>454</v>
      </c>
      <c r="E2744" s="99" t="b">
        <v>0</v>
      </c>
      <c r="F2744" s="99" t="b">
        <v>0</v>
      </c>
      <c r="G2744" s="99" t="b">
        <v>0</v>
      </c>
    </row>
    <row r="2745" spans="1:7" ht="15">
      <c r="A2745" s="101" t="s">
        <v>2376</v>
      </c>
      <c r="B2745" s="99">
        <v>2</v>
      </c>
      <c r="C2745" s="103">
        <v>0.000550138547769991</v>
      </c>
      <c r="D2745" s="99" t="s">
        <v>454</v>
      </c>
      <c r="E2745" s="99" t="b">
        <v>1</v>
      </c>
      <c r="F2745" s="99" t="b">
        <v>0</v>
      </c>
      <c r="G2745" s="99" t="b">
        <v>0</v>
      </c>
    </row>
    <row r="2746" spans="1:7" ht="15">
      <c r="A2746" s="101" t="s">
        <v>2379</v>
      </c>
      <c r="B2746" s="99">
        <v>2</v>
      </c>
      <c r="C2746" s="103">
        <v>0.000550138547769991</v>
      </c>
      <c r="D2746" s="99" t="s">
        <v>454</v>
      </c>
      <c r="E2746" s="99" t="b">
        <v>0</v>
      </c>
      <c r="F2746" s="99" t="b">
        <v>0</v>
      </c>
      <c r="G2746" s="99" t="b">
        <v>0</v>
      </c>
    </row>
    <row r="2747" spans="1:7" ht="15">
      <c r="A2747" s="101" t="s">
        <v>1105</v>
      </c>
      <c r="B2747" s="99">
        <v>2</v>
      </c>
      <c r="C2747" s="103">
        <v>0.0006833671362470793</v>
      </c>
      <c r="D2747" s="99" t="s">
        <v>454</v>
      </c>
      <c r="E2747" s="99" t="b">
        <v>0</v>
      </c>
      <c r="F2747" s="99" t="b">
        <v>0</v>
      </c>
      <c r="G2747" s="99" t="b">
        <v>0</v>
      </c>
    </row>
    <row r="2748" spans="1:7" ht="15">
      <c r="A2748" s="101" t="s">
        <v>1324</v>
      </c>
      <c r="B2748" s="99">
        <v>2</v>
      </c>
      <c r="C2748" s="103">
        <v>0.0006833671362470793</v>
      </c>
      <c r="D2748" s="99" t="s">
        <v>454</v>
      </c>
      <c r="E2748" s="99" t="b">
        <v>0</v>
      </c>
      <c r="F2748" s="99" t="b">
        <v>0</v>
      </c>
      <c r="G2748" s="99" t="b">
        <v>0</v>
      </c>
    </row>
    <row r="2749" spans="1:7" ht="15">
      <c r="A2749" s="101" t="s">
        <v>2384</v>
      </c>
      <c r="B2749" s="99">
        <v>2</v>
      </c>
      <c r="C2749" s="103">
        <v>0.000550138547769991</v>
      </c>
      <c r="D2749" s="99" t="s">
        <v>454</v>
      </c>
      <c r="E2749" s="99" t="b">
        <v>0</v>
      </c>
      <c r="F2749" s="99" t="b">
        <v>0</v>
      </c>
      <c r="G2749" s="99" t="b">
        <v>0</v>
      </c>
    </row>
    <row r="2750" spans="1:7" ht="15">
      <c r="A2750" s="101" t="s">
        <v>1643</v>
      </c>
      <c r="B2750" s="99">
        <v>2</v>
      </c>
      <c r="C2750" s="103">
        <v>0.000550138547769991</v>
      </c>
      <c r="D2750" s="99" t="s">
        <v>454</v>
      </c>
      <c r="E2750" s="99" t="b">
        <v>0</v>
      </c>
      <c r="F2750" s="99" t="b">
        <v>0</v>
      </c>
      <c r="G2750" s="99" t="b">
        <v>0</v>
      </c>
    </row>
    <row r="2751" spans="1:7" ht="15">
      <c r="A2751" s="101" t="s">
        <v>808</v>
      </c>
      <c r="B2751" s="99">
        <v>2</v>
      </c>
      <c r="C2751" s="103">
        <v>0.0006833671362470793</v>
      </c>
      <c r="D2751" s="99" t="s">
        <v>454</v>
      </c>
      <c r="E2751" s="99" t="b">
        <v>0</v>
      </c>
      <c r="F2751" s="99" t="b">
        <v>0</v>
      </c>
      <c r="G2751" s="99" t="b">
        <v>0</v>
      </c>
    </row>
    <row r="2752" spans="1:7" ht="15">
      <c r="A2752" s="101" t="s">
        <v>505</v>
      </c>
      <c r="B2752" s="99">
        <v>2</v>
      </c>
      <c r="C2752" s="103">
        <v>0.000550138547769991</v>
      </c>
      <c r="D2752" s="99" t="s">
        <v>454</v>
      </c>
      <c r="E2752" s="99" t="b">
        <v>0</v>
      </c>
      <c r="F2752" s="99" t="b">
        <v>0</v>
      </c>
      <c r="G2752" s="99" t="b">
        <v>0</v>
      </c>
    </row>
    <row r="2753" spans="1:7" ht="15">
      <c r="A2753" s="101" t="s">
        <v>1645</v>
      </c>
      <c r="B2753" s="99">
        <v>2</v>
      </c>
      <c r="C2753" s="103">
        <v>0.0006833671362470793</v>
      </c>
      <c r="D2753" s="99" t="s">
        <v>454</v>
      </c>
      <c r="E2753" s="99" t="b">
        <v>0</v>
      </c>
      <c r="F2753" s="99" t="b">
        <v>0</v>
      </c>
      <c r="G2753" s="99" t="b">
        <v>0</v>
      </c>
    </row>
    <row r="2754" spans="1:7" ht="15">
      <c r="A2754" s="101" t="s">
        <v>2395</v>
      </c>
      <c r="B2754" s="99">
        <v>2</v>
      </c>
      <c r="C2754" s="103">
        <v>0.000550138547769991</v>
      </c>
      <c r="D2754" s="99" t="s">
        <v>454</v>
      </c>
      <c r="E2754" s="99" t="b">
        <v>0</v>
      </c>
      <c r="F2754" s="99" t="b">
        <v>0</v>
      </c>
      <c r="G2754" s="99" t="b">
        <v>0</v>
      </c>
    </row>
    <row r="2755" spans="1:7" ht="15">
      <c r="A2755" s="101" t="s">
        <v>1109</v>
      </c>
      <c r="B2755" s="99">
        <v>2</v>
      </c>
      <c r="C2755" s="103">
        <v>0.0006833671362470793</v>
      </c>
      <c r="D2755" s="99" t="s">
        <v>454</v>
      </c>
      <c r="E2755" s="99" t="b">
        <v>0</v>
      </c>
      <c r="F2755" s="99" t="b">
        <v>0</v>
      </c>
      <c r="G2755" s="99" t="b">
        <v>0</v>
      </c>
    </row>
    <row r="2756" spans="1:7" ht="15">
      <c r="A2756" s="101" t="s">
        <v>1110</v>
      </c>
      <c r="B2756" s="99">
        <v>2</v>
      </c>
      <c r="C2756" s="103">
        <v>0.000550138547769991</v>
      </c>
      <c r="D2756" s="99" t="s">
        <v>454</v>
      </c>
      <c r="E2756" s="99" t="b">
        <v>0</v>
      </c>
      <c r="F2756" s="99" t="b">
        <v>0</v>
      </c>
      <c r="G2756" s="99" t="b">
        <v>0</v>
      </c>
    </row>
    <row r="2757" spans="1:7" ht="15">
      <c r="A2757" s="101" t="s">
        <v>2402</v>
      </c>
      <c r="B2757" s="99">
        <v>2</v>
      </c>
      <c r="C2757" s="103">
        <v>0.0006833671362470793</v>
      </c>
      <c r="D2757" s="99" t="s">
        <v>454</v>
      </c>
      <c r="E2757" s="99" t="b">
        <v>0</v>
      </c>
      <c r="F2757" s="99" t="b">
        <v>0</v>
      </c>
      <c r="G2757" s="99" t="b">
        <v>0</v>
      </c>
    </row>
    <row r="2758" spans="1:7" ht="15">
      <c r="A2758" s="101" t="s">
        <v>980</v>
      </c>
      <c r="B2758" s="99">
        <v>2</v>
      </c>
      <c r="C2758" s="103">
        <v>0.000550138547769991</v>
      </c>
      <c r="D2758" s="99" t="s">
        <v>454</v>
      </c>
      <c r="E2758" s="99" t="b">
        <v>0</v>
      </c>
      <c r="F2758" s="99" t="b">
        <v>0</v>
      </c>
      <c r="G2758" s="99" t="b">
        <v>0</v>
      </c>
    </row>
    <row r="2759" spans="1:7" ht="15">
      <c r="A2759" s="101" t="s">
        <v>2404</v>
      </c>
      <c r="B2759" s="99">
        <v>2</v>
      </c>
      <c r="C2759" s="103">
        <v>0.000550138547769991</v>
      </c>
      <c r="D2759" s="99" t="s">
        <v>454</v>
      </c>
      <c r="E2759" s="99" t="b">
        <v>0</v>
      </c>
      <c r="F2759" s="99" t="b">
        <v>0</v>
      </c>
      <c r="G2759" s="99" t="b">
        <v>0</v>
      </c>
    </row>
    <row r="2760" spans="1:7" ht="15">
      <c r="A2760" s="101" t="s">
        <v>1114</v>
      </c>
      <c r="B2760" s="99">
        <v>2</v>
      </c>
      <c r="C2760" s="103">
        <v>0.0006833671362470793</v>
      </c>
      <c r="D2760" s="99" t="s">
        <v>454</v>
      </c>
      <c r="E2760" s="99" t="b">
        <v>0</v>
      </c>
      <c r="F2760" s="99" t="b">
        <v>0</v>
      </c>
      <c r="G2760" s="99" t="b">
        <v>0</v>
      </c>
    </row>
    <row r="2761" spans="1:7" ht="15">
      <c r="A2761" s="101" t="s">
        <v>2406</v>
      </c>
      <c r="B2761" s="99">
        <v>2</v>
      </c>
      <c r="C2761" s="103">
        <v>0.0006833671362470793</v>
      </c>
      <c r="D2761" s="99" t="s">
        <v>454</v>
      </c>
      <c r="E2761" s="99" t="b">
        <v>0</v>
      </c>
      <c r="F2761" s="99" t="b">
        <v>0</v>
      </c>
      <c r="G2761" s="99" t="b">
        <v>0</v>
      </c>
    </row>
    <row r="2762" spans="1:7" ht="15">
      <c r="A2762" s="101" t="s">
        <v>1658</v>
      </c>
      <c r="B2762" s="99">
        <v>2</v>
      </c>
      <c r="C2762" s="103">
        <v>0.0006833671362470793</v>
      </c>
      <c r="D2762" s="99" t="s">
        <v>454</v>
      </c>
      <c r="E2762" s="99" t="b">
        <v>0</v>
      </c>
      <c r="F2762" s="99" t="b">
        <v>0</v>
      </c>
      <c r="G2762" s="99" t="b">
        <v>0</v>
      </c>
    </row>
    <row r="2763" spans="1:7" ht="15">
      <c r="A2763" s="101" t="s">
        <v>2411</v>
      </c>
      <c r="B2763" s="99">
        <v>2</v>
      </c>
      <c r="C2763" s="103">
        <v>0.000550138547769991</v>
      </c>
      <c r="D2763" s="99" t="s">
        <v>454</v>
      </c>
      <c r="E2763" s="99" t="b">
        <v>0</v>
      </c>
      <c r="F2763" s="99" t="b">
        <v>0</v>
      </c>
      <c r="G2763" s="99" t="b">
        <v>0</v>
      </c>
    </row>
    <row r="2764" spans="1:7" ht="15">
      <c r="A2764" s="101" t="s">
        <v>1336</v>
      </c>
      <c r="B2764" s="99">
        <v>2</v>
      </c>
      <c r="C2764" s="103">
        <v>0.000550138547769991</v>
      </c>
      <c r="D2764" s="99" t="s">
        <v>454</v>
      </c>
      <c r="E2764" s="99" t="b">
        <v>0</v>
      </c>
      <c r="F2764" s="99" t="b">
        <v>0</v>
      </c>
      <c r="G2764" s="99" t="b">
        <v>0</v>
      </c>
    </row>
    <row r="2765" spans="1:7" ht="15">
      <c r="A2765" s="101" t="s">
        <v>2417</v>
      </c>
      <c r="B2765" s="99">
        <v>2</v>
      </c>
      <c r="C2765" s="103">
        <v>0.000550138547769991</v>
      </c>
      <c r="D2765" s="99" t="s">
        <v>454</v>
      </c>
      <c r="E2765" s="99" t="b">
        <v>0</v>
      </c>
      <c r="F2765" s="99" t="b">
        <v>0</v>
      </c>
      <c r="G2765" s="99" t="b">
        <v>0</v>
      </c>
    </row>
    <row r="2766" spans="1:7" ht="15">
      <c r="A2766" s="101" t="s">
        <v>881</v>
      </c>
      <c r="B2766" s="99">
        <v>2</v>
      </c>
      <c r="C2766" s="103">
        <v>0.000550138547769991</v>
      </c>
      <c r="D2766" s="99" t="s">
        <v>454</v>
      </c>
      <c r="E2766" s="99" t="b">
        <v>0</v>
      </c>
      <c r="F2766" s="99" t="b">
        <v>0</v>
      </c>
      <c r="G2766" s="99" t="b">
        <v>0</v>
      </c>
    </row>
    <row r="2767" spans="1:7" ht="15">
      <c r="A2767" s="101" t="s">
        <v>764</v>
      </c>
      <c r="B2767" s="99">
        <v>2</v>
      </c>
      <c r="C2767" s="103">
        <v>0.000550138547769991</v>
      </c>
      <c r="D2767" s="99" t="s">
        <v>454</v>
      </c>
      <c r="E2767" s="99" t="b">
        <v>0</v>
      </c>
      <c r="F2767" s="99" t="b">
        <v>0</v>
      </c>
      <c r="G2767" s="99" t="b">
        <v>0</v>
      </c>
    </row>
    <row r="2768" spans="1:7" ht="15">
      <c r="A2768" s="101" t="s">
        <v>634</v>
      </c>
      <c r="B2768" s="99">
        <v>2</v>
      </c>
      <c r="C2768" s="103">
        <v>0.000550138547769991</v>
      </c>
      <c r="D2768" s="99" t="s">
        <v>454</v>
      </c>
      <c r="E2768" s="99" t="b">
        <v>0</v>
      </c>
      <c r="F2768" s="99" t="b">
        <v>0</v>
      </c>
      <c r="G2768" s="99" t="b">
        <v>0</v>
      </c>
    </row>
    <row r="2769" spans="1:7" ht="15">
      <c r="A2769" s="101" t="s">
        <v>1662</v>
      </c>
      <c r="B2769" s="99">
        <v>2</v>
      </c>
      <c r="C2769" s="103">
        <v>0.000550138547769991</v>
      </c>
      <c r="D2769" s="99" t="s">
        <v>454</v>
      </c>
      <c r="E2769" s="99" t="b">
        <v>0</v>
      </c>
      <c r="F2769" s="99" t="b">
        <v>0</v>
      </c>
      <c r="G2769" s="99" t="b">
        <v>0</v>
      </c>
    </row>
    <row r="2770" spans="1:7" ht="15">
      <c r="A2770" s="101" t="s">
        <v>1664</v>
      </c>
      <c r="B2770" s="99">
        <v>2</v>
      </c>
      <c r="C2770" s="103">
        <v>0.000550138547769991</v>
      </c>
      <c r="D2770" s="99" t="s">
        <v>454</v>
      </c>
      <c r="E2770" s="99" t="b">
        <v>0</v>
      </c>
      <c r="F2770" s="99" t="b">
        <v>1</v>
      </c>
      <c r="G2770" s="99" t="b">
        <v>0</v>
      </c>
    </row>
    <row r="2771" spans="1:7" ht="15">
      <c r="A2771" s="101" t="s">
        <v>2424</v>
      </c>
      <c r="B2771" s="99">
        <v>2</v>
      </c>
      <c r="C2771" s="103">
        <v>0.000550138547769991</v>
      </c>
      <c r="D2771" s="99" t="s">
        <v>454</v>
      </c>
      <c r="E2771" s="99" t="b">
        <v>0</v>
      </c>
      <c r="F2771" s="99" t="b">
        <v>0</v>
      </c>
      <c r="G2771" s="99" t="b">
        <v>0</v>
      </c>
    </row>
    <row r="2772" spans="1:7" ht="15">
      <c r="A2772" s="101" t="s">
        <v>1665</v>
      </c>
      <c r="B2772" s="99">
        <v>2</v>
      </c>
      <c r="C2772" s="103">
        <v>0.000550138547769991</v>
      </c>
      <c r="D2772" s="99" t="s">
        <v>454</v>
      </c>
      <c r="E2772" s="99" t="b">
        <v>0</v>
      </c>
      <c r="F2772" s="99" t="b">
        <v>0</v>
      </c>
      <c r="G2772" s="99" t="b">
        <v>0</v>
      </c>
    </row>
    <row r="2773" spans="1:7" ht="15">
      <c r="A2773" s="101" t="s">
        <v>2425</v>
      </c>
      <c r="B2773" s="99">
        <v>2</v>
      </c>
      <c r="C2773" s="103">
        <v>0.0006833671362470793</v>
      </c>
      <c r="D2773" s="99" t="s">
        <v>454</v>
      </c>
      <c r="E2773" s="99" t="b">
        <v>0</v>
      </c>
      <c r="F2773" s="99" t="b">
        <v>0</v>
      </c>
      <c r="G2773" s="99" t="b">
        <v>0</v>
      </c>
    </row>
    <row r="2774" spans="1:7" ht="15">
      <c r="A2774" s="101" t="s">
        <v>2427</v>
      </c>
      <c r="B2774" s="99">
        <v>2</v>
      </c>
      <c r="C2774" s="103">
        <v>0.000550138547769991</v>
      </c>
      <c r="D2774" s="99" t="s">
        <v>454</v>
      </c>
      <c r="E2774" s="99" t="b">
        <v>0</v>
      </c>
      <c r="F2774" s="99" t="b">
        <v>0</v>
      </c>
      <c r="G2774" s="99" t="b">
        <v>0</v>
      </c>
    </row>
    <row r="2775" spans="1:7" ht="15">
      <c r="A2775" s="101" t="s">
        <v>1668</v>
      </c>
      <c r="B2775" s="99">
        <v>2</v>
      </c>
      <c r="C2775" s="103">
        <v>0.000550138547769991</v>
      </c>
      <c r="D2775" s="99" t="s">
        <v>454</v>
      </c>
      <c r="E2775" s="99" t="b">
        <v>0</v>
      </c>
      <c r="F2775" s="99" t="b">
        <v>0</v>
      </c>
      <c r="G2775" s="99" t="b">
        <v>0</v>
      </c>
    </row>
    <row r="2776" spans="1:7" ht="15">
      <c r="A2776" s="101" t="s">
        <v>2428</v>
      </c>
      <c r="B2776" s="99">
        <v>2</v>
      </c>
      <c r="C2776" s="103">
        <v>0.000550138547769991</v>
      </c>
      <c r="D2776" s="99" t="s">
        <v>454</v>
      </c>
      <c r="E2776" s="99" t="b">
        <v>0</v>
      </c>
      <c r="F2776" s="99" t="b">
        <v>0</v>
      </c>
      <c r="G2776" s="99" t="b">
        <v>0</v>
      </c>
    </row>
    <row r="2777" spans="1:7" ht="15">
      <c r="A2777" s="101" t="s">
        <v>474</v>
      </c>
      <c r="B2777" s="99">
        <v>42</v>
      </c>
      <c r="C2777" s="103">
        <v>0.007539075311252408</v>
      </c>
      <c r="D2777" s="99" t="s">
        <v>455</v>
      </c>
      <c r="E2777" s="99" t="b">
        <v>0</v>
      </c>
      <c r="F2777" s="99" t="b">
        <v>0</v>
      </c>
      <c r="G2777" s="99" t="b">
        <v>0</v>
      </c>
    </row>
    <row r="2778" spans="1:7" ht="15">
      <c r="A2778" s="101" t="s">
        <v>475</v>
      </c>
      <c r="B2778" s="99">
        <v>26</v>
      </c>
      <c r="C2778" s="103">
        <v>0.00577082071293202</v>
      </c>
      <c r="D2778" s="99" t="s">
        <v>455</v>
      </c>
      <c r="E2778" s="99" t="b">
        <v>0</v>
      </c>
      <c r="F2778" s="99" t="b">
        <v>0</v>
      </c>
      <c r="G2778" s="99" t="b">
        <v>0</v>
      </c>
    </row>
    <row r="2779" spans="1:7" ht="15">
      <c r="A2779" s="101" t="s">
        <v>481</v>
      </c>
      <c r="B2779" s="99">
        <v>21</v>
      </c>
      <c r="C2779" s="103">
        <v>0.004661047498906632</v>
      </c>
      <c r="D2779" s="99" t="s">
        <v>455</v>
      </c>
      <c r="E2779" s="99" t="b">
        <v>0</v>
      </c>
      <c r="F2779" s="99" t="b">
        <v>0</v>
      </c>
      <c r="G2779" s="99" t="b">
        <v>0</v>
      </c>
    </row>
    <row r="2780" spans="1:7" ht="15">
      <c r="A2780" s="101" t="s">
        <v>477</v>
      </c>
      <c r="B2780" s="99">
        <v>21</v>
      </c>
      <c r="C2780" s="103">
        <v>0.0020353212022071816</v>
      </c>
      <c r="D2780" s="99" t="s">
        <v>455</v>
      </c>
      <c r="E2780" s="99" t="b">
        <v>0</v>
      </c>
      <c r="F2780" s="99" t="b">
        <v>0</v>
      </c>
      <c r="G2780" s="99" t="b">
        <v>0</v>
      </c>
    </row>
    <row r="2781" spans="1:7" ht="15">
      <c r="A2781" s="101" t="s">
        <v>478</v>
      </c>
      <c r="B2781" s="99">
        <v>18</v>
      </c>
      <c r="C2781" s="103">
        <v>0.003231032276251032</v>
      </c>
      <c r="D2781" s="99" t="s">
        <v>455</v>
      </c>
      <c r="E2781" s="99" t="b">
        <v>0</v>
      </c>
      <c r="F2781" s="99" t="b">
        <v>0</v>
      </c>
      <c r="G2781" s="99" t="b">
        <v>0</v>
      </c>
    </row>
    <row r="2782" spans="1:7" ht="15">
      <c r="A2782" s="101" t="s">
        <v>491</v>
      </c>
      <c r="B2782" s="99">
        <v>18</v>
      </c>
      <c r="C2782" s="103">
        <v>0.0029181728117410547</v>
      </c>
      <c r="D2782" s="99" t="s">
        <v>455</v>
      </c>
      <c r="E2782" s="99" t="b">
        <v>0</v>
      </c>
      <c r="F2782" s="99" t="b">
        <v>0</v>
      </c>
      <c r="G2782" s="99" t="b">
        <v>0</v>
      </c>
    </row>
    <row r="2783" spans="1:7" ht="15">
      <c r="A2783" s="101" t="s">
        <v>513</v>
      </c>
      <c r="B2783" s="99">
        <v>16</v>
      </c>
      <c r="C2783" s="103">
        <v>0.004508617181548216</v>
      </c>
      <c r="D2783" s="99" t="s">
        <v>455</v>
      </c>
      <c r="E2783" s="99" t="b">
        <v>0</v>
      </c>
      <c r="F2783" s="99" t="b">
        <v>0</v>
      </c>
      <c r="G2783" s="99" t="b">
        <v>0</v>
      </c>
    </row>
    <row r="2784" spans="1:7" ht="15">
      <c r="A2784" s="101" t="s">
        <v>503</v>
      </c>
      <c r="B2784" s="99">
        <v>15</v>
      </c>
      <c r="C2784" s="103">
        <v>0.003329319642076166</v>
      </c>
      <c r="D2784" s="99" t="s">
        <v>455</v>
      </c>
      <c r="E2784" s="99" t="b">
        <v>0</v>
      </c>
      <c r="F2784" s="99" t="b">
        <v>0</v>
      </c>
      <c r="G2784" s="99" t="b">
        <v>0</v>
      </c>
    </row>
    <row r="2785" spans="1:7" ht="15">
      <c r="A2785" s="101" t="s">
        <v>497</v>
      </c>
      <c r="B2785" s="99">
        <v>15</v>
      </c>
      <c r="C2785" s="103">
        <v>0.004226828607701453</v>
      </c>
      <c r="D2785" s="99" t="s">
        <v>455</v>
      </c>
      <c r="E2785" s="99" t="b">
        <v>0</v>
      </c>
      <c r="F2785" s="99" t="b">
        <v>0</v>
      </c>
      <c r="G2785" s="99" t="b">
        <v>0</v>
      </c>
    </row>
    <row r="2786" spans="1:7" ht="15">
      <c r="A2786" s="101" t="s">
        <v>569</v>
      </c>
      <c r="B2786" s="99">
        <v>15</v>
      </c>
      <c r="C2786" s="103">
        <v>0.004226828607701453</v>
      </c>
      <c r="D2786" s="99" t="s">
        <v>455</v>
      </c>
      <c r="E2786" s="99" t="b">
        <v>0</v>
      </c>
      <c r="F2786" s="99" t="b">
        <v>0</v>
      </c>
      <c r="G2786" s="99" t="b">
        <v>0</v>
      </c>
    </row>
    <row r="2787" spans="1:7" ht="15">
      <c r="A2787" s="101" t="s">
        <v>604</v>
      </c>
      <c r="B2787" s="99">
        <v>15</v>
      </c>
      <c r="C2787" s="103">
        <v>0.005761130318527045</v>
      </c>
      <c r="D2787" s="99" t="s">
        <v>455</v>
      </c>
      <c r="E2787" s="99" t="b">
        <v>0</v>
      </c>
      <c r="F2787" s="99" t="b">
        <v>0</v>
      </c>
      <c r="G2787" s="99" t="b">
        <v>0</v>
      </c>
    </row>
    <row r="2788" spans="1:7" ht="15">
      <c r="A2788" s="101" t="s">
        <v>486</v>
      </c>
      <c r="B2788" s="99">
        <v>14</v>
      </c>
      <c r="C2788" s="103">
        <v>0.0018551121665003982</v>
      </c>
      <c r="D2788" s="99" t="s">
        <v>455</v>
      </c>
      <c r="E2788" s="99" t="b">
        <v>0</v>
      </c>
      <c r="F2788" s="99" t="b">
        <v>0</v>
      </c>
      <c r="G2788" s="99" t="b">
        <v>0</v>
      </c>
    </row>
    <row r="2789" spans="1:7" ht="15">
      <c r="A2789" s="101" t="s">
        <v>483</v>
      </c>
      <c r="B2789" s="99">
        <v>14</v>
      </c>
      <c r="C2789" s="103">
        <v>0.003484034195556085</v>
      </c>
      <c r="D2789" s="99" t="s">
        <v>455</v>
      </c>
      <c r="E2789" s="99" t="b">
        <v>0</v>
      </c>
      <c r="F2789" s="99" t="b">
        <v>0</v>
      </c>
      <c r="G2789" s="99" t="b">
        <v>0</v>
      </c>
    </row>
    <row r="2790" spans="1:7" ht="15">
      <c r="A2790" s="101" t="s">
        <v>526</v>
      </c>
      <c r="B2790" s="99">
        <v>13</v>
      </c>
      <c r="C2790" s="103">
        <v>0.00421513850584819</v>
      </c>
      <c r="D2790" s="99" t="s">
        <v>455</v>
      </c>
      <c r="E2790" s="99" t="b">
        <v>0</v>
      </c>
      <c r="F2790" s="99" t="b">
        <v>0</v>
      </c>
      <c r="G2790" s="99" t="b">
        <v>0</v>
      </c>
    </row>
    <row r="2791" spans="1:7" ht="15">
      <c r="A2791" s="101" t="s">
        <v>492</v>
      </c>
      <c r="B2791" s="99">
        <v>13</v>
      </c>
      <c r="C2791" s="103">
        <v>0.0025896888936056727</v>
      </c>
      <c r="D2791" s="99" t="s">
        <v>455</v>
      </c>
      <c r="E2791" s="99" t="b">
        <v>0</v>
      </c>
      <c r="F2791" s="99" t="b">
        <v>0</v>
      </c>
      <c r="G2791" s="99" t="b">
        <v>0</v>
      </c>
    </row>
    <row r="2792" spans="1:7" ht="15">
      <c r="A2792" s="101" t="s">
        <v>643</v>
      </c>
      <c r="B2792" s="99">
        <v>12</v>
      </c>
      <c r="C2792" s="103">
        <v>0.00583634562348211</v>
      </c>
      <c r="D2792" s="99" t="s">
        <v>455</v>
      </c>
      <c r="E2792" s="99" t="b">
        <v>0</v>
      </c>
      <c r="F2792" s="99" t="b">
        <v>0</v>
      </c>
      <c r="G2792" s="99" t="b">
        <v>0</v>
      </c>
    </row>
    <row r="2793" spans="1:7" ht="15">
      <c r="A2793" s="101" t="s">
        <v>520</v>
      </c>
      <c r="B2793" s="99">
        <v>12</v>
      </c>
      <c r="C2793" s="103">
        <v>0.0026634557136609328</v>
      </c>
      <c r="D2793" s="99" t="s">
        <v>455</v>
      </c>
      <c r="E2793" s="99" t="b">
        <v>0</v>
      </c>
      <c r="F2793" s="99" t="b">
        <v>0</v>
      </c>
      <c r="G2793" s="99" t="b">
        <v>0</v>
      </c>
    </row>
    <row r="2794" spans="1:7" ht="15">
      <c r="A2794" s="101" t="s">
        <v>476</v>
      </c>
      <c r="B2794" s="99">
        <v>12</v>
      </c>
      <c r="C2794" s="103">
        <v>0.0026634557136609328</v>
      </c>
      <c r="D2794" s="99" t="s">
        <v>455</v>
      </c>
      <c r="E2794" s="99" t="b">
        <v>0</v>
      </c>
      <c r="F2794" s="99" t="b">
        <v>0</v>
      </c>
      <c r="G2794" s="99" t="b">
        <v>0</v>
      </c>
    </row>
    <row r="2795" spans="1:7" ht="15">
      <c r="A2795" s="101" t="s">
        <v>489</v>
      </c>
      <c r="B2795" s="99">
        <v>12</v>
      </c>
      <c r="C2795" s="103">
        <v>0.002154021517500688</v>
      </c>
      <c r="D2795" s="99" t="s">
        <v>455</v>
      </c>
      <c r="E2795" s="99" t="b">
        <v>0</v>
      </c>
      <c r="F2795" s="99" t="b">
        <v>0</v>
      </c>
      <c r="G2795" s="99" t="b">
        <v>0</v>
      </c>
    </row>
    <row r="2796" spans="1:7" ht="15">
      <c r="A2796" s="101" t="s">
        <v>480</v>
      </c>
      <c r="B2796" s="99">
        <v>11</v>
      </c>
      <c r="C2796" s="103">
        <v>0.0019745197243756308</v>
      </c>
      <c r="D2796" s="99" t="s">
        <v>455</v>
      </c>
      <c r="E2796" s="99" t="b">
        <v>0</v>
      </c>
      <c r="F2796" s="99" t="b">
        <v>0</v>
      </c>
      <c r="G2796" s="99" t="b">
        <v>0</v>
      </c>
    </row>
    <row r="2797" spans="1:7" ht="15">
      <c r="A2797" s="101" t="s">
        <v>494</v>
      </c>
      <c r="B2797" s="99">
        <v>11</v>
      </c>
      <c r="C2797" s="103">
        <v>0.002191275217666339</v>
      </c>
      <c r="D2797" s="99" t="s">
        <v>455</v>
      </c>
      <c r="E2797" s="99" t="b">
        <v>0</v>
      </c>
      <c r="F2797" s="99" t="b">
        <v>0</v>
      </c>
      <c r="G2797" s="99" t="b">
        <v>0</v>
      </c>
    </row>
    <row r="2798" spans="1:7" ht="15">
      <c r="A2798" s="101" t="s">
        <v>667</v>
      </c>
      <c r="B2798" s="99">
        <v>11</v>
      </c>
      <c r="C2798" s="103">
        <v>0.004224828900253166</v>
      </c>
      <c r="D2798" s="99" t="s">
        <v>455</v>
      </c>
      <c r="E2798" s="99" t="b">
        <v>0</v>
      </c>
      <c r="F2798" s="99" t="b">
        <v>0</v>
      </c>
      <c r="G2798" s="99" t="b">
        <v>0</v>
      </c>
    </row>
    <row r="2799" spans="1:7" ht="15">
      <c r="A2799" s="101" t="s">
        <v>488</v>
      </c>
      <c r="B2799" s="99">
        <v>11</v>
      </c>
      <c r="C2799" s="103">
        <v>0.0016123008514267283</v>
      </c>
      <c r="D2799" s="99" t="s">
        <v>455</v>
      </c>
      <c r="E2799" s="99" t="b">
        <v>0</v>
      </c>
      <c r="F2799" s="99" t="b">
        <v>0</v>
      </c>
      <c r="G2799" s="99" t="b">
        <v>0</v>
      </c>
    </row>
    <row r="2800" spans="1:7" ht="15">
      <c r="A2800" s="101" t="s">
        <v>484</v>
      </c>
      <c r="B2800" s="99">
        <v>11</v>
      </c>
      <c r="C2800" s="103">
        <v>0.002191275217666339</v>
      </c>
      <c r="D2800" s="99" t="s">
        <v>455</v>
      </c>
      <c r="E2800" s="99" t="b">
        <v>0</v>
      </c>
      <c r="F2800" s="99" t="b">
        <v>0</v>
      </c>
      <c r="G2800" s="99" t="b">
        <v>0</v>
      </c>
    </row>
    <row r="2801" spans="1:7" ht="15">
      <c r="A2801" s="101" t="s">
        <v>490</v>
      </c>
      <c r="B2801" s="99">
        <v>11</v>
      </c>
      <c r="C2801" s="103">
        <v>0.002191275217666339</v>
      </c>
      <c r="D2801" s="99" t="s">
        <v>455</v>
      </c>
      <c r="E2801" s="99" t="b">
        <v>0</v>
      </c>
      <c r="F2801" s="99" t="b">
        <v>0</v>
      </c>
      <c r="G2801" s="99" t="b">
        <v>0</v>
      </c>
    </row>
    <row r="2802" spans="1:7" ht="15">
      <c r="A2802" s="101" t="s">
        <v>624</v>
      </c>
      <c r="B2802" s="99">
        <v>10</v>
      </c>
      <c r="C2802" s="103">
        <v>0.003840753545684696</v>
      </c>
      <c r="D2802" s="99" t="s">
        <v>455</v>
      </c>
      <c r="E2802" s="99" t="b">
        <v>0</v>
      </c>
      <c r="F2802" s="99" t="b">
        <v>0</v>
      </c>
      <c r="G2802" s="99" t="b">
        <v>0</v>
      </c>
    </row>
    <row r="2803" spans="1:7" ht="15">
      <c r="A2803" s="101" t="s">
        <v>501</v>
      </c>
      <c r="B2803" s="99">
        <v>10</v>
      </c>
      <c r="C2803" s="103">
        <v>0.002219546428050777</v>
      </c>
      <c r="D2803" s="99" t="s">
        <v>455</v>
      </c>
      <c r="E2803" s="99" t="b">
        <v>0</v>
      </c>
      <c r="F2803" s="99" t="b">
        <v>0</v>
      </c>
      <c r="G2803" s="99" t="b">
        <v>0</v>
      </c>
    </row>
    <row r="2804" spans="1:7" ht="15">
      <c r="A2804" s="101" t="s">
        <v>504</v>
      </c>
      <c r="B2804" s="99">
        <v>10</v>
      </c>
      <c r="C2804" s="103">
        <v>0.002219546428050777</v>
      </c>
      <c r="D2804" s="99" t="s">
        <v>455</v>
      </c>
      <c r="E2804" s="99" t="b">
        <v>0</v>
      </c>
      <c r="F2804" s="99" t="b">
        <v>0</v>
      </c>
      <c r="G2804" s="99" t="b">
        <v>0</v>
      </c>
    </row>
    <row r="2805" spans="1:7" ht="15">
      <c r="A2805" s="101" t="s">
        <v>521</v>
      </c>
      <c r="B2805" s="99">
        <v>10</v>
      </c>
      <c r="C2805" s="103">
        <v>0.0032424142352678385</v>
      </c>
      <c r="D2805" s="99" t="s">
        <v>455</v>
      </c>
      <c r="E2805" s="99" t="b">
        <v>0</v>
      </c>
      <c r="F2805" s="99" t="b">
        <v>0</v>
      </c>
      <c r="G2805" s="99" t="b">
        <v>0</v>
      </c>
    </row>
    <row r="2806" spans="1:7" ht="15">
      <c r="A2806" s="101" t="s">
        <v>750</v>
      </c>
      <c r="B2806" s="99">
        <v>9</v>
      </c>
      <c r="C2806" s="103">
        <v>0.004377259217611582</v>
      </c>
      <c r="D2806" s="99" t="s">
        <v>455</v>
      </c>
      <c r="E2806" s="99" t="b">
        <v>0</v>
      </c>
      <c r="F2806" s="99" t="b">
        <v>0</v>
      </c>
      <c r="G2806" s="99" t="b">
        <v>0</v>
      </c>
    </row>
    <row r="2807" spans="1:7" ht="15">
      <c r="A2807" s="101" t="s">
        <v>620</v>
      </c>
      <c r="B2807" s="99">
        <v>9</v>
      </c>
      <c r="C2807" s="103">
        <v>0.0034566781911162265</v>
      </c>
      <c r="D2807" s="99" t="s">
        <v>455</v>
      </c>
      <c r="E2807" s="99" t="b">
        <v>0</v>
      </c>
      <c r="F2807" s="99" t="b">
        <v>0</v>
      </c>
      <c r="G2807" s="99" t="b">
        <v>0</v>
      </c>
    </row>
    <row r="2808" spans="1:7" ht="15">
      <c r="A2808" s="101" t="s">
        <v>485</v>
      </c>
      <c r="B2808" s="99">
        <v>9</v>
      </c>
      <c r="C2808" s="103">
        <v>0.001615516138125516</v>
      </c>
      <c r="D2808" s="99" t="s">
        <v>455</v>
      </c>
      <c r="E2808" s="99" t="b">
        <v>0</v>
      </c>
      <c r="F2808" s="99" t="b">
        <v>0</v>
      </c>
      <c r="G2808" s="99" t="b">
        <v>0</v>
      </c>
    </row>
    <row r="2809" spans="1:7" ht="15">
      <c r="A2809" s="101" t="s">
        <v>532</v>
      </c>
      <c r="B2809" s="99">
        <v>9</v>
      </c>
      <c r="C2809" s="103">
        <v>0.002239736268571769</v>
      </c>
      <c r="D2809" s="99" t="s">
        <v>455</v>
      </c>
      <c r="E2809" s="99" t="b">
        <v>0</v>
      </c>
      <c r="F2809" s="99" t="b">
        <v>0</v>
      </c>
      <c r="G2809" s="99" t="b">
        <v>0</v>
      </c>
    </row>
    <row r="2810" spans="1:7" ht="15">
      <c r="A2810" s="101" t="s">
        <v>734</v>
      </c>
      <c r="B2810" s="99">
        <v>9</v>
      </c>
      <c r="C2810" s="103">
        <v>0.0034566781911162265</v>
      </c>
      <c r="D2810" s="99" t="s">
        <v>455</v>
      </c>
      <c r="E2810" s="99" t="b">
        <v>0</v>
      </c>
      <c r="F2810" s="99" t="b">
        <v>0</v>
      </c>
      <c r="G2810" s="99" t="b">
        <v>0</v>
      </c>
    </row>
    <row r="2811" spans="1:7" ht="15">
      <c r="A2811" s="101" t="s">
        <v>187</v>
      </c>
      <c r="B2811" s="99">
        <v>9</v>
      </c>
      <c r="C2811" s="103">
        <v>0.004377259217611582</v>
      </c>
      <c r="D2811" s="99" t="s">
        <v>455</v>
      </c>
      <c r="E2811" s="99" t="b">
        <v>0</v>
      </c>
      <c r="F2811" s="99" t="b">
        <v>0</v>
      </c>
      <c r="G2811" s="99" t="b">
        <v>0</v>
      </c>
    </row>
    <row r="2812" spans="1:7" ht="15">
      <c r="A2812" s="101" t="s">
        <v>728</v>
      </c>
      <c r="B2812" s="99">
        <v>9</v>
      </c>
      <c r="C2812" s="103">
        <v>0.004377259217611582</v>
      </c>
      <c r="D2812" s="99" t="s">
        <v>455</v>
      </c>
      <c r="E2812" s="99" t="b">
        <v>0</v>
      </c>
      <c r="F2812" s="99" t="b">
        <v>0</v>
      </c>
      <c r="G2812" s="99" t="b">
        <v>0</v>
      </c>
    </row>
    <row r="2813" spans="1:7" ht="15">
      <c r="A2813" s="101" t="s">
        <v>512</v>
      </c>
      <c r="B2813" s="99">
        <v>9</v>
      </c>
      <c r="C2813" s="103">
        <v>0.0019975917852456996</v>
      </c>
      <c r="D2813" s="99" t="s">
        <v>455</v>
      </c>
      <c r="E2813" s="99" t="b">
        <v>0</v>
      </c>
      <c r="F2813" s="99" t="b">
        <v>0</v>
      </c>
      <c r="G2813" s="99" t="b">
        <v>0</v>
      </c>
    </row>
    <row r="2814" spans="1:7" ht="15">
      <c r="A2814" s="101" t="s">
        <v>573</v>
      </c>
      <c r="B2814" s="99">
        <v>8</v>
      </c>
      <c r="C2814" s="103">
        <v>0.003072602836547757</v>
      </c>
      <c r="D2814" s="99" t="s">
        <v>455</v>
      </c>
      <c r="E2814" s="99" t="b">
        <v>0</v>
      </c>
      <c r="F2814" s="99" t="b">
        <v>0</v>
      </c>
      <c r="G2814" s="99" t="b">
        <v>0</v>
      </c>
    </row>
    <row r="2815" spans="1:7" ht="15">
      <c r="A2815" s="101" t="s">
        <v>527</v>
      </c>
      <c r="B2815" s="99">
        <v>8</v>
      </c>
      <c r="C2815" s="103">
        <v>0.0017756371424406218</v>
      </c>
      <c r="D2815" s="99" t="s">
        <v>455</v>
      </c>
      <c r="E2815" s="99" t="b">
        <v>0</v>
      </c>
      <c r="F2815" s="99" t="b">
        <v>0</v>
      </c>
      <c r="G2815" s="99" t="b">
        <v>0</v>
      </c>
    </row>
    <row r="2816" spans="1:7" ht="15">
      <c r="A2816" s="101" t="s">
        <v>797</v>
      </c>
      <c r="B2816" s="99">
        <v>8</v>
      </c>
      <c r="C2816" s="103">
        <v>0.0038908970823214066</v>
      </c>
      <c r="D2816" s="99" t="s">
        <v>455</v>
      </c>
      <c r="E2816" s="99" t="b">
        <v>0</v>
      </c>
      <c r="F2816" s="99" t="b">
        <v>0</v>
      </c>
      <c r="G2816" s="99" t="b">
        <v>0</v>
      </c>
    </row>
    <row r="2817" spans="1:7" ht="15">
      <c r="A2817" s="101" t="s">
        <v>588</v>
      </c>
      <c r="B2817" s="99">
        <v>8</v>
      </c>
      <c r="C2817" s="103">
        <v>0.002254308590774108</v>
      </c>
      <c r="D2817" s="99" t="s">
        <v>455</v>
      </c>
      <c r="E2817" s="99" t="b">
        <v>0</v>
      </c>
      <c r="F2817" s="99" t="b">
        <v>0</v>
      </c>
      <c r="G2817" s="99" t="b">
        <v>0</v>
      </c>
    </row>
    <row r="2818" spans="1:7" ht="15">
      <c r="A2818" s="101" t="s">
        <v>747</v>
      </c>
      <c r="B2818" s="99">
        <v>8</v>
      </c>
      <c r="C2818" s="103">
        <v>0.0038908970823214066</v>
      </c>
      <c r="D2818" s="99" t="s">
        <v>455</v>
      </c>
      <c r="E2818" s="99" t="b">
        <v>0</v>
      </c>
      <c r="F2818" s="99" t="b">
        <v>0</v>
      </c>
      <c r="G2818" s="99" t="b">
        <v>0</v>
      </c>
    </row>
    <row r="2819" spans="1:7" ht="15">
      <c r="A2819" s="101" t="s">
        <v>479</v>
      </c>
      <c r="B2819" s="99">
        <v>8</v>
      </c>
      <c r="C2819" s="103">
        <v>0.001990876683174906</v>
      </c>
      <c r="D2819" s="99" t="s">
        <v>455</v>
      </c>
      <c r="E2819" s="99" t="b">
        <v>0</v>
      </c>
      <c r="F2819" s="99" t="b">
        <v>0</v>
      </c>
      <c r="G2819" s="99" t="b">
        <v>0</v>
      </c>
    </row>
    <row r="2820" spans="1:7" ht="15">
      <c r="A2820" s="101" t="s">
        <v>495</v>
      </c>
      <c r="B2820" s="99">
        <v>8</v>
      </c>
      <c r="C2820" s="103">
        <v>0.0017756371424406218</v>
      </c>
      <c r="D2820" s="99" t="s">
        <v>455</v>
      </c>
      <c r="E2820" s="99" t="b">
        <v>0</v>
      </c>
      <c r="F2820" s="99" t="b">
        <v>0</v>
      </c>
      <c r="G2820" s="99" t="b">
        <v>0</v>
      </c>
    </row>
    <row r="2821" spans="1:7" ht="15">
      <c r="A2821" s="101" t="s">
        <v>529</v>
      </c>
      <c r="B2821" s="99">
        <v>8</v>
      </c>
      <c r="C2821" s="103">
        <v>0.002254308590774108</v>
      </c>
      <c r="D2821" s="99" t="s">
        <v>455</v>
      </c>
      <c r="E2821" s="99" t="b">
        <v>0</v>
      </c>
      <c r="F2821" s="99" t="b">
        <v>0</v>
      </c>
      <c r="G2821" s="99" t="b">
        <v>0</v>
      </c>
    </row>
    <row r="2822" spans="1:7" ht="15">
      <c r="A2822" s="101" t="s">
        <v>531</v>
      </c>
      <c r="B2822" s="99">
        <v>8</v>
      </c>
      <c r="C2822" s="103">
        <v>0.002254308590774108</v>
      </c>
      <c r="D2822" s="99" t="s">
        <v>455</v>
      </c>
      <c r="E2822" s="99" t="b">
        <v>0</v>
      </c>
      <c r="F2822" s="99" t="b">
        <v>0</v>
      </c>
      <c r="G2822" s="99" t="b">
        <v>0</v>
      </c>
    </row>
    <row r="2823" spans="1:7" ht="15">
      <c r="A2823" s="101" t="s">
        <v>510</v>
      </c>
      <c r="B2823" s="99">
        <v>8</v>
      </c>
      <c r="C2823" s="103">
        <v>0.002254308590774108</v>
      </c>
      <c r="D2823" s="99" t="s">
        <v>455</v>
      </c>
      <c r="E2823" s="99" t="b">
        <v>0</v>
      </c>
      <c r="F2823" s="99" t="b">
        <v>0</v>
      </c>
      <c r="G2823" s="99" t="b">
        <v>0</v>
      </c>
    </row>
    <row r="2824" spans="1:7" ht="15">
      <c r="A2824" s="101" t="s">
        <v>498</v>
      </c>
      <c r="B2824" s="99">
        <v>8</v>
      </c>
      <c r="C2824" s="103">
        <v>0.0015936547037573375</v>
      </c>
      <c r="D2824" s="99" t="s">
        <v>455</v>
      </c>
      <c r="E2824" s="99" t="b">
        <v>0</v>
      </c>
      <c r="F2824" s="99" t="b">
        <v>0</v>
      </c>
      <c r="G2824" s="99" t="b">
        <v>0</v>
      </c>
    </row>
    <row r="2825" spans="1:7" ht="15">
      <c r="A2825" s="101" t="s">
        <v>505</v>
      </c>
      <c r="B2825" s="99">
        <v>8</v>
      </c>
      <c r="C2825" s="103">
        <v>0.002593931388214271</v>
      </c>
      <c r="D2825" s="99" t="s">
        <v>455</v>
      </c>
      <c r="E2825" s="99" t="b">
        <v>0</v>
      </c>
      <c r="F2825" s="99" t="b">
        <v>0</v>
      </c>
      <c r="G2825" s="99" t="b">
        <v>0</v>
      </c>
    </row>
    <row r="2826" spans="1:7" ht="15">
      <c r="A2826" s="101" t="s">
        <v>514</v>
      </c>
      <c r="B2826" s="99">
        <v>7</v>
      </c>
      <c r="C2826" s="103">
        <v>0.0019725200169273443</v>
      </c>
      <c r="D2826" s="99" t="s">
        <v>455</v>
      </c>
      <c r="E2826" s="99" t="b">
        <v>0</v>
      </c>
      <c r="F2826" s="99" t="b">
        <v>0</v>
      </c>
      <c r="G2826" s="99" t="b">
        <v>0</v>
      </c>
    </row>
    <row r="2827" spans="1:7" ht="15">
      <c r="A2827" s="101" t="s">
        <v>517</v>
      </c>
      <c r="B2827" s="99">
        <v>7</v>
      </c>
      <c r="C2827" s="103">
        <v>0.0019725200169273443</v>
      </c>
      <c r="D2827" s="99" t="s">
        <v>455</v>
      </c>
      <c r="E2827" s="99" t="b">
        <v>0</v>
      </c>
      <c r="F2827" s="99" t="b">
        <v>0</v>
      </c>
      <c r="G2827" s="99" t="b">
        <v>0</v>
      </c>
    </row>
    <row r="2828" spans="1:7" ht="15">
      <c r="A2828" s="101" t="s">
        <v>537</v>
      </c>
      <c r="B2828" s="99">
        <v>7</v>
      </c>
      <c r="C2828" s="103">
        <v>0.002269689964687487</v>
      </c>
      <c r="D2828" s="99" t="s">
        <v>455</v>
      </c>
      <c r="E2828" s="99" t="b">
        <v>0</v>
      </c>
      <c r="F2828" s="99" t="b">
        <v>0</v>
      </c>
      <c r="G2828" s="99" t="b">
        <v>0</v>
      </c>
    </row>
    <row r="2829" spans="1:7" ht="15">
      <c r="A2829" s="101" t="s">
        <v>576</v>
      </c>
      <c r="B2829" s="99">
        <v>7</v>
      </c>
      <c r="C2829" s="103">
        <v>0.002269689964687487</v>
      </c>
      <c r="D2829" s="99" t="s">
        <v>455</v>
      </c>
      <c r="E2829" s="99" t="b">
        <v>0</v>
      </c>
      <c r="F2829" s="99" t="b">
        <v>0</v>
      </c>
      <c r="G2829" s="99" t="b">
        <v>0</v>
      </c>
    </row>
    <row r="2830" spans="1:7" ht="15">
      <c r="A2830" s="101" t="s">
        <v>611</v>
      </c>
      <c r="B2830" s="99">
        <v>7</v>
      </c>
      <c r="C2830" s="103">
        <v>0.002269689964687487</v>
      </c>
      <c r="D2830" s="99" t="s">
        <v>455</v>
      </c>
      <c r="E2830" s="99" t="b">
        <v>0</v>
      </c>
      <c r="F2830" s="99" t="b">
        <v>0</v>
      </c>
      <c r="G2830" s="99" t="b">
        <v>0</v>
      </c>
    </row>
    <row r="2831" spans="1:7" ht="15">
      <c r="A2831" s="101" t="s">
        <v>565</v>
      </c>
      <c r="B2831" s="99">
        <v>7</v>
      </c>
      <c r="C2831" s="103">
        <v>0.002269689964687487</v>
      </c>
      <c r="D2831" s="99" t="s">
        <v>455</v>
      </c>
      <c r="E2831" s="99" t="b">
        <v>0</v>
      </c>
      <c r="F2831" s="99" t="b">
        <v>0</v>
      </c>
      <c r="G2831" s="99" t="b">
        <v>0</v>
      </c>
    </row>
    <row r="2832" spans="1:7" ht="15">
      <c r="A2832" s="101" t="s">
        <v>636</v>
      </c>
      <c r="B2832" s="99">
        <v>7</v>
      </c>
      <c r="C2832" s="103">
        <v>0.0026885274819792872</v>
      </c>
      <c r="D2832" s="99" t="s">
        <v>455</v>
      </c>
      <c r="E2832" s="99" t="b">
        <v>0</v>
      </c>
      <c r="F2832" s="99" t="b">
        <v>0</v>
      </c>
      <c r="G2832" s="99" t="b">
        <v>0</v>
      </c>
    </row>
    <row r="2833" spans="1:7" ht="15">
      <c r="A2833" s="101" t="s">
        <v>518</v>
      </c>
      <c r="B2833" s="99">
        <v>7</v>
      </c>
      <c r="C2833" s="103">
        <v>0.0013944478657876701</v>
      </c>
      <c r="D2833" s="99" t="s">
        <v>455</v>
      </c>
      <c r="E2833" s="99" t="b">
        <v>0</v>
      </c>
      <c r="F2833" s="99" t="b">
        <v>0</v>
      </c>
      <c r="G2833" s="99" t="b">
        <v>0</v>
      </c>
    </row>
    <row r="2834" spans="1:7" ht="15">
      <c r="A2834" s="101" t="s">
        <v>536</v>
      </c>
      <c r="B2834" s="99">
        <v>7</v>
      </c>
      <c r="C2834" s="103">
        <v>0.002269689964687487</v>
      </c>
      <c r="D2834" s="99" t="s">
        <v>455</v>
      </c>
      <c r="E2834" s="99" t="b">
        <v>0</v>
      </c>
      <c r="F2834" s="99" t="b">
        <v>0</v>
      </c>
      <c r="G2834" s="99" t="b">
        <v>0</v>
      </c>
    </row>
    <row r="2835" spans="1:7" ht="15">
      <c r="A2835" s="101" t="s">
        <v>559</v>
      </c>
      <c r="B2835" s="99">
        <v>7</v>
      </c>
      <c r="C2835" s="103">
        <v>0.0015536824996355441</v>
      </c>
      <c r="D2835" s="99" t="s">
        <v>455</v>
      </c>
      <c r="E2835" s="99" t="b">
        <v>0</v>
      </c>
      <c r="F2835" s="99" t="b">
        <v>0</v>
      </c>
      <c r="G2835" s="99" t="b">
        <v>0</v>
      </c>
    </row>
    <row r="2836" spans="1:7" ht="15">
      <c r="A2836" s="101" t="s">
        <v>499</v>
      </c>
      <c r="B2836" s="99">
        <v>6</v>
      </c>
      <c r="C2836" s="103">
        <v>0.0019454485411607033</v>
      </c>
      <c r="D2836" s="99" t="s">
        <v>455</v>
      </c>
      <c r="E2836" s="99" t="b">
        <v>0</v>
      </c>
      <c r="F2836" s="99" t="b">
        <v>0</v>
      </c>
      <c r="G2836" s="99" t="b">
        <v>0</v>
      </c>
    </row>
    <row r="2837" spans="1:7" ht="15">
      <c r="A2837" s="101" t="s">
        <v>909</v>
      </c>
      <c r="B2837" s="99">
        <v>6</v>
      </c>
      <c r="C2837" s="103">
        <v>0.002304452127410818</v>
      </c>
      <c r="D2837" s="99" t="s">
        <v>455</v>
      </c>
      <c r="E2837" s="99" t="b">
        <v>0</v>
      </c>
      <c r="F2837" s="99" t="b">
        <v>0</v>
      </c>
      <c r="G2837" s="99" t="b">
        <v>0</v>
      </c>
    </row>
    <row r="2838" spans="1:7" ht="15">
      <c r="A2838" s="101" t="s">
        <v>767</v>
      </c>
      <c r="B2838" s="99">
        <v>6</v>
      </c>
      <c r="C2838" s="103">
        <v>0.0016907314430805811</v>
      </c>
      <c r="D2838" s="99" t="s">
        <v>455</v>
      </c>
      <c r="E2838" s="99" t="b">
        <v>0</v>
      </c>
      <c r="F2838" s="99" t="b">
        <v>0</v>
      </c>
      <c r="G2838" s="99" t="b">
        <v>0</v>
      </c>
    </row>
    <row r="2839" spans="1:7" ht="15">
      <c r="A2839" s="101" t="s">
        <v>550</v>
      </c>
      <c r="B2839" s="99">
        <v>6</v>
      </c>
      <c r="C2839" s="103">
        <v>0.0016907314430805811</v>
      </c>
      <c r="D2839" s="99" t="s">
        <v>455</v>
      </c>
      <c r="E2839" s="99" t="b">
        <v>0</v>
      </c>
      <c r="F2839" s="99" t="b">
        <v>0</v>
      </c>
      <c r="G2839" s="99" t="b">
        <v>0</v>
      </c>
    </row>
    <row r="2840" spans="1:7" ht="15">
      <c r="A2840" s="101" t="s">
        <v>539</v>
      </c>
      <c r="B2840" s="99">
        <v>6</v>
      </c>
      <c r="C2840" s="103">
        <v>0.0014931575123811795</v>
      </c>
      <c r="D2840" s="99" t="s">
        <v>455</v>
      </c>
      <c r="E2840" s="99" t="b">
        <v>0</v>
      </c>
      <c r="F2840" s="99" t="b">
        <v>0</v>
      </c>
      <c r="G2840" s="99" t="b">
        <v>0</v>
      </c>
    </row>
    <row r="2841" spans="1:7" ht="15">
      <c r="A2841" s="101" t="s">
        <v>911</v>
      </c>
      <c r="B2841" s="99">
        <v>6</v>
      </c>
      <c r="C2841" s="103">
        <v>0.002918172811741055</v>
      </c>
      <c r="D2841" s="99" t="s">
        <v>455</v>
      </c>
      <c r="E2841" s="99" t="b">
        <v>0</v>
      </c>
      <c r="F2841" s="99" t="b">
        <v>0</v>
      </c>
      <c r="G2841" s="99" t="b">
        <v>0</v>
      </c>
    </row>
    <row r="2842" spans="1:7" ht="15">
      <c r="A2842" s="101" t="s">
        <v>843</v>
      </c>
      <c r="B2842" s="99">
        <v>6</v>
      </c>
      <c r="C2842" s="103">
        <v>0.002918172811741055</v>
      </c>
      <c r="D2842" s="99" t="s">
        <v>455</v>
      </c>
      <c r="E2842" s="99" t="b">
        <v>0</v>
      </c>
      <c r="F2842" s="99" t="b">
        <v>0</v>
      </c>
      <c r="G2842" s="99" t="b">
        <v>0</v>
      </c>
    </row>
    <row r="2843" spans="1:7" ht="15">
      <c r="A2843" s="101" t="s">
        <v>562</v>
      </c>
      <c r="B2843" s="99">
        <v>6</v>
      </c>
      <c r="C2843" s="103">
        <v>0.0014931575123811795</v>
      </c>
      <c r="D2843" s="99" t="s">
        <v>455</v>
      </c>
      <c r="E2843" s="99" t="b">
        <v>0</v>
      </c>
      <c r="F2843" s="99" t="b">
        <v>0</v>
      </c>
      <c r="G2843" s="99" t="b">
        <v>0</v>
      </c>
    </row>
    <row r="2844" spans="1:7" ht="15">
      <c r="A2844" s="101" t="s">
        <v>897</v>
      </c>
      <c r="B2844" s="99">
        <v>6</v>
      </c>
      <c r="C2844" s="103">
        <v>0.002304452127410818</v>
      </c>
      <c r="D2844" s="99" t="s">
        <v>455</v>
      </c>
      <c r="E2844" s="99" t="b">
        <v>0</v>
      </c>
      <c r="F2844" s="99" t="b">
        <v>0</v>
      </c>
      <c r="G2844" s="99" t="b">
        <v>0</v>
      </c>
    </row>
    <row r="2845" spans="1:7" ht="15">
      <c r="A2845" s="101" t="s">
        <v>648</v>
      </c>
      <c r="B2845" s="99">
        <v>6</v>
      </c>
      <c r="C2845" s="103">
        <v>0.0014931575123811795</v>
      </c>
      <c r="D2845" s="99" t="s">
        <v>455</v>
      </c>
      <c r="E2845" s="99" t="b">
        <v>0</v>
      </c>
      <c r="F2845" s="99" t="b">
        <v>0</v>
      </c>
      <c r="G2845" s="99" t="b">
        <v>0</v>
      </c>
    </row>
    <row r="2846" spans="1:7" ht="15">
      <c r="A2846" s="101" t="s">
        <v>887</v>
      </c>
      <c r="B2846" s="99">
        <v>6</v>
      </c>
      <c r="C2846" s="103">
        <v>0.002918172811741055</v>
      </c>
      <c r="D2846" s="99" t="s">
        <v>455</v>
      </c>
      <c r="E2846" s="99" t="b">
        <v>0</v>
      </c>
      <c r="F2846" s="99" t="b">
        <v>0</v>
      </c>
      <c r="G2846" s="99" t="b">
        <v>0</v>
      </c>
    </row>
    <row r="2847" spans="1:7" ht="15">
      <c r="A2847" s="101" t="s">
        <v>766</v>
      </c>
      <c r="B2847" s="99">
        <v>6</v>
      </c>
      <c r="C2847" s="103">
        <v>0.0014931575123811795</v>
      </c>
      <c r="D2847" s="99" t="s">
        <v>455</v>
      </c>
      <c r="E2847" s="99" t="b">
        <v>0</v>
      </c>
      <c r="F2847" s="99" t="b">
        <v>0</v>
      </c>
      <c r="G2847" s="99" t="b">
        <v>0</v>
      </c>
    </row>
    <row r="2848" spans="1:7" ht="15">
      <c r="A2848" s="101" t="s">
        <v>500</v>
      </c>
      <c r="B2848" s="99">
        <v>6</v>
      </c>
      <c r="C2848" s="103">
        <v>0.0013317278568304664</v>
      </c>
      <c r="D2848" s="99" t="s">
        <v>455</v>
      </c>
      <c r="E2848" s="99" t="b">
        <v>0</v>
      </c>
      <c r="F2848" s="99" t="b">
        <v>0</v>
      </c>
      <c r="G2848" s="99" t="b">
        <v>0</v>
      </c>
    </row>
    <row r="2849" spans="1:7" ht="15">
      <c r="A2849" s="101" t="s">
        <v>703</v>
      </c>
      <c r="B2849" s="99">
        <v>6</v>
      </c>
      <c r="C2849" s="103">
        <v>0.0019454485411607033</v>
      </c>
      <c r="D2849" s="99" t="s">
        <v>455</v>
      </c>
      <c r="E2849" s="99" t="b">
        <v>0</v>
      </c>
      <c r="F2849" s="99" t="b">
        <v>0</v>
      </c>
      <c r="G2849" s="99" t="b">
        <v>0</v>
      </c>
    </row>
    <row r="2850" spans="1:7" ht="15">
      <c r="A2850" s="101" t="s">
        <v>533</v>
      </c>
      <c r="B2850" s="99">
        <v>6</v>
      </c>
      <c r="C2850" s="103">
        <v>0.0019454485411607033</v>
      </c>
      <c r="D2850" s="99" t="s">
        <v>455</v>
      </c>
      <c r="E2850" s="99" t="b">
        <v>0</v>
      </c>
      <c r="F2850" s="99" t="b">
        <v>0</v>
      </c>
      <c r="G2850" s="99" t="b">
        <v>0</v>
      </c>
    </row>
    <row r="2851" spans="1:7" ht="15">
      <c r="A2851" s="101" t="s">
        <v>651</v>
      </c>
      <c r="B2851" s="99">
        <v>6</v>
      </c>
      <c r="C2851" s="103">
        <v>0.0014931575123811795</v>
      </c>
      <c r="D2851" s="99" t="s">
        <v>455</v>
      </c>
      <c r="E2851" s="99" t="b">
        <v>0</v>
      </c>
      <c r="F2851" s="99" t="b">
        <v>0</v>
      </c>
      <c r="G2851" s="99" t="b">
        <v>0</v>
      </c>
    </row>
    <row r="2852" spans="1:7" ht="15">
      <c r="A2852" s="101" t="s">
        <v>875</v>
      </c>
      <c r="B2852" s="99">
        <v>6</v>
      </c>
      <c r="C2852" s="103">
        <v>0.002918172811741055</v>
      </c>
      <c r="D2852" s="99" t="s">
        <v>455</v>
      </c>
      <c r="E2852" s="99" t="b">
        <v>0</v>
      </c>
      <c r="F2852" s="99" t="b">
        <v>0</v>
      </c>
      <c r="G2852" s="99" t="b">
        <v>0</v>
      </c>
    </row>
    <row r="2853" spans="1:7" ht="15">
      <c r="A2853" s="101" t="s">
        <v>721</v>
      </c>
      <c r="B2853" s="99">
        <v>6</v>
      </c>
      <c r="C2853" s="103">
        <v>0.0016907314430805811</v>
      </c>
      <c r="D2853" s="99" t="s">
        <v>455</v>
      </c>
      <c r="E2853" s="99" t="b">
        <v>0</v>
      </c>
      <c r="F2853" s="99" t="b">
        <v>0</v>
      </c>
      <c r="G2853" s="99" t="b">
        <v>0</v>
      </c>
    </row>
    <row r="2854" spans="1:7" ht="15">
      <c r="A2854" s="101" t="s">
        <v>553</v>
      </c>
      <c r="B2854" s="99">
        <v>6</v>
      </c>
      <c r="C2854" s="103">
        <v>0.0014931575123811795</v>
      </c>
      <c r="D2854" s="99" t="s">
        <v>455</v>
      </c>
      <c r="E2854" s="99" t="b">
        <v>0</v>
      </c>
      <c r="F2854" s="99" t="b">
        <v>0</v>
      </c>
      <c r="G2854" s="99" t="b">
        <v>0</v>
      </c>
    </row>
    <row r="2855" spans="1:7" ht="15">
      <c r="A2855" s="101" t="s">
        <v>545</v>
      </c>
      <c r="B2855" s="99">
        <v>6</v>
      </c>
      <c r="C2855" s="103">
        <v>0.0016907314430805811</v>
      </c>
      <c r="D2855" s="99" t="s">
        <v>455</v>
      </c>
      <c r="E2855" s="99" t="b">
        <v>0</v>
      </c>
      <c r="F2855" s="99" t="b">
        <v>0</v>
      </c>
      <c r="G2855" s="99" t="b">
        <v>0</v>
      </c>
    </row>
    <row r="2856" spans="1:7" ht="15">
      <c r="A2856" s="101" t="s">
        <v>715</v>
      </c>
      <c r="B2856" s="99">
        <v>6</v>
      </c>
      <c r="C2856" s="103">
        <v>0.0013317278568304664</v>
      </c>
      <c r="D2856" s="99" t="s">
        <v>455</v>
      </c>
      <c r="E2856" s="99" t="b">
        <v>0</v>
      </c>
      <c r="F2856" s="99" t="b">
        <v>0</v>
      </c>
      <c r="G2856" s="99" t="b">
        <v>0</v>
      </c>
    </row>
    <row r="2857" spans="1:7" ht="15">
      <c r="A2857" s="101" t="s">
        <v>707</v>
      </c>
      <c r="B2857" s="99">
        <v>6</v>
      </c>
      <c r="C2857" s="103">
        <v>0.0019454485411607033</v>
      </c>
      <c r="D2857" s="99" t="s">
        <v>455</v>
      </c>
      <c r="E2857" s="99" t="b">
        <v>0</v>
      </c>
      <c r="F2857" s="99" t="b">
        <v>0</v>
      </c>
      <c r="G2857" s="99" t="b">
        <v>0</v>
      </c>
    </row>
    <row r="2858" spans="1:7" ht="15">
      <c r="A2858" s="101" t="s">
        <v>758</v>
      </c>
      <c r="B2858" s="99">
        <v>5</v>
      </c>
      <c r="C2858" s="103">
        <v>0.0016212071176339193</v>
      </c>
      <c r="D2858" s="99" t="s">
        <v>455</v>
      </c>
      <c r="E2858" s="99" t="b">
        <v>0</v>
      </c>
      <c r="F2858" s="99" t="b">
        <v>0</v>
      </c>
      <c r="G2858" s="99" t="b">
        <v>0</v>
      </c>
    </row>
    <row r="2859" spans="1:7" ht="15">
      <c r="A2859" s="101" t="s">
        <v>825</v>
      </c>
      <c r="B2859" s="99">
        <v>5</v>
      </c>
      <c r="C2859" s="103">
        <v>0.0024318106764508788</v>
      </c>
      <c r="D2859" s="99" t="s">
        <v>455</v>
      </c>
      <c r="E2859" s="99" t="b">
        <v>0</v>
      </c>
      <c r="F2859" s="99" t="b">
        <v>0</v>
      </c>
      <c r="G2859" s="99" t="b">
        <v>0</v>
      </c>
    </row>
    <row r="2860" spans="1:7" ht="15">
      <c r="A2860" s="101" t="s">
        <v>543</v>
      </c>
      <c r="B2860" s="99">
        <v>5</v>
      </c>
      <c r="C2860" s="103">
        <v>0.001920376772842348</v>
      </c>
      <c r="D2860" s="99" t="s">
        <v>455</v>
      </c>
      <c r="E2860" s="99" t="b">
        <v>0</v>
      </c>
      <c r="F2860" s="99" t="b">
        <v>0</v>
      </c>
      <c r="G2860" s="99" t="b">
        <v>0</v>
      </c>
    </row>
    <row r="2861" spans="1:7" ht="15">
      <c r="A2861" s="101" t="s">
        <v>585</v>
      </c>
      <c r="B2861" s="99">
        <v>5</v>
      </c>
      <c r="C2861" s="103">
        <v>0.001244297926984316</v>
      </c>
      <c r="D2861" s="99" t="s">
        <v>455</v>
      </c>
      <c r="E2861" s="99" t="b">
        <v>0</v>
      </c>
      <c r="F2861" s="99" t="b">
        <v>0</v>
      </c>
      <c r="G2861" s="99" t="b">
        <v>0</v>
      </c>
    </row>
    <row r="2862" spans="1:7" ht="15">
      <c r="A2862" s="101" t="s">
        <v>540</v>
      </c>
      <c r="B2862" s="99">
        <v>5</v>
      </c>
      <c r="C2862" s="103">
        <v>0.001244297926984316</v>
      </c>
      <c r="D2862" s="99" t="s">
        <v>455</v>
      </c>
      <c r="E2862" s="99" t="b">
        <v>0</v>
      </c>
      <c r="F2862" s="99" t="b">
        <v>0</v>
      </c>
      <c r="G2862" s="99" t="b">
        <v>0</v>
      </c>
    </row>
    <row r="2863" spans="1:7" ht="15">
      <c r="A2863" s="101" t="s">
        <v>541</v>
      </c>
      <c r="B2863" s="99">
        <v>5</v>
      </c>
      <c r="C2863" s="103">
        <v>0.0014089428692338174</v>
      </c>
      <c r="D2863" s="99" t="s">
        <v>455</v>
      </c>
      <c r="E2863" s="99" t="b">
        <v>0</v>
      </c>
      <c r="F2863" s="99" t="b">
        <v>0</v>
      </c>
      <c r="G2863" s="99" t="b">
        <v>0</v>
      </c>
    </row>
    <row r="2864" spans="1:7" ht="15">
      <c r="A2864" s="101" t="s">
        <v>974</v>
      </c>
      <c r="B2864" s="99">
        <v>5</v>
      </c>
      <c r="C2864" s="103">
        <v>0.0014089428692338174</v>
      </c>
      <c r="D2864" s="99" t="s">
        <v>455</v>
      </c>
      <c r="E2864" s="99" t="b">
        <v>0</v>
      </c>
      <c r="F2864" s="99" t="b">
        <v>0</v>
      </c>
      <c r="G2864" s="99" t="b">
        <v>0</v>
      </c>
    </row>
    <row r="2865" spans="1:7" ht="15">
      <c r="A2865" s="101" t="s">
        <v>558</v>
      </c>
      <c r="B2865" s="99">
        <v>5</v>
      </c>
      <c r="C2865" s="103">
        <v>0.0016212071176339193</v>
      </c>
      <c r="D2865" s="99" t="s">
        <v>455</v>
      </c>
      <c r="E2865" s="99" t="b">
        <v>0</v>
      </c>
      <c r="F2865" s="99" t="b">
        <v>0</v>
      </c>
      <c r="G2865" s="99" t="b">
        <v>0</v>
      </c>
    </row>
    <row r="2866" spans="1:7" ht="15">
      <c r="A2866" s="101" t="s">
        <v>502</v>
      </c>
      <c r="B2866" s="99">
        <v>5</v>
      </c>
      <c r="C2866" s="103">
        <v>0.001244297926984316</v>
      </c>
      <c r="D2866" s="99" t="s">
        <v>455</v>
      </c>
      <c r="E2866" s="99" t="b">
        <v>0</v>
      </c>
      <c r="F2866" s="99" t="b">
        <v>0</v>
      </c>
      <c r="G2866" s="99" t="b">
        <v>0</v>
      </c>
    </row>
    <row r="2867" spans="1:7" ht="15">
      <c r="A2867" s="101" t="s">
        <v>725</v>
      </c>
      <c r="B2867" s="99">
        <v>5</v>
      </c>
      <c r="C2867" s="103">
        <v>0.001920376772842348</v>
      </c>
      <c r="D2867" s="99" t="s">
        <v>455</v>
      </c>
      <c r="E2867" s="99" t="b">
        <v>0</v>
      </c>
      <c r="F2867" s="99" t="b">
        <v>0</v>
      </c>
      <c r="G2867" s="99" t="b">
        <v>0</v>
      </c>
    </row>
    <row r="2868" spans="1:7" ht="15">
      <c r="A2868" s="101" t="s">
        <v>522</v>
      </c>
      <c r="B2868" s="99">
        <v>5</v>
      </c>
      <c r="C2868" s="103">
        <v>0.0016212071176339193</v>
      </c>
      <c r="D2868" s="99" t="s">
        <v>455</v>
      </c>
      <c r="E2868" s="99" t="b">
        <v>0</v>
      </c>
      <c r="F2868" s="99" t="b">
        <v>0</v>
      </c>
      <c r="G2868" s="99" t="b">
        <v>0</v>
      </c>
    </row>
    <row r="2869" spans="1:7" ht="15">
      <c r="A2869" s="101" t="s">
        <v>982</v>
      </c>
      <c r="B2869" s="99">
        <v>5</v>
      </c>
      <c r="C2869" s="103">
        <v>0.0024318106764508788</v>
      </c>
      <c r="D2869" s="99" t="s">
        <v>455</v>
      </c>
      <c r="E2869" s="99" t="b">
        <v>0</v>
      </c>
      <c r="F2869" s="99" t="b">
        <v>0</v>
      </c>
      <c r="G2869" s="99" t="b">
        <v>0</v>
      </c>
    </row>
    <row r="2870" spans="1:7" ht="15">
      <c r="A2870" s="101" t="s">
        <v>709</v>
      </c>
      <c r="B2870" s="99">
        <v>5</v>
      </c>
      <c r="C2870" s="103">
        <v>0.0016212071176339193</v>
      </c>
      <c r="D2870" s="99" t="s">
        <v>455</v>
      </c>
      <c r="E2870" s="99" t="b">
        <v>0</v>
      </c>
      <c r="F2870" s="99" t="b">
        <v>0</v>
      </c>
      <c r="G2870" s="99" t="b">
        <v>0</v>
      </c>
    </row>
    <row r="2871" spans="1:7" ht="15">
      <c r="A2871" s="101" t="s">
        <v>610</v>
      </c>
      <c r="B2871" s="99">
        <v>5</v>
      </c>
      <c r="C2871" s="103">
        <v>0.001920376772842348</v>
      </c>
      <c r="D2871" s="99" t="s">
        <v>455</v>
      </c>
      <c r="E2871" s="99" t="b">
        <v>0</v>
      </c>
      <c r="F2871" s="99" t="b">
        <v>0</v>
      </c>
      <c r="G2871" s="99" t="b">
        <v>0</v>
      </c>
    </row>
    <row r="2872" spans="1:7" ht="15">
      <c r="A2872" s="101" t="s">
        <v>594</v>
      </c>
      <c r="B2872" s="99">
        <v>5</v>
      </c>
      <c r="C2872" s="103">
        <v>0.001920376772842348</v>
      </c>
      <c r="D2872" s="99" t="s">
        <v>455</v>
      </c>
      <c r="E2872" s="99" t="b">
        <v>0</v>
      </c>
      <c r="F2872" s="99" t="b">
        <v>0</v>
      </c>
      <c r="G2872" s="99" t="b">
        <v>0</v>
      </c>
    </row>
    <row r="2873" spans="1:7" ht="15">
      <c r="A2873" s="101" t="s">
        <v>509</v>
      </c>
      <c r="B2873" s="99">
        <v>5</v>
      </c>
      <c r="C2873" s="103">
        <v>0.0014089428692338174</v>
      </c>
      <c r="D2873" s="99" t="s">
        <v>455</v>
      </c>
      <c r="E2873" s="99" t="b">
        <v>0</v>
      </c>
      <c r="F2873" s="99" t="b">
        <v>0</v>
      </c>
      <c r="G2873" s="99" t="b">
        <v>0</v>
      </c>
    </row>
    <row r="2874" spans="1:7" ht="15">
      <c r="A2874" s="101" t="s">
        <v>653</v>
      </c>
      <c r="B2874" s="99">
        <v>5</v>
      </c>
      <c r="C2874" s="103">
        <v>0.0016212071176339193</v>
      </c>
      <c r="D2874" s="99" t="s">
        <v>455</v>
      </c>
      <c r="E2874" s="99" t="b">
        <v>0</v>
      </c>
      <c r="F2874" s="99" t="b">
        <v>0</v>
      </c>
      <c r="G2874" s="99" t="b">
        <v>0</v>
      </c>
    </row>
    <row r="2875" spans="1:7" ht="15">
      <c r="A2875" s="101" t="s">
        <v>841</v>
      </c>
      <c r="B2875" s="99">
        <v>5</v>
      </c>
      <c r="C2875" s="103">
        <v>0.001920376772842348</v>
      </c>
      <c r="D2875" s="99" t="s">
        <v>455</v>
      </c>
      <c r="E2875" s="99" t="b">
        <v>0</v>
      </c>
      <c r="F2875" s="99" t="b">
        <v>0</v>
      </c>
      <c r="G2875" s="99" t="b">
        <v>0</v>
      </c>
    </row>
    <row r="2876" spans="1:7" ht="15">
      <c r="A2876" s="101" t="s">
        <v>745</v>
      </c>
      <c r="B2876" s="99">
        <v>5</v>
      </c>
      <c r="C2876" s="103">
        <v>0.001920376772842348</v>
      </c>
      <c r="D2876" s="99" t="s">
        <v>455</v>
      </c>
      <c r="E2876" s="99" t="b">
        <v>0</v>
      </c>
      <c r="F2876" s="99" t="b">
        <v>0</v>
      </c>
      <c r="G2876" s="99" t="b">
        <v>0</v>
      </c>
    </row>
    <row r="2877" spans="1:7" ht="15">
      <c r="A2877" s="101" t="s">
        <v>579</v>
      </c>
      <c r="B2877" s="99">
        <v>5</v>
      </c>
      <c r="C2877" s="103">
        <v>0.0016212071176339193</v>
      </c>
      <c r="D2877" s="99" t="s">
        <v>455</v>
      </c>
      <c r="E2877" s="99" t="b">
        <v>0</v>
      </c>
      <c r="F2877" s="99" t="b">
        <v>0</v>
      </c>
      <c r="G2877" s="99" t="b">
        <v>0</v>
      </c>
    </row>
    <row r="2878" spans="1:7" ht="15">
      <c r="A2878" s="101" t="s">
        <v>530</v>
      </c>
      <c r="B2878" s="99">
        <v>5</v>
      </c>
      <c r="C2878" s="103">
        <v>0.0016212071176339193</v>
      </c>
      <c r="D2878" s="99" t="s">
        <v>455</v>
      </c>
      <c r="E2878" s="99" t="b">
        <v>0</v>
      </c>
      <c r="F2878" s="99" t="b">
        <v>0</v>
      </c>
      <c r="G2878" s="99" t="b">
        <v>0</v>
      </c>
    </row>
    <row r="2879" spans="1:7" ht="15">
      <c r="A2879" s="101" t="s">
        <v>675</v>
      </c>
      <c r="B2879" s="99">
        <v>5</v>
      </c>
      <c r="C2879" s="103">
        <v>0.001920376772842348</v>
      </c>
      <c r="D2879" s="99" t="s">
        <v>455</v>
      </c>
      <c r="E2879" s="99" t="b">
        <v>0</v>
      </c>
      <c r="F2879" s="99" t="b">
        <v>0</v>
      </c>
      <c r="G2879" s="99" t="b">
        <v>0</v>
      </c>
    </row>
    <row r="2880" spans="1:7" ht="15">
      <c r="A2880" s="101" t="s">
        <v>535</v>
      </c>
      <c r="B2880" s="99">
        <v>5</v>
      </c>
      <c r="C2880" s="103">
        <v>0.001244297926984316</v>
      </c>
      <c r="D2880" s="99" t="s">
        <v>455</v>
      </c>
      <c r="E2880" s="99" t="b">
        <v>0</v>
      </c>
      <c r="F2880" s="99" t="b">
        <v>0</v>
      </c>
      <c r="G2880" s="99" t="b">
        <v>0</v>
      </c>
    </row>
    <row r="2881" spans="1:7" ht="15">
      <c r="A2881" s="101" t="s">
        <v>507</v>
      </c>
      <c r="B2881" s="99">
        <v>5</v>
      </c>
      <c r="C2881" s="103">
        <v>0.0014089428692338174</v>
      </c>
      <c r="D2881" s="99" t="s">
        <v>455</v>
      </c>
      <c r="E2881" s="99" t="b">
        <v>0</v>
      </c>
      <c r="F2881" s="99" t="b">
        <v>0</v>
      </c>
      <c r="G2881" s="99" t="b">
        <v>0</v>
      </c>
    </row>
    <row r="2882" spans="1:7" ht="15">
      <c r="A2882" s="101" t="s">
        <v>733</v>
      </c>
      <c r="B2882" s="99">
        <v>5</v>
      </c>
      <c r="C2882" s="103">
        <v>0.0014089428692338174</v>
      </c>
      <c r="D2882" s="99" t="s">
        <v>455</v>
      </c>
      <c r="E2882" s="99" t="b">
        <v>0</v>
      </c>
      <c r="F2882" s="99" t="b">
        <v>0</v>
      </c>
      <c r="G2882" s="99" t="b">
        <v>0</v>
      </c>
    </row>
    <row r="2883" spans="1:7" ht="15">
      <c r="A2883" s="101" t="s">
        <v>524</v>
      </c>
      <c r="B2883" s="99">
        <v>5</v>
      </c>
      <c r="C2883" s="103">
        <v>0.0014089428692338174</v>
      </c>
      <c r="D2883" s="99" t="s">
        <v>455</v>
      </c>
      <c r="E2883" s="99" t="b">
        <v>0</v>
      </c>
      <c r="F2883" s="99" t="b">
        <v>0</v>
      </c>
      <c r="G2883" s="99" t="b">
        <v>0</v>
      </c>
    </row>
    <row r="2884" spans="1:7" ht="15">
      <c r="A2884" s="101" t="s">
        <v>1031</v>
      </c>
      <c r="B2884" s="99">
        <v>5</v>
      </c>
      <c r="C2884" s="103">
        <v>0.0024318106764508788</v>
      </c>
      <c r="D2884" s="99" t="s">
        <v>455</v>
      </c>
      <c r="E2884" s="99" t="b">
        <v>0</v>
      </c>
      <c r="F2884" s="99" t="b">
        <v>0</v>
      </c>
      <c r="G2884" s="99" t="b">
        <v>0</v>
      </c>
    </row>
    <row r="2885" spans="1:7" ht="15">
      <c r="A2885" s="101" t="s">
        <v>639</v>
      </c>
      <c r="B2885" s="99">
        <v>5</v>
      </c>
      <c r="C2885" s="103">
        <v>0.0016212071176339193</v>
      </c>
      <c r="D2885" s="99" t="s">
        <v>455</v>
      </c>
      <c r="E2885" s="99" t="b">
        <v>0</v>
      </c>
      <c r="F2885" s="99" t="b">
        <v>0</v>
      </c>
      <c r="G2885" s="99" t="b">
        <v>0</v>
      </c>
    </row>
    <row r="2886" spans="1:7" ht="15">
      <c r="A2886" s="101" t="s">
        <v>689</v>
      </c>
      <c r="B2886" s="99">
        <v>5</v>
      </c>
      <c r="C2886" s="103">
        <v>0.0014089428692338174</v>
      </c>
      <c r="D2886" s="99" t="s">
        <v>455</v>
      </c>
      <c r="E2886" s="99" t="b">
        <v>0</v>
      </c>
      <c r="F2886" s="99" t="b">
        <v>0</v>
      </c>
      <c r="G2886" s="99" t="b">
        <v>0</v>
      </c>
    </row>
    <row r="2887" spans="1:7" ht="15">
      <c r="A2887" s="101" t="s">
        <v>605</v>
      </c>
      <c r="B2887" s="99">
        <v>5</v>
      </c>
      <c r="C2887" s="103">
        <v>0.001244297926984316</v>
      </c>
      <c r="D2887" s="99" t="s">
        <v>455</v>
      </c>
      <c r="E2887" s="99" t="b">
        <v>0</v>
      </c>
      <c r="F2887" s="99" t="b">
        <v>0</v>
      </c>
      <c r="G2887" s="99" t="b">
        <v>0</v>
      </c>
    </row>
    <row r="2888" spans="1:7" ht="15">
      <c r="A2888" s="101" t="s">
        <v>544</v>
      </c>
      <c r="B2888" s="99">
        <v>5</v>
      </c>
      <c r="C2888" s="103">
        <v>0.001920376772842348</v>
      </c>
      <c r="D2888" s="99" t="s">
        <v>455</v>
      </c>
      <c r="E2888" s="99" t="b">
        <v>0</v>
      </c>
      <c r="F2888" s="99" t="b">
        <v>0</v>
      </c>
      <c r="G2888" s="99" t="b">
        <v>0</v>
      </c>
    </row>
    <row r="2889" spans="1:7" ht="15">
      <c r="A2889" s="101" t="s">
        <v>633</v>
      </c>
      <c r="B2889" s="99">
        <v>5</v>
      </c>
      <c r="C2889" s="103">
        <v>0.0014089428692338174</v>
      </c>
      <c r="D2889" s="99" t="s">
        <v>455</v>
      </c>
      <c r="E2889" s="99" t="b">
        <v>0</v>
      </c>
      <c r="F2889" s="99" t="b">
        <v>0</v>
      </c>
      <c r="G2889" s="99" t="b">
        <v>0</v>
      </c>
    </row>
    <row r="2890" spans="1:7" ht="15">
      <c r="A2890" s="101" t="s">
        <v>710</v>
      </c>
      <c r="B2890" s="99">
        <v>5</v>
      </c>
      <c r="C2890" s="103">
        <v>0.0016212071176339193</v>
      </c>
      <c r="D2890" s="99" t="s">
        <v>455</v>
      </c>
      <c r="E2890" s="99" t="b">
        <v>0</v>
      </c>
      <c r="F2890" s="99" t="b">
        <v>0</v>
      </c>
      <c r="G2890" s="99" t="b">
        <v>0</v>
      </c>
    </row>
    <row r="2891" spans="1:7" ht="15">
      <c r="A2891" s="101" t="s">
        <v>628</v>
      </c>
      <c r="B2891" s="99">
        <v>5</v>
      </c>
      <c r="C2891" s="103">
        <v>0.0014089428692338174</v>
      </c>
      <c r="D2891" s="99" t="s">
        <v>455</v>
      </c>
      <c r="E2891" s="99" t="b">
        <v>0</v>
      </c>
      <c r="F2891" s="99" t="b">
        <v>0</v>
      </c>
      <c r="G2891" s="99" t="b">
        <v>0</v>
      </c>
    </row>
    <row r="2892" spans="1:7" ht="15">
      <c r="A2892" s="101" t="s">
        <v>688</v>
      </c>
      <c r="B2892" s="99">
        <v>5</v>
      </c>
      <c r="C2892" s="103">
        <v>0.0016212071176339193</v>
      </c>
      <c r="D2892" s="99" t="s">
        <v>455</v>
      </c>
      <c r="E2892" s="99" t="b">
        <v>0</v>
      </c>
      <c r="F2892" s="99" t="b">
        <v>0</v>
      </c>
      <c r="G2892" s="99" t="b">
        <v>0</v>
      </c>
    </row>
    <row r="2893" spans="1:7" ht="15">
      <c r="A2893" s="101" t="s">
        <v>515</v>
      </c>
      <c r="B2893" s="99">
        <v>5</v>
      </c>
      <c r="C2893" s="103">
        <v>0.0014089428692338174</v>
      </c>
      <c r="D2893" s="99" t="s">
        <v>455</v>
      </c>
      <c r="E2893" s="99" t="b">
        <v>0</v>
      </c>
      <c r="F2893" s="99" t="b">
        <v>0</v>
      </c>
      <c r="G2893" s="99" t="b">
        <v>0</v>
      </c>
    </row>
    <row r="2894" spans="1:7" ht="15">
      <c r="A2894" s="101" t="s">
        <v>493</v>
      </c>
      <c r="B2894" s="99">
        <v>5</v>
      </c>
      <c r="C2894" s="103">
        <v>0.001244297926984316</v>
      </c>
      <c r="D2894" s="99" t="s">
        <v>455</v>
      </c>
      <c r="E2894" s="99" t="b">
        <v>0</v>
      </c>
      <c r="F2894" s="99" t="b">
        <v>0</v>
      </c>
      <c r="G2894" s="99" t="b">
        <v>0</v>
      </c>
    </row>
    <row r="2895" spans="1:7" ht="15">
      <c r="A2895" s="101" t="s">
        <v>798</v>
      </c>
      <c r="B2895" s="99">
        <v>5</v>
      </c>
      <c r="C2895" s="103">
        <v>0.0014089428692338174</v>
      </c>
      <c r="D2895" s="99" t="s">
        <v>455</v>
      </c>
      <c r="E2895" s="99" t="b">
        <v>0</v>
      </c>
      <c r="F2895" s="99" t="b">
        <v>0</v>
      </c>
      <c r="G2895" s="99" t="b">
        <v>0</v>
      </c>
    </row>
    <row r="2896" spans="1:7" ht="15">
      <c r="A2896" s="101" t="s">
        <v>829</v>
      </c>
      <c r="B2896" s="99">
        <v>5</v>
      </c>
      <c r="C2896" s="103">
        <v>0.0014089428692338174</v>
      </c>
      <c r="D2896" s="99" t="s">
        <v>455</v>
      </c>
      <c r="E2896" s="99" t="b">
        <v>0</v>
      </c>
      <c r="F2896" s="99" t="b">
        <v>0</v>
      </c>
      <c r="G2896" s="99" t="b">
        <v>0</v>
      </c>
    </row>
    <row r="2897" spans="1:7" ht="15">
      <c r="A2897" s="101" t="s">
        <v>516</v>
      </c>
      <c r="B2897" s="99">
        <v>5</v>
      </c>
      <c r="C2897" s="103">
        <v>0.001920376772842348</v>
      </c>
      <c r="D2897" s="99" t="s">
        <v>455</v>
      </c>
      <c r="E2897" s="99" t="b">
        <v>0</v>
      </c>
      <c r="F2897" s="99" t="b">
        <v>0</v>
      </c>
      <c r="G2897" s="99" t="b">
        <v>0</v>
      </c>
    </row>
    <row r="2898" spans="1:7" ht="15">
      <c r="A2898" s="101" t="s">
        <v>955</v>
      </c>
      <c r="B2898" s="99">
        <v>5</v>
      </c>
      <c r="C2898" s="103">
        <v>0.0014089428692338174</v>
      </c>
      <c r="D2898" s="99" t="s">
        <v>455</v>
      </c>
      <c r="E2898" s="99" t="b">
        <v>0</v>
      </c>
      <c r="F2898" s="99" t="b">
        <v>0</v>
      </c>
      <c r="G2898" s="99" t="b">
        <v>0</v>
      </c>
    </row>
    <row r="2899" spans="1:7" ht="15">
      <c r="A2899" s="101" t="s">
        <v>835</v>
      </c>
      <c r="B2899" s="99">
        <v>4</v>
      </c>
      <c r="C2899" s="103">
        <v>0.0012969656941071355</v>
      </c>
      <c r="D2899" s="99" t="s">
        <v>455</v>
      </c>
      <c r="E2899" s="99" t="b">
        <v>0</v>
      </c>
      <c r="F2899" s="99" t="b">
        <v>0</v>
      </c>
      <c r="G2899" s="99" t="b">
        <v>0</v>
      </c>
    </row>
    <row r="2900" spans="1:7" ht="15">
      <c r="A2900" s="101" t="s">
        <v>739</v>
      </c>
      <c r="B2900" s="99">
        <v>4</v>
      </c>
      <c r="C2900" s="103">
        <v>0.0012969656941071355</v>
      </c>
      <c r="D2900" s="99" t="s">
        <v>455</v>
      </c>
      <c r="E2900" s="99" t="b">
        <v>0</v>
      </c>
      <c r="F2900" s="99" t="b">
        <v>0</v>
      </c>
      <c r="G2900" s="99" t="b">
        <v>0</v>
      </c>
    </row>
    <row r="2901" spans="1:7" ht="15">
      <c r="A2901" s="101" t="s">
        <v>659</v>
      </c>
      <c r="B2901" s="99">
        <v>4</v>
      </c>
      <c r="C2901" s="103">
        <v>0.001127154295387054</v>
      </c>
      <c r="D2901" s="99" t="s">
        <v>455</v>
      </c>
      <c r="E2901" s="99" t="b">
        <v>0</v>
      </c>
      <c r="F2901" s="99" t="b">
        <v>0</v>
      </c>
      <c r="G2901" s="99" t="b">
        <v>0</v>
      </c>
    </row>
    <row r="2902" spans="1:7" ht="15">
      <c r="A2902" s="101" t="s">
        <v>640</v>
      </c>
      <c r="B2902" s="99">
        <v>4</v>
      </c>
      <c r="C2902" s="103">
        <v>0.001127154295387054</v>
      </c>
      <c r="D2902" s="99" t="s">
        <v>455</v>
      </c>
      <c r="E2902" s="99" t="b">
        <v>0</v>
      </c>
      <c r="F2902" s="99" t="b">
        <v>0</v>
      </c>
      <c r="G2902" s="99" t="b">
        <v>0</v>
      </c>
    </row>
    <row r="2903" spans="1:7" ht="15">
      <c r="A2903" s="101" t="s">
        <v>735</v>
      </c>
      <c r="B2903" s="99">
        <v>4</v>
      </c>
      <c r="C2903" s="103">
        <v>0.0015363014182738785</v>
      </c>
      <c r="D2903" s="99" t="s">
        <v>455</v>
      </c>
      <c r="E2903" s="99" t="b">
        <v>0</v>
      </c>
      <c r="F2903" s="99" t="b">
        <v>0</v>
      </c>
      <c r="G2903" s="99" t="b">
        <v>0</v>
      </c>
    </row>
    <row r="2904" spans="1:7" ht="15">
      <c r="A2904" s="101" t="s">
        <v>618</v>
      </c>
      <c r="B2904" s="99">
        <v>4</v>
      </c>
      <c r="C2904" s="103">
        <v>0.0015363014182738785</v>
      </c>
      <c r="D2904" s="99" t="s">
        <v>455</v>
      </c>
      <c r="E2904" s="99" t="b">
        <v>0</v>
      </c>
      <c r="F2904" s="99" t="b">
        <v>0</v>
      </c>
      <c r="G2904" s="99" t="b">
        <v>0</v>
      </c>
    </row>
    <row r="2905" spans="1:7" ht="15">
      <c r="A2905" s="101" t="s">
        <v>717</v>
      </c>
      <c r="B2905" s="99">
        <v>4</v>
      </c>
      <c r="C2905" s="103">
        <v>0.001127154295387054</v>
      </c>
      <c r="D2905" s="99" t="s">
        <v>455</v>
      </c>
      <c r="E2905" s="99" t="b">
        <v>0</v>
      </c>
      <c r="F2905" s="99" t="b">
        <v>0</v>
      </c>
      <c r="G2905" s="99" t="b">
        <v>0</v>
      </c>
    </row>
    <row r="2906" spans="1:7" ht="15">
      <c r="A2906" s="101" t="s">
        <v>593</v>
      </c>
      <c r="B2906" s="99">
        <v>4</v>
      </c>
      <c r="C2906" s="103">
        <v>0.001127154295387054</v>
      </c>
      <c r="D2906" s="99" t="s">
        <v>455</v>
      </c>
      <c r="E2906" s="99" t="b">
        <v>0</v>
      </c>
      <c r="F2906" s="99" t="b">
        <v>0</v>
      </c>
      <c r="G2906" s="99" t="b">
        <v>0</v>
      </c>
    </row>
    <row r="2907" spans="1:7" ht="15">
      <c r="A2907" s="101" t="s">
        <v>818</v>
      </c>
      <c r="B2907" s="99">
        <v>4</v>
      </c>
      <c r="C2907" s="103">
        <v>0.0012969656941071355</v>
      </c>
      <c r="D2907" s="99" t="s">
        <v>455</v>
      </c>
      <c r="E2907" s="99" t="b">
        <v>0</v>
      </c>
      <c r="F2907" s="99" t="b">
        <v>0</v>
      </c>
      <c r="G2907" s="99" t="b">
        <v>0</v>
      </c>
    </row>
    <row r="2908" spans="1:7" ht="15">
      <c r="A2908" s="101" t="s">
        <v>787</v>
      </c>
      <c r="B2908" s="99">
        <v>4</v>
      </c>
      <c r="C2908" s="103">
        <v>0.0012969656941071355</v>
      </c>
      <c r="D2908" s="99" t="s">
        <v>455</v>
      </c>
      <c r="E2908" s="99" t="b">
        <v>0</v>
      </c>
      <c r="F2908" s="99" t="b">
        <v>0</v>
      </c>
      <c r="G2908" s="99" t="b">
        <v>0</v>
      </c>
    </row>
    <row r="2909" spans="1:7" ht="15">
      <c r="A2909" s="101" t="s">
        <v>792</v>
      </c>
      <c r="B2909" s="99">
        <v>4</v>
      </c>
      <c r="C2909" s="103">
        <v>0.0012969656941071355</v>
      </c>
      <c r="D2909" s="99" t="s">
        <v>455</v>
      </c>
      <c r="E2909" s="99" t="b">
        <v>0</v>
      </c>
      <c r="F2909" s="99" t="b">
        <v>0</v>
      </c>
      <c r="G2909" s="99" t="b">
        <v>0</v>
      </c>
    </row>
    <row r="2910" spans="1:7" ht="15">
      <c r="A2910" s="101" t="s">
        <v>697</v>
      </c>
      <c r="B2910" s="99">
        <v>4</v>
      </c>
      <c r="C2910" s="103">
        <v>0.0012969656941071355</v>
      </c>
      <c r="D2910" s="99" t="s">
        <v>455</v>
      </c>
      <c r="E2910" s="99" t="b">
        <v>0</v>
      </c>
      <c r="F2910" s="99" t="b">
        <v>0</v>
      </c>
      <c r="G2910" s="99" t="b">
        <v>0</v>
      </c>
    </row>
    <row r="2911" spans="1:7" ht="15">
      <c r="A2911" s="101" t="s">
        <v>614</v>
      </c>
      <c r="B2911" s="99">
        <v>4</v>
      </c>
      <c r="C2911" s="103">
        <v>0.0015363014182738785</v>
      </c>
      <c r="D2911" s="99" t="s">
        <v>455</v>
      </c>
      <c r="E2911" s="99" t="b">
        <v>0</v>
      </c>
      <c r="F2911" s="99" t="b">
        <v>0</v>
      </c>
      <c r="G2911" s="99" t="b">
        <v>0</v>
      </c>
    </row>
    <row r="2912" spans="1:7" ht="15">
      <c r="A2912" s="101" t="s">
        <v>1278</v>
      </c>
      <c r="B2912" s="99">
        <v>4</v>
      </c>
      <c r="C2912" s="103">
        <v>0.0019454485411607033</v>
      </c>
      <c r="D2912" s="99" t="s">
        <v>455</v>
      </c>
      <c r="E2912" s="99" t="b">
        <v>0</v>
      </c>
      <c r="F2912" s="99" t="b">
        <v>0</v>
      </c>
      <c r="G2912" s="99" t="b">
        <v>0</v>
      </c>
    </row>
    <row r="2913" spans="1:7" ht="15">
      <c r="A2913" s="101" t="s">
        <v>1070</v>
      </c>
      <c r="B2913" s="99">
        <v>4</v>
      </c>
      <c r="C2913" s="103">
        <v>0.0012969656941071355</v>
      </c>
      <c r="D2913" s="99" t="s">
        <v>455</v>
      </c>
      <c r="E2913" s="99" t="b">
        <v>0</v>
      </c>
      <c r="F2913" s="99" t="b">
        <v>0</v>
      </c>
      <c r="G2913" s="99" t="b">
        <v>0</v>
      </c>
    </row>
    <row r="2914" spans="1:7" ht="15">
      <c r="A2914" s="101" t="s">
        <v>1315</v>
      </c>
      <c r="B2914" s="99">
        <v>4</v>
      </c>
      <c r="C2914" s="103">
        <v>0.0019454485411607033</v>
      </c>
      <c r="D2914" s="99" t="s">
        <v>455</v>
      </c>
      <c r="E2914" s="99" t="b">
        <v>0</v>
      </c>
      <c r="F2914" s="99" t="b">
        <v>0</v>
      </c>
      <c r="G2914" s="99" t="b">
        <v>0</v>
      </c>
    </row>
    <row r="2915" spans="1:7" ht="15">
      <c r="A2915" s="101" t="s">
        <v>584</v>
      </c>
      <c r="B2915" s="99">
        <v>4</v>
      </c>
      <c r="C2915" s="103">
        <v>0.001127154295387054</v>
      </c>
      <c r="D2915" s="99" t="s">
        <v>455</v>
      </c>
      <c r="E2915" s="99" t="b">
        <v>0</v>
      </c>
      <c r="F2915" s="99" t="b">
        <v>0</v>
      </c>
      <c r="G2915" s="99" t="b">
        <v>0</v>
      </c>
    </row>
    <row r="2916" spans="1:7" ht="15">
      <c r="A2916" s="101" t="s">
        <v>655</v>
      </c>
      <c r="B2916" s="99">
        <v>4</v>
      </c>
      <c r="C2916" s="103">
        <v>0.0015363014182738785</v>
      </c>
      <c r="D2916" s="99" t="s">
        <v>455</v>
      </c>
      <c r="E2916" s="99" t="b">
        <v>0</v>
      </c>
      <c r="F2916" s="99" t="b">
        <v>0</v>
      </c>
      <c r="G2916" s="99" t="b">
        <v>0</v>
      </c>
    </row>
    <row r="2917" spans="1:7" ht="15">
      <c r="A2917" s="101" t="s">
        <v>525</v>
      </c>
      <c r="B2917" s="99">
        <v>4</v>
      </c>
      <c r="C2917" s="103">
        <v>0.0012969656941071355</v>
      </c>
      <c r="D2917" s="99" t="s">
        <v>455</v>
      </c>
      <c r="E2917" s="99" t="b">
        <v>0</v>
      </c>
      <c r="F2917" s="99" t="b">
        <v>0</v>
      </c>
      <c r="G2917" s="99" t="b">
        <v>0</v>
      </c>
    </row>
    <row r="2918" spans="1:7" ht="15">
      <c r="A2918" s="101" t="s">
        <v>1113</v>
      </c>
      <c r="B2918" s="99">
        <v>4</v>
      </c>
      <c r="C2918" s="103">
        <v>0.0015363014182738785</v>
      </c>
      <c r="D2918" s="99" t="s">
        <v>455</v>
      </c>
      <c r="E2918" s="99" t="b">
        <v>0</v>
      </c>
      <c r="F2918" s="99" t="b">
        <v>0</v>
      </c>
      <c r="G2918" s="99" t="b">
        <v>0</v>
      </c>
    </row>
    <row r="2919" spans="1:7" ht="15">
      <c r="A2919" s="101" t="s">
        <v>1007</v>
      </c>
      <c r="B2919" s="99">
        <v>4</v>
      </c>
      <c r="C2919" s="103">
        <v>0.0019454485411607033</v>
      </c>
      <c r="D2919" s="99" t="s">
        <v>455</v>
      </c>
      <c r="E2919" s="99" t="b">
        <v>0</v>
      </c>
      <c r="F2919" s="99" t="b">
        <v>0</v>
      </c>
      <c r="G2919" s="99" t="b">
        <v>0</v>
      </c>
    </row>
    <row r="2920" spans="1:7" ht="15">
      <c r="A2920" s="101" t="s">
        <v>880</v>
      </c>
      <c r="B2920" s="99">
        <v>4</v>
      </c>
      <c r="C2920" s="103">
        <v>0.0012969656941071355</v>
      </c>
      <c r="D2920" s="99" t="s">
        <v>455</v>
      </c>
      <c r="E2920" s="99" t="b">
        <v>0</v>
      </c>
      <c r="F2920" s="99" t="b">
        <v>0</v>
      </c>
      <c r="G2920" s="99" t="b">
        <v>0</v>
      </c>
    </row>
    <row r="2921" spans="1:7" ht="15">
      <c r="A2921" s="101" t="s">
        <v>772</v>
      </c>
      <c r="B2921" s="99">
        <v>4</v>
      </c>
      <c r="C2921" s="103">
        <v>0.0012969656941071355</v>
      </c>
      <c r="D2921" s="99" t="s">
        <v>455</v>
      </c>
      <c r="E2921" s="99" t="b">
        <v>0</v>
      </c>
      <c r="F2921" s="99" t="b">
        <v>0</v>
      </c>
      <c r="G2921" s="99" t="b">
        <v>0</v>
      </c>
    </row>
    <row r="2922" spans="1:7" ht="15">
      <c r="A2922" s="101" t="s">
        <v>508</v>
      </c>
      <c r="B2922" s="99">
        <v>4</v>
      </c>
      <c r="C2922" s="103">
        <v>0.0012969656941071355</v>
      </c>
      <c r="D2922" s="99" t="s">
        <v>455</v>
      </c>
      <c r="E2922" s="99" t="b">
        <v>0</v>
      </c>
      <c r="F2922" s="99" t="b">
        <v>0</v>
      </c>
      <c r="G2922" s="99" t="b">
        <v>0</v>
      </c>
    </row>
    <row r="2923" spans="1:7" ht="15">
      <c r="A2923" s="101" t="s">
        <v>1078</v>
      </c>
      <c r="B2923" s="99">
        <v>4</v>
      </c>
      <c r="C2923" s="103">
        <v>0.0015363014182738785</v>
      </c>
      <c r="D2923" s="99" t="s">
        <v>455</v>
      </c>
      <c r="E2923" s="99" t="b">
        <v>1</v>
      </c>
      <c r="F2923" s="99" t="b">
        <v>0</v>
      </c>
      <c r="G2923" s="99" t="b">
        <v>0</v>
      </c>
    </row>
    <row r="2924" spans="1:7" ht="15">
      <c r="A2924" s="101" t="s">
        <v>1292</v>
      </c>
      <c r="B2924" s="99">
        <v>4</v>
      </c>
      <c r="C2924" s="103">
        <v>0.001127154295387054</v>
      </c>
      <c r="D2924" s="99" t="s">
        <v>455</v>
      </c>
      <c r="E2924" s="99" t="b">
        <v>0</v>
      </c>
      <c r="F2924" s="99" t="b">
        <v>0</v>
      </c>
      <c r="G2924" s="99" t="b">
        <v>0</v>
      </c>
    </row>
    <row r="2925" spans="1:7" ht="15">
      <c r="A2925" s="101" t="s">
        <v>971</v>
      </c>
      <c r="B2925" s="99">
        <v>4</v>
      </c>
      <c r="C2925" s="103">
        <v>0.0019454485411607033</v>
      </c>
      <c r="D2925" s="99" t="s">
        <v>455</v>
      </c>
      <c r="E2925" s="99" t="b">
        <v>0</v>
      </c>
      <c r="F2925" s="99" t="b">
        <v>0</v>
      </c>
      <c r="G2925" s="99" t="b">
        <v>0</v>
      </c>
    </row>
    <row r="2926" spans="1:7" ht="15">
      <c r="A2926" s="101" t="s">
        <v>1002</v>
      </c>
      <c r="B2926" s="99">
        <v>4</v>
      </c>
      <c r="C2926" s="103">
        <v>0.0015363014182738785</v>
      </c>
      <c r="D2926" s="99" t="s">
        <v>455</v>
      </c>
      <c r="E2926" s="99" t="b">
        <v>0</v>
      </c>
      <c r="F2926" s="99" t="b">
        <v>0</v>
      </c>
      <c r="G2926" s="99" t="b">
        <v>0</v>
      </c>
    </row>
    <row r="2927" spans="1:7" ht="15">
      <c r="A2927" s="101" t="s">
        <v>599</v>
      </c>
      <c r="B2927" s="99">
        <v>4</v>
      </c>
      <c r="C2927" s="103">
        <v>0.0012969656941071355</v>
      </c>
      <c r="D2927" s="99" t="s">
        <v>455</v>
      </c>
      <c r="E2927" s="99" t="b">
        <v>0</v>
      </c>
      <c r="F2927" s="99" t="b">
        <v>0</v>
      </c>
      <c r="G2927" s="99" t="b">
        <v>0</v>
      </c>
    </row>
    <row r="2928" spans="1:7" ht="15">
      <c r="A2928" s="101" t="s">
        <v>547</v>
      </c>
      <c r="B2928" s="99">
        <v>4</v>
      </c>
      <c r="C2928" s="103">
        <v>0.001127154295387054</v>
      </c>
      <c r="D2928" s="99" t="s">
        <v>455</v>
      </c>
      <c r="E2928" s="99" t="b">
        <v>0</v>
      </c>
      <c r="F2928" s="99" t="b">
        <v>0</v>
      </c>
      <c r="G2928" s="99" t="b">
        <v>0</v>
      </c>
    </row>
    <row r="2929" spans="1:7" ht="15">
      <c r="A2929" s="101" t="s">
        <v>828</v>
      </c>
      <c r="B2929" s="99">
        <v>4</v>
      </c>
      <c r="C2929" s="103">
        <v>0.0019454485411607033</v>
      </c>
      <c r="D2929" s="99" t="s">
        <v>455</v>
      </c>
      <c r="E2929" s="99" t="b">
        <v>0</v>
      </c>
      <c r="F2929" s="99" t="b">
        <v>0</v>
      </c>
      <c r="G2929" s="99" t="b">
        <v>0</v>
      </c>
    </row>
    <row r="2930" spans="1:7" ht="15">
      <c r="A2930" s="101" t="s">
        <v>960</v>
      </c>
      <c r="B2930" s="99">
        <v>4</v>
      </c>
      <c r="C2930" s="103">
        <v>0.0015363014182738785</v>
      </c>
      <c r="D2930" s="99" t="s">
        <v>455</v>
      </c>
      <c r="E2930" s="99" t="b">
        <v>0</v>
      </c>
      <c r="F2930" s="99" t="b">
        <v>1</v>
      </c>
      <c r="G2930" s="99" t="b">
        <v>0</v>
      </c>
    </row>
    <row r="2931" spans="1:7" ht="15">
      <c r="A2931" s="101" t="s">
        <v>606</v>
      </c>
      <c r="B2931" s="99">
        <v>4</v>
      </c>
      <c r="C2931" s="103">
        <v>0.0015363014182738785</v>
      </c>
      <c r="D2931" s="99" t="s">
        <v>455</v>
      </c>
      <c r="E2931" s="99" t="b">
        <v>0</v>
      </c>
      <c r="F2931" s="99" t="b">
        <v>0</v>
      </c>
      <c r="G2931" s="99" t="b">
        <v>0</v>
      </c>
    </row>
    <row r="2932" spans="1:7" ht="15">
      <c r="A2932" s="101" t="s">
        <v>832</v>
      </c>
      <c r="B2932" s="99">
        <v>4</v>
      </c>
      <c r="C2932" s="103">
        <v>0.0012969656941071355</v>
      </c>
      <c r="D2932" s="99" t="s">
        <v>455</v>
      </c>
      <c r="E2932" s="99" t="b">
        <v>0</v>
      </c>
      <c r="F2932" s="99" t="b">
        <v>0</v>
      </c>
      <c r="G2932" s="99" t="b">
        <v>0</v>
      </c>
    </row>
    <row r="2933" spans="1:7" ht="15">
      <c r="A2933" s="101" t="s">
        <v>755</v>
      </c>
      <c r="B2933" s="99">
        <v>4</v>
      </c>
      <c r="C2933" s="103">
        <v>0.0012969656941071355</v>
      </c>
      <c r="D2933" s="99" t="s">
        <v>455</v>
      </c>
      <c r="E2933" s="99" t="b">
        <v>0</v>
      </c>
      <c r="F2933" s="99" t="b">
        <v>0</v>
      </c>
      <c r="G2933" s="99" t="b">
        <v>0</v>
      </c>
    </row>
    <row r="2934" spans="1:7" ht="15">
      <c r="A2934" s="101" t="s">
        <v>764</v>
      </c>
      <c r="B2934" s="99">
        <v>4</v>
      </c>
      <c r="C2934" s="103">
        <v>0.0019454485411607033</v>
      </c>
      <c r="D2934" s="99" t="s">
        <v>455</v>
      </c>
      <c r="E2934" s="99" t="b">
        <v>0</v>
      </c>
      <c r="F2934" s="99" t="b">
        <v>0</v>
      </c>
      <c r="G2934" s="99" t="b">
        <v>0</v>
      </c>
    </row>
    <row r="2935" spans="1:7" ht="15">
      <c r="A2935" s="101" t="s">
        <v>963</v>
      </c>
      <c r="B2935" s="99">
        <v>4</v>
      </c>
      <c r="C2935" s="103">
        <v>0.0012969656941071355</v>
      </c>
      <c r="D2935" s="99" t="s">
        <v>455</v>
      </c>
      <c r="E2935" s="99" t="b">
        <v>0</v>
      </c>
      <c r="F2935" s="99" t="b">
        <v>0</v>
      </c>
      <c r="G2935" s="99" t="b">
        <v>0</v>
      </c>
    </row>
    <row r="2936" spans="1:7" ht="15">
      <c r="A2936" s="101" t="s">
        <v>705</v>
      </c>
      <c r="B2936" s="99">
        <v>4</v>
      </c>
      <c r="C2936" s="103">
        <v>0.0015363014182738785</v>
      </c>
      <c r="D2936" s="99" t="s">
        <v>455</v>
      </c>
      <c r="E2936" s="99" t="b">
        <v>0</v>
      </c>
      <c r="F2936" s="99" t="b">
        <v>0</v>
      </c>
      <c r="G2936" s="99" t="b">
        <v>0</v>
      </c>
    </row>
    <row r="2937" spans="1:7" ht="15">
      <c r="A2937" s="101" t="s">
        <v>915</v>
      </c>
      <c r="B2937" s="99">
        <v>3</v>
      </c>
      <c r="C2937" s="103">
        <v>0.001152226063705409</v>
      </c>
      <c r="D2937" s="99" t="s">
        <v>455</v>
      </c>
      <c r="E2937" s="99" t="b">
        <v>0</v>
      </c>
      <c r="F2937" s="99" t="b">
        <v>0</v>
      </c>
      <c r="G2937" s="99" t="b">
        <v>0</v>
      </c>
    </row>
    <row r="2938" spans="1:7" ht="15">
      <c r="A2938" s="101" t="s">
        <v>908</v>
      </c>
      <c r="B2938" s="99">
        <v>3</v>
      </c>
      <c r="C2938" s="103">
        <v>0.0014590864058705276</v>
      </c>
      <c r="D2938" s="99" t="s">
        <v>455</v>
      </c>
      <c r="E2938" s="99" t="b">
        <v>0</v>
      </c>
      <c r="F2938" s="99" t="b">
        <v>0</v>
      </c>
      <c r="G2938" s="99" t="b">
        <v>0</v>
      </c>
    </row>
    <row r="2939" spans="1:7" ht="15">
      <c r="A2939" s="101" t="s">
        <v>1657</v>
      </c>
      <c r="B2939" s="99">
        <v>3</v>
      </c>
      <c r="C2939" s="103">
        <v>0.001152226063705409</v>
      </c>
      <c r="D2939" s="99" t="s">
        <v>455</v>
      </c>
      <c r="E2939" s="99" t="b">
        <v>0</v>
      </c>
      <c r="F2939" s="99" t="b">
        <v>0</v>
      </c>
      <c r="G2939" s="99" t="b">
        <v>0</v>
      </c>
    </row>
    <row r="2940" spans="1:7" ht="15">
      <c r="A2940" s="101" t="s">
        <v>666</v>
      </c>
      <c r="B2940" s="99">
        <v>3</v>
      </c>
      <c r="C2940" s="103">
        <v>0.0009727242705803516</v>
      </c>
      <c r="D2940" s="99" t="s">
        <v>455</v>
      </c>
      <c r="E2940" s="99" t="b">
        <v>0</v>
      </c>
      <c r="F2940" s="99" t="b">
        <v>0</v>
      </c>
      <c r="G2940" s="99" t="b">
        <v>0</v>
      </c>
    </row>
    <row r="2941" spans="1:7" ht="15">
      <c r="A2941" s="101" t="s">
        <v>578</v>
      </c>
      <c r="B2941" s="99">
        <v>3</v>
      </c>
      <c r="C2941" s="103">
        <v>0.001152226063705409</v>
      </c>
      <c r="D2941" s="99" t="s">
        <v>455</v>
      </c>
      <c r="E2941" s="99" t="b">
        <v>0</v>
      </c>
      <c r="F2941" s="99" t="b">
        <v>0</v>
      </c>
      <c r="G2941" s="99" t="b">
        <v>0</v>
      </c>
    </row>
    <row r="2942" spans="1:7" ht="15">
      <c r="A2942" s="101" t="s">
        <v>780</v>
      </c>
      <c r="B2942" s="99">
        <v>3</v>
      </c>
      <c r="C2942" s="103">
        <v>0.0009727242705803516</v>
      </c>
      <c r="D2942" s="99" t="s">
        <v>455</v>
      </c>
      <c r="E2942" s="99" t="b">
        <v>0</v>
      </c>
      <c r="F2942" s="99" t="b">
        <v>0</v>
      </c>
      <c r="G2942" s="99" t="b">
        <v>0</v>
      </c>
    </row>
    <row r="2943" spans="1:7" ht="15">
      <c r="A2943" s="101" t="s">
        <v>776</v>
      </c>
      <c r="B2943" s="99">
        <v>3</v>
      </c>
      <c r="C2943" s="103">
        <v>0.001152226063705409</v>
      </c>
      <c r="D2943" s="99" t="s">
        <v>455</v>
      </c>
      <c r="E2943" s="99" t="b">
        <v>0</v>
      </c>
      <c r="F2943" s="99" t="b">
        <v>0</v>
      </c>
      <c r="G2943" s="99" t="b">
        <v>0</v>
      </c>
    </row>
    <row r="2944" spans="1:7" ht="15">
      <c r="A2944" s="101" t="s">
        <v>1454</v>
      </c>
      <c r="B2944" s="99">
        <v>3</v>
      </c>
      <c r="C2944" s="103">
        <v>0.001152226063705409</v>
      </c>
      <c r="D2944" s="99" t="s">
        <v>455</v>
      </c>
      <c r="E2944" s="99" t="b">
        <v>0</v>
      </c>
      <c r="F2944" s="99" t="b">
        <v>0</v>
      </c>
      <c r="G2944" s="99" t="b">
        <v>0</v>
      </c>
    </row>
    <row r="2945" spans="1:7" ht="15">
      <c r="A2945" s="101" t="s">
        <v>783</v>
      </c>
      <c r="B2945" s="99">
        <v>3</v>
      </c>
      <c r="C2945" s="103">
        <v>0.001152226063705409</v>
      </c>
      <c r="D2945" s="99" t="s">
        <v>455</v>
      </c>
      <c r="E2945" s="99" t="b">
        <v>0</v>
      </c>
      <c r="F2945" s="99" t="b">
        <v>0</v>
      </c>
      <c r="G2945" s="99" t="b">
        <v>0</v>
      </c>
    </row>
    <row r="2946" spans="1:7" ht="15">
      <c r="A2946" s="101" t="s">
        <v>647</v>
      </c>
      <c r="B2946" s="99">
        <v>3</v>
      </c>
      <c r="C2946" s="103">
        <v>0.001152226063705409</v>
      </c>
      <c r="D2946" s="99" t="s">
        <v>455</v>
      </c>
      <c r="E2946" s="99" t="b">
        <v>0</v>
      </c>
      <c r="F2946" s="99" t="b">
        <v>0</v>
      </c>
      <c r="G2946" s="99" t="b">
        <v>0</v>
      </c>
    </row>
    <row r="2947" spans="1:7" ht="15">
      <c r="A2947" s="101" t="s">
        <v>670</v>
      </c>
      <c r="B2947" s="99">
        <v>3</v>
      </c>
      <c r="C2947" s="103">
        <v>0.001152226063705409</v>
      </c>
      <c r="D2947" s="99" t="s">
        <v>455</v>
      </c>
      <c r="E2947" s="99" t="b">
        <v>1</v>
      </c>
      <c r="F2947" s="99" t="b">
        <v>0</v>
      </c>
      <c r="G2947" s="99" t="b">
        <v>0</v>
      </c>
    </row>
    <row r="2948" spans="1:7" ht="15">
      <c r="A2948" s="101" t="s">
        <v>1570</v>
      </c>
      <c r="B2948" s="99">
        <v>3</v>
      </c>
      <c r="C2948" s="103">
        <v>0.0014590864058705276</v>
      </c>
      <c r="D2948" s="99" t="s">
        <v>455</v>
      </c>
      <c r="E2948" s="99" t="b">
        <v>0</v>
      </c>
      <c r="F2948" s="99" t="b">
        <v>0</v>
      </c>
      <c r="G2948" s="99" t="b">
        <v>0</v>
      </c>
    </row>
    <row r="2949" spans="1:7" ht="15">
      <c r="A2949" s="101" t="s">
        <v>629</v>
      </c>
      <c r="B2949" s="99">
        <v>3</v>
      </c>
      <c r="C2949" s="103">
        <v>0.001152226063705409</v>
      </c>
      <c r="D2949" s="99" t="s">
        <v>455</v>
      </c>
      <c r="E2949" s="99" t="b">
        <v>0</v>
      </c>
      <c r="F2949" s="99" t="b">
        <v>0</v>
      </c>
      <c r="G2949" s="99" t="b">
        <v>0</v>
      </c>
    </row>
    <row r="2950" spans="1:7" ht="15">
      <c r="A2950" s="101" t="s">
        <v>1281</v>
      </c>
      <c r="B2950" s="99">
        <v>3</v>
      </c>
      <c r="C2950" s="103">
        <v>0.0014590864058705276</v>
      </c>
      <c r="D2950" s="99" t="s">
        <v>455</v>
      </c>
      <c r="E2950" s="99" t="b">
        <v>0</v>
      </c>
      <c r="F2950" s="99" t="b">
        <v>0</v>
      </c>
      <c r="G2950" s="99" t="b">
        <v>0</v>
      </c>
    </row>
    <row r="2951" spans="1:7" ht="15">
      <c r="A2951" s="101" t="s">
        <v>1015</v>
      </c>
      <c r="B2951" s="99">
        <v>3</v>
      </c>
      <c r="C2951" s="103">
        <v>0.001152226063705409</v>
      </c>
      <c r="D2951" s="99" t="s">
        <v>455</v>
      </c>
      <c r="E2951" s="99" t="b">
        <v>0</v>
      </c>
      <c r="F2951" s="99" t="b">
        <v>0</v>
      </c>
      <c r="G2951" s="99" t="b">
        <v>0</v>
      </c>
    </row>
    <row r="2952" spans="1:7" ht="15">
      <c r="A2952" s="101" t="s">
        <v>1028</v>
      </c>
      <c r="B2952" s="99">
        <v>3</v>
      </c>
      <c r="C2952" s="103">
        <v>0.001152226063705409</v>
      </c>
      <c r="D2952" s="99" t="s">
        <v>455</v>
      </c>
      <c r="E2952" s="99" t="b">
        <v>0</v>
      </c>
      <c r="F2952" s="99" t="b">
        <v>0</v>
      </c>
      <c r="G2952" s="99" t="b">
        <v>0</v>
      </c>
    </row>
    <row r="2953" spans="1:7" ht="15">
      <c r="A2953" s="101" t="s">
        <v>1294</v>
      </c>
      <c r="B2953" s="99">
        <v>3</v>
      </c>
      <c r="C2953" s="103">
        <v>0.001152226063705409</v>
      </c>
      <c r="D2953" s="99" t="s">
        <v>455</v>
      </c>
      <c r="E2953" s="99" t="b">
        <v>0</v>
      </c>
      <c r="F2953" s="99" t="b">
        <v>0</v>
      </c>
      <c r="G2953" s="99" t="b">
        <v>0</v>
      </c>
    </row>
    <row r="2954" spans="1:7" ht="15">
      <c r="A2954" s="101" t="s">
        <v>615</v>
      </c>
      <c r="B2954" s="99">
        <v>3</v>
      </c>
      <c r="C2954" s="103">
        <v>0.0009727242705803516</v>
      </c>
      <c r="D2954" s="99" t="s">
        <v>455</v>
      </c>
      <c r="E2954" s="99" t="b">
        <v>0</v>
      </c>
      <c r="F2954" s="99" t="b">
        <v>0</v>
      </c>
      <c r="G2954" s="99" t="b">
        <v>0</v>
      </c>
    </row>
    <row r="2955" spans="1:7" ht="15">
      <c r="A2955" s="101" t="s">
        <v>1183</v>
      </c>
      <c r="B2955" s="99">
        <v>3</v>
      </c>
      <c r="C2955" s="103">
        <v>0.0009727242705803516</v>
      </c>
      <c r="D2955" s="99" t="s">
        <v>455</v>
      </c>
      <c r="E2955" s="99" t="b">
        <v>0</v>
      </c>
      <c r="F2955" s="99" t="b">
        <v>0</v>
      </c>
      <c r="G2955" s="99" t="b">
        <v>0</v>
      </c>
    </row>
    <row r="2956" spans="1:7" ht="15">
      <c r="A2956" s="101" t="s">
        <v>645</v>
      </c>
      <c r="B2956" s="99">
        <v>3</v>
      </c>
      <c r="C2956" s="103">
        <v>0.0009727242705803516</v>
      </c>
      <c r="D2956" s="99" t="s">
        <v>455</v>
      </c>
      <c r="E2956" s="99" t="b">
        <v>0</v>
      </c>
      <c r="F2956" s="99" t="b">
        <v>0</v>
      </c>
      <c r="G2956" s="99" t="b">
        <v>0</v>
      </c>
    </row>
    <row r="2957" spans="1:7" ht="15">
      <c r="A2957" s="101" t="s">
        <v>1298</v>
      </c>
      <c r="B2957" s="99">
        <v>3</v>
      </c>
      <c r="C2957" s="103">
        <v>0.0009727242705803516</v>
      </c>
      <c r="D2957" s="99" t="s">
        <v>455</v>
      </c>
      <c r="E2957" s="99" t="b">
        <v>0</v>
      </c>
      <c r="F2957" s="99" t="b">
        <v>0</v>
      </c>
      <c r="G2957" s="99" t="b">
        <v>0</v>
      </c>
    </row>
    <row r="2958" spans="1:7" ht="15">
      <c r="A2958" s="101" t="s">
        <v>482</v>
      </c>
      <c r="B2958" s="99">
        <v>3</v>
      </c>
      <c r="C2958" s="103">
        <v>0.001152226063705409</v>
      </c>
      <c r="D2958" s="99" t="s">
        <v>455</v>
      </c>
      <c r="E2958" s="99" t="b">
        <v>0</v>
      </c>
      <c r="F2958" s="99" t="b">
        <v>0</v>
      </c>
      <c r="G2958" s="99" t="b">
        <v>0</v>
      </c>
    </row>
    <row r="2959" spans="1:7" ht="15">
      <c r="A2959" s="101" t="s">
        <v>1114</v>
      </c>
      <c r="B2959" s="99">
        <v>3</v>
      </c>
      <c r="C2959" s="103">
        <v>0.0014590864058705276</v>
      </c>
      <c r="D2959" s="99" t="s">
        <v>455</v>
      </c>
      <c r="E2959" s="99" t="b">
        <v>0</v>
      </c>
      <c r="F2959" s="99" t="b">
        <v>0</v>
      </c>
      <c r="G2959" s="99" t="b">
        <v>0</v>
      </c>
    </row>
    <row r="2960" spans="1:7" ht="15">
      <c r="A2960" s="101" t="s">
        <v>1433</v>
      </c>
      <c r="B2960" s="99">
        <v>3</v>
      </c>
      <c r="C2960" s="103">
        <v>0.001152226063705409</v>
      </c>
      <c r="D2960" s="99" t="s">
        <v>455</v>
      </c>
      <c r="E2960" s="99" t="b">
        <v>0</v>
      </c>
      <c r="F2960" s="99" t="b">
        <v>0</v>
      </c>
      <c r="G2960" s="99" t="b">
        <v>0</v>
      </c>
    </row>
    <row r="2961" spans="1:7" ht="15">
      <c r="A2961" s="101" t="s">
        <v>1153</v>
      </c>
      <c r="B2961" s="99">
        <v>3</v>
      </c>
      <c r="C2961" s="103">
        <v>0.0009727242705803516</v>
      </c>
      <c r="D2961" s="99" t="s">
        <v>455</v>
      </c>
      <c r="E2961" s="99" t="b">
        <v>0</v>
      </c>
      <c r="F2961" s="99" t="b">
        <v>0</v>
      </c>
      <c r="G2961" s="99" t="b">
        <v>0</v>
      </c>
    </row>
    <row r="2962" spans="1:7" ht="15">
      <c r="A2962" s="101" t="s">
        <v>946</v>
      </c>
      <c r="B2962" s="99">
        <v>3</v>
      </c>
      <c r="C2962" s="103">
        <v>0.001152226063705409</v>
      </c>
      <c r="D2962" s="99" t="s">
        <v>455</v>
      </c>
      <c r="E2962" s="99" t="b">
        <v>0</v>
      </c>
      <c r="F2962" s="99" t="b">
        <v>0</v>
      </c>
      <c r="G2962" s="99" t="b">
        <v>0</v>
      </c>
    </row>
    <row r="2963" spans="1:7" ht="15">
      <c r="A2963" s="101" t="s">
        <v>763</v>
      </c>
      <c r="B2963" s="99">
        <v>3</v>
      </c>
      <c r="C2963" s="103">
        <v>0.001152226063705409</v>
      </c>
      <c r="D2963" s="99" t="s">
        <v>455</v>
      </c>
      <c r="E2963" s="99" t="b">
        <v>0</v>
      </c>
      <c r="F2963" s="99" t="b">
        <v>0</v>
      </c>
      <c r="G2963" s="99" t="b">
        <v>0</v>
      </c>
    </row>
    <row r="2964" spans="1:7" ht="15">
      <c r="A2964" s="101" t="s">
        <v>819</v>
      </c>
      <c r="B2964" s="99">
        <v>3</v>
      </c>
      <c r="C2964" s="103">
        <v>0.001152226063705409</v>
      </c>
      <c r="D2964" s="99" t="s">
        <v>455</v>
      </c>
      <c r="E2964" s="99" t="b">
        <v>0</v>
      </c>
      <c r="F2964" s="99" t="b">
        <v>0</v>
      </c>
      <c r="G2964" s="99" t="b">
        <v>0</v>
      </c>
    </row>
    <row r="2965" spans="1:7" ht="15">
      <c r="A2965" s="101" t="s">
        <v>858</v>
      </c>
      <c r="B2965" s="99">
        <v>3</v>
      </c>
      <c r="C2965" s="103">
        <v>0.001152226063705409</v>
      </c>
      <c r="D2965" s="99" t="s">
        <v>455</v>
      </c>
      <c r="E2965" s="99" t="b">
        <v>0</v>
      </c>
      <c r="F2965" s="99" t="b">
        <v>0</v>
      </c>
      <c r="G2965" s="99" t="b">
        <v>0</v>
      </c>
    </row>
    <row r="2966" spans="1:7" ht="15">
      <c r="A2966" s="101" t="s">
        <v>1494</v>
      </c>
      <c r="B2966" s="99">
        <v>3</v>
      </c>
      <c r="C2966" s="103">
        <v>0.0014590864058705276</v>
      </c>
      <c r="D2966" s="99" t="s">
        <v>455</v>
      </c>
      <c r="E2966" s="99" t="b">
        <v>0</v>
      </c>
      <c r="F2966" s="99" t="b">
        <v>0</v>
      </c>
      <c r="G2966" s="99" t="b">
        <v>0</v>
      </c>
    </row>
    <row r="2967" spans="1:7" ht="15">
      <c r="A2967" s="101" t="s">
        <v>714</v>
      </c>
      <c r="B2967" s="99">
        <v>3</v>
      </c>
      <c r="C2967" s="103">
        <v>0.001152226063705409</v>
      </c>
      <c r="D2967" s="99" t="s">
        <v>455</v>
      </c>
      <c r="E2967" s="99" t="b">
        <v>0</v>
      </c>
      <c r="F2967" s="99" t="b">
        <v>0</v>
      </c>
      <c r="G2967" s="99" t="b">
        <v>0</v>
      </c>
    </row>
    <row r="2968" spans="1:7" ht="15">
      <c r="A2968" s="101" t="s">
        <v>601</v>
      </c>
      <c r="B2968" s="99">
        <v>3</v>
      </c>
      <c r="C2968" s="103">
        <v>0.001152226063705409</v>
      </c>
      <c r="D2968" s="99" t="s">
        <v>455</v>
      </c>
      <c r="E2968" s="99" t="b">
        <v>0</v>
      </c>
      <c r="F2968" s="99" t="b">
        <v>0</v>
      </c>
      <c r="G2968" s="99" t="b">
        <v>0</v>
      </c>
    </row>
    <row r="2969" spans="1:7" ht="15">
      <c r="A2969" s="101" t="s">
        <v>560</v>
      </c>
      <c r="B2969" s="99">
        <v>3</v>
      </c>
      <c r="C2969" s="103">
        <v>0.0009727242705803516</v>
      </c>
      <c r="D2969" s="99" t="s">
        <v>455</v>
      </c>
      <c r="E2969" s="99" t="b">
        <v>0</v>
      </c>
      <c r="F2969" s="99" t="b">
        <v>0</v>
      </c>
      <c r="G2969" s="99" t="b">
        <v>0</v>
      </c>
    </row>
    <row r="2970" spans="1:7" ht="15">
      <c r="A2970" s="101" t="s">
        <v>580</v>
      </c>
      <c r="B2970" s="99">
        <v>3</v>
      </c>
      <c r="C2970" s="103">
        <v>0.001152226063705409</v>
      </c>
      <c r="D2970" s="99" t="s">
        <v>455</v>
      </c>
      <c r="E2970" s="99" t="b">
        <v>0</v>
      </c>
      <c r="F2970" s="99" t="b">
        <v>0</v>
      </c>
      <c r="G2970" s="99" t="b">
        <v>0</v>
      </c>
    </row>
    <row r="2971" spans="1:7" ht="15">
      <c r="A2971" s="101" t="s">
        <v>1047</v>
      </c>
      <c r="B2971" s="99">
        <v>3</v>
      </c>
      <c r="C2971" s="103">
        <v>0.001152226063705409</v>
      </c>
      <c r="D2971" s="99" t="s">
        <v>455</v>
      </c>
      <c r="E2971" s="99" t="b">
        <v>0</v>
      </c>
      <c r="F2971" s="99" t="b">
        <v>1</v>
      </c>
      <c r="G2971" s="99" t="b">
        <v>0</v>
      </c>
    </row>
    <row r="2972" spans="1:7" ht="15">
      <c r="A2972" s="101" t="s">
        <v>874</v>
      </c>
      <c r="B2972" s="99">
        <v>3</v>
      </c>
      <c r="C2972" s="103">
        <v>0.001152226063705409</v>
      </c>
      <c r="D2972" s="99" t="s">
        <v>455</v>
      </c>
      <c r="E2972" s="99" t="b">
        <v>0</v>
      </c>
      <c r="F2972" s="99" t="b">
        <v>0</v>
      </c>
      <c r="G2972" s="99" t="b">
        <v>0</v>
      </c>
    </row>
    <row r="2973" spans="1:7" ht="15">
      <c r="A2973" s="101" t="s">
        <v>1552</v>
      </c>
      <c r="B2973" s="99">
        <v>3</v>
      </c>
      <c r="C2973" s="103">
        <v>0.0014590864058705276</v>
      </c>
      <c r="D2973" s="99" t="s">
        <v>455</v>
      </c>
      <c r="E2973" s="99" t="b">
        <v>0</v>
      </c>
      <c r="F2973" s="99" t="b">
        <v>0</v>
      </c>
      <c r="G2973" s="99" t="b">
        <v>0</v>
      </c>
    </row>
    <row r="2974" spans="1:7" ht="15">
      <c r="A2974" s="101" t="s">
        <v>706</v>
      </c>
      <c r="B2974" s="99">
        <v>3</v>
      </c>
      <c r="C2974" s="103">
        <v>0.0009727242705803516</v>
      </c>
      <c r="D2974" s="99" t="s">
        <v>455</v>
      </c>
      <c r="E2974" s="99" t="b">
        <v>1</v>
      </c>
      <c r="F2974" s="99" t="b">
        <v>0</v>
      </c>
      <c r="G2974" s="99" t="b">
        <v>0</v>
      </c>
    </row>
    <row r="2975" spans="1:7" ht="15">
      <c r="A2975" s="101" t="s">
        <v>1084</v>
      </c>
      <c r="B2975" s="99">
        <v>3</v>
      </c>
      <c r="C2975" s="103">
        <v>0.001152226063705409</v>
      </c>
      <c r="D2975" s="99" t="s">
        <v>455</v>
      </c>
      <c r="E2975" s="99" t="b">
        <v>0</v>
      </c>
      <c r="F2975" s="99" t="b">
        <v>0</v>
      </c>
      <c r="G2975" s="99" t="b">
        <v>0</v>
      </c>
    </row>
    <row r="2976" spans="1:7" ht="15">
      <c r="A2976" s="101" t="s">
        <v>1207</v>
      </c>
      <c r="B2976" s="99">
        <v>3</v>
      </c>
      <c r="C2976" s="103">
        <v>0.001152226063705409</v>
      </c>
      <c r="D2976" s="99" t="s">
        <v>455</v>
      </c>
      <c r="E2976" s="99" t="b">
        <v>0</v>
      </c>
      <c r="F2976" s="99" t="b">
        <v>0</v>
      </c>
      <c r="G2976" s="99" t="b">
        <v>0</v>
      </c>
    </row>
    <row r="2977" spans="1:7" ht="15">
      <c r="A2977" s="101" t="s">
        <v>1126</v>
      </c>
      <c r="B2977" s="99">
        <v>3</v>
      </c>
      <c r="C2977" s="103">
        <v>0.0014590864058705276</v>
      </c>
      <c r="D2977" s="99" t="s">
        <v>455</v>
      </c>
      <c r="E2977" s="99" t="b">
        <v>0</v>
      </c>
      <c r="F2977" s="99" t="b">
        <v>0</v>
      </c>
      <c r="G2977" s="99" t="b">
        <v>0</v>
      </c>
    </row>
    <row r="2978" spans="1:7" ht="15">
      <c r="A2978" s="101" t="s">
        <v>673</v>
      </c>
      <c r="B2978" s="99">
        <v>3</v>
      </c>
      <c r="C2978" s="103">
        <v>0.0014590864058705276</v>
      </c>
      <c r="D2978" s="99" t="s">
        <v>455</v>
      </c>
      <c r="E2978" s="99" t="b">
        <v>0</v>
      </c>
      <c r="F2978" s="99" t="b">
        <v>0</v>
      </c>
      <c r="G2978" s="99" t="b">
        <v>0</v>
      </c>
    </row>
    <row r="2979" spans="1:7" ht="15">
      <c r="A2979" s="101" t="s">
        <v>932</v>
      </c>
      <c r="B2979" s="99">
        <v>3</v>
      </c>
      <c r="C2979" s="103">
        <v>0.0014590864058705276</v>
      </c>
      <c r="D2979" s="99" t="s">
        <v>455</v>
      </c>
      <c r="E2979" s="99" t="b">
        <v>0</v>
      </c>
      <c r="F2979" s="99" t="b">
        <v>0</v>
      </c>
      <c r="G2979" s="99" t="b">
        <v>0</v>
      </c>
    </row>
    <row r="2980" spans="1:7" ht="15">
      <c r="A2980" s="101" t="s">
        <v>1215</v>
      </c>
      <c r="B2980" s="99">
        <v>3</v>
      </c>
      <c r="C2980" s="103">
        <v>0.0009727242705803516</v>
      </c>
      <c r="D2980" s="99" t="s">
        <v>455</v>
      </c>
      <c r="E2980" s="99" t="b">
        <v>0</v>
      </c>
      <c r="F2980" s="99" t="b">
        <v>0</v>
      </c>
      <c r="G2980" s="99" t="b">
        <v>0</v>
      </c>
    </row>
    <row r="2981" spans="1:7" ht="15">
      <c r="A2981" s="101" t="s">
        <v>902</v>
      </c>
      <c r="B2981" s="99">
        <v>3</v>
      </c>
      <c r="C2981" s="103">
        <v>0.001152226063705409</v>
      </c>
      <c r="D2981" s="99" t="s">
        <v>455</v>
      </c>
      <c r="E2981" s="99" t="b">
        <v>0</v>
      </c>
      <c r="F2981" s="99" t="b">
        <v>0</v>
      </c>
      <c r="G2981" s="99" t="b">
        <v>0</v>
      </c>
    </row>
    <row r="2982" spans="1:7" ht="15">
      <c r="A2982" s="101" t="s">
        <v>677</v>
      </c>
      <c r="B2982" s="99">
        <v>3</v>
      </c>
      <c r="C2982" s="103">
        <v>0.001152226063705409</v>
      </c>
      <c r="D2982" s="99" t="s">
        <v>455</v>
      </c>
      <c r="E2982" s="99" t="b">
        <v>0</v>
      </c>
      <c r="F2982" s="99" t="b">
        <v>0</v>
      </c>
      <c r="G2982" s="99" t="b">
        <v>0</v>
      </c>
    </row>
    <row r="2983" spans="1:7" ht="15">
      <c r="A2983" s="101" t="s">
        <v>944</v>
      </c>
      <c r="B2983" s="99">
        <v>3</v>
      </c>
      <c r="C2983" s="103">
        <v>0.0014590864058705276</v>
      </c>
      <c r="D2983" s="99" t="s">
        <v>455</v>
      </c>
      <c r="E2983" s="99" t="b">
        <v>0</v>
      </c>
      <c r="F2983" s="99" t="b">
        <v>0</v>
      </c>
      <c r="G2983" s="99" t="b">
        <v>0</v>
      </c>
    </row>
    <row r="2984" spans="1:7" ht="15">
      <c r="A2984" s="101" t="s">
        <v>625</v>
      </c>
      <c r="B2984" s="99">
        <v>3</v>
      </c>
      <c r="C2984" s="103">
        <v>0.001152226063705409</v>
      </c>
      <c r="D2984" s="99" t="s">
        <v>455</v>
      </c>
      <c r="E2984" s="99" t="b">
        <v>0</v>
      </c>
      <c r="F2984" s="99" t="b">
        <v>0</v>
      </c>
      <c r="G2984" s="99" t="b">
        <v>0</v>
      </c>
    </row>
    <row r="2985" spans="1:7" ht="15">
      <c r="A2985" s="101" t="s">
        <v>1437</v>
      </c>
      <c r="B2985" s="99">
        <v>3</v>
      </c>
      <c r="C2985" s="103">
        <v>0.0014590864058705276</v>
      </c>
      <c r="D2985" s="99" t="s">
        <v>455</v>
      </c>
      <c r="E2985" s="99" t="b">
        <v>0</v>
      </c>
      <c r="F2985" s="99" t="b">
        <v>0</v>
      </c>
      <c r="G2985" s="99" t="b">
        <v>0</v>
      </c>
    </row>
    <row r="2986" spans="1:7" ht="15">
      <c r="A2986" s="101" t="s">
        <v>878</v>
      </c>
      <c r="B2986" s="99">
        <v>3</v>
      </c>
      <c r="C2986" s="103">
        <v>0.0009727242705803516</v>
      </c>
      <c r="D2986" s="99" t="s">
        <v>455</v>
      </c>
      <c r="E2986" s="99" t="b">
        <v>0</v>
      </c>
      <c r="F2986" s="99" t="b">
        <v>0</v>
      </c>
      <c r="G2986" s="99" t="b">
        <v>0</v>
      </c>
    </row>
    <row r="2987" spans="1:7" ht="15">
      <c r="A2987" s="101" t="s">
        <v>1202</v>
      </c>
      <c r="B2987" s="99">
        <v>3</v>
      </c>
      <c r="C2987" s="103">
        <v>0.0009727242705803516</v>
      </c>
      <c r="D2987" s="99" t="s">
        <v>455</v>
      </c>
      <c r="E2987" s="99" t="b">
        <v>0</v>
      </c>
      <c r="F2987" s="99" t="b">
        <v>0</v>
      </c>
      <c r="G2987" s="99" t="b">
        <v>0</v>
      </c>
    </row>
    <row r="2988" spans="1:7" ht="15">
      <c r="A2988" s="101" t="s">
        <v>589</v>
      </c>
      <c r="B2988" s="99">
        <v>3</v>
      </c>
      <c r="C2988" s="103">
        <v>0.001152226063705409</v>
      </c>
      <c r="D2988" s="99" t="s">
        <v>455</v>
      </c>
      <c r="E2988" s="99" t="b">
        <v>0</v>
      </c>
      <c r="F2988" s="99" t="b">
        <v>0</v>
      </c>
      <c r="G2988" s="99" t="b">
        <v>0</v>
      </c>
    </row>
    <row r="2989" spans="1:7" ht="15">
      <c r="A2989" s="101" t="s">
        <v>802</v>
      </c>
      <c r="B2989" s="99">
        <v>3</v>
      </c>
      <c r="C2989" s="103">
        <v>0.0009727242705803516</v>
      </c>
      <c r="D2989" s="99" t="s">
        <v>455</v>
      </c>
      <c r="E2989" s="99" t="b">
        <v>0</v>
      </c>
      <c r="F2989" s="99" t="b">
        <v>0</v>
      </c>
      <c r="G2989" s="99" t="b">
        <v>0</v>
      </c>
    </row>
    <row r="2990" spans="1:7" ht="15">
      <c r="A2990" s="101" t="s">
        <v>1072</v>
      </c>
      <c r="B2990" s="99">
        <v>3</v>
      </c>
      <c r="C2990" s="103">
        <v>0.001152226063705409</v>
      </c>
      <c r="D2990" s="99" t="s">
        <v>455</v>
      </c>
      <c r="E2990" s="99" t="b">
        <v>0</v>
      </c>
      <c r="F2990" s="99" t="b">
        <v>0</v>
      </c>
      <c r="G2990" s="99" t="b">
        <v>0</v>
      </c>
    </row>
    <row r="2991" spans="1:7" ht="15">
      <c r="A2991" s="101" t="s">
        <v>951</v>
      </c>
      <c r="B2991" s="99">
        <v>3</v>
      </c>
      <c r="C2991" s="103">
        <v>0.0009727242705803516</v>
      </c>
      <c r="D2991" s="99" t="s">
        <v>455</v>
      </c>
      <c r="E2991" s="99" t="b">
        <v>0</v>
      </c>
      <c r="F2991" s="99" t="b">
        <v>0</v>
      </c>
      <c r="G2991" s="99" t="b">
        <v>0</v>
      </c>
    </row>
    <row r="2992" spans="1:7" ht="15">
      <c r="A2992" s="101" t="s">
        <v>713</v>
      </c>
      <c r="B2992" s="99">
        <v>3</v>
      </c>
      <c r="C2992" s="103">
        <v>0.001152226063705409</v>
      </c>
      <c r="D2992" s="99" t="s">
        <v>455</v>
      </c>
      <c r="E2992" s="99" t="b">
        <v>0</v>
      </c>
      <c r="F2992" s="99" t="b">
        <v>0</v>
      </c>
      <c r="G2992" s="99" t="b">
        <v>0</v>
      </c>
    </row>
    <row r="2993" spans="1:7" ht="15">
      <c r="A2993" s="101" t="s">
        <v>1283</v>
      </c>
      <c r="B2993" s="99">
        <v>3</v>
      </c>
      <c r="C2993" s="103">
        <v>0.0014590864058705276</v>
      </c>
      <c r="D2993" s="99" t="s">
        <v>455</v>
      </c>
      <c r="E2993" s="99" t="b">
        <v>0</v>
      </c>
      <c r="F2993" s="99" t="b">
        <v>0</v>
      </c>
      <c r="G2993" s="99" t="b">
        <v>0</v>
      </c>
    </row>
    <row r="2994" spans="1:7" ht="15">
      <c r="A2994" s="101" t="s">
        <v>1397</v>
      </c>
      <c r="B2994" s="99">
        <v>3</v>
      </c>
      <c r="C2994" s="103">
        <v>0.001152226063705409</v>
      </c>
      <c r="D2994" s="99" t="s">
        <v>455</v>
      </c>
      <c r="E2994" s="99" t="b">
        <v>0</v>
      </c>
      <c r="F2994" s="99" t="b">
        <v>0</v>
      </c>
      <c r="G2994" s="99" t="b">
        <v>0</v>
      </c>
    </row>
    <row r="2995" spans="1:7" ht="15">
      <c r="A2995" s="101" t="s">
        <v>616</v>
      </c>
      <c r="B2995" s="99">
        <v>3</v>
      </c>
      <c r="C2995" s="103">
        <v>0.001152226063705409</v>
      </c>
      <c r="D2995" s="99" t="s">
        <v>455</v>
      </c>
      <c r="E2995" s="99" t="b">
        <v>0</v>
      </c>
      <c r="F2995" s="99" t="b">
        <v>0</v>
      </c>
      <c r="G2995" s="99" t="b">
        <v>0</v>
      </c>
    </row>
    <row r="2996" spans="1:7" ht="15">
      <c r="A2996" s="101" t="s">
        <v>1616</v>
      </c>
      <c r="B2996" s="99">
        <v>3</v>
      </c>
      <c r="C2996" s="103">
        <v>0.001152226063705409</v>
      </c>
      <c r="D2996" s="99" t="s">
        <v>455</v>
      </c>
      <c r="E2996" s="99" t="b">
        <v>0</v>
      </c>
      <c r="F2996" s="99" t="b">
        <v>0</v>
      </c>
      <c r="G2996" s="99" t="b">
        <v>0</v>
      </c>
    </row>
    <row r="2997" spans="1:7" ht="15">
      <c r="A2997" s="101" t="s">
        <v>1370</v>
      </c>
      <c r="B2997" s="99">
        <v>3</v>
      </c>
      <c r="C2997" s="103">
        <v>0.0014590864058705276</v>
      </c>
      <c r="D2997" s="99" t="s">
        <v>455</v>
      </c>
      <c r="E2997" s="99" t="b">
        <v>1</v>
      </c>
      <c r="F2997" s="99" t="b">
        <v>0</v>
      </c>
      <c r="G2997" s="99" t="b">
        <v>0</v>
      </c>
    </row>
    <row r="2998" spans="1:7" ht="15">
      <c r="A2998" s="101" t="s">
        <v>903</v>
      </c>
      <c r="B2998" s="99">
        <v>3</v>
      </c>
      <c r="C2998" s="103">
        <v>0.001152226063705409</v>
      </c>
      <c r="D2998" s="99" t="s">
        <v>455</v>
      </c>
      <c r="E2998" s="99" t="b">
        <v>0</v>
      </c>
      <c r="F2998" s="99" t="b">
        <v>0</v>
      </c>
      <c r="G2998" s="99" t="b">
        <v>0</v>
      </c>
    </row>
    <row r="2999" spans="1:7" ht="15">
      <c r="A2999" s="101" t="s">
        <v>650</v>
      </c>
      <c r="B2999" s="99">
        <v>3</v>
      </c>
      <c r="C2999" s="103">
        <v>0.001152226063705409</v>
      </c>
      <c r="D2999" s="99" t="s">
        <v>455</v>
      </c>
      <c r="E2999" s="99" t="b">
        <v>0</v>
      </c>
      <c r="F2999" s="99" t="b">
        <v>0</v>
      </c>
      <c r="G2999" s="99" t="b">
        <v>0</v>
      </c>
    </row>
    <row r="3000" spans="1:7" ht="15">
      <c r="A3000" s="101" t="s">
        <v>786</v>
      </c>
      <c r="B3000" s="99">
        <v>3</v>
      </c>
      <c r="C3000" s="103">
        <v>0.0009727242705803516</v>
      </c>
      <c r="D3000" s="99" t="s">
        <v>455</v>
      </c>
      <c r="E3000" s="99" t="b">
        <v>0</v>
      </c>
      <c r="F3000" s="99" t="b">
        <v>0</v>
      </c>
      <c r="G3000" s="99" t="b">
        <v>0</v>
      </c>
    </row>
    <row r="3001" spans="1:7" ht="15">
      <c r="A3001" s="101" t="s">
        <v>1195</v>
      </c>
      <c r="B3001" s="99">
        <v>3</v>
      </c>
      <c r="C3001" s="103">
        <v>0.0014590864058705276</v>
      </c>
      <c r="D3001" s="99" t="s">
        <v>455</v>
      </c>
      <c r="E3001" s="99" t="b">
        <v>0</v>
      </c>
      <c r="F3001" s="99" t="b">
        <v>0</v>
      </c>
      <c r="G3001" s="99" t="b">
        <v>0</v>
      </c>
    </row>
    <row r="3002" spans="1:7" ht="15">
      <c r="A3002" s="101" t="s">
        <v>1023</v>
      </c>
      <c r="B3002" s="99">
        <v>3</v>
      </c>
      <c r="C3002" s="103">
        <v>0.0009727242705803516</v>
      </c>
      <c r="D3002" s="99" t="s">
        <v>455</v>
      </c>
      <c r="E3002" s="99" t="b">
        <v>0</v>
      </c>
      <c r="F3002" s="99" t="b">
        <v>0</v>
      </c>
      <c r="G3002" s="99" t="b">
        <v>0</v>
      </c>
    </row>
    <row r="3003" spans="1:7" ht="15">
      <c r="A3003" s="101" t="s">
        <v>854</v>
      </c>
      <c r="B3003" s="99">
        <v>3</v>
      </c>
      <c r="C3003" s="103">
        <v>0.0009727242705803516</v>
      </c>
      <c r="D3003" s="99" t="s">
        <v>455</v>
      </c>
      <c r="E3003" s="99" t="b">
        <v>0</v>
      </c>
      <c r="F3003" s="99" t="b">
        <v>0</v>
      </c>
      <c r="G3003" s="99" t="b">
        <v>0</v>
      </c>
    </row>
    <row r="3004" spans="1:7" ht="15">
      <c r="A3004" s="101" t="s">
        <v>851</v>
      </c>
      <c r="B3004" s="99">
        <v>3</v>
      </c>
      <c r="C3004" s="103">
        <v>0.0014590864058705276</v>
      </c>
      <c r="D3004" s="99" t="s">
        <v>455</v>
      </c>
      <c r="E3004" s="99" t="b">
        <v>0</v>
      </c>
      <c r="F3004" s="99" t="b">
        <v>0</v>
      </c>
      <c r="G3004" s="99" t="b">
        <v>0</v>
      </c>
    </row>
    <row r="3005" spans="1:7" ht="15">
      <c r="A3005" s="101" t="s">
        <v>1503</v>
      </c>
      <c r="B3005" s="99">
        <v>3</v>
      </c>
      <c r="C3005" s="103">
        <v>0.001152226063705409</v>
      </c>
      <c r="D3005" s="99" t="s">
        <v>455</v>
      </c>
      <c r="E3005" s="99" t="b">
        <v>0</v>
      </c>
      <c r="F3005" s="99" t="b">
        <v>0</v>
      </c>
      <c r="G3005" s="99" t="b">
        <v>0</v>
      </c>
    </row>
    <row r="3006" spans="1:7" ht="15">
      <c r="A3006" s="101" t="s">
        <v>999</v>
      </c>
      <c r="B3006" s="99">
        <v>3</v>
      </c>
      <c r="C3006" s="103">
        <v>0.001152226063705409</v>
      </c>
      <c r="D3006" s="99" t="s">
        <v>455</v>
      </c>
      <c r="E3006" s="99" t="b">
        <v>0</v>
      </c>
      <c r="F3006" s="99" t="b">
        <v>0</v>
      </c>
      <c r="G3006" s="99" t="b">
        <v>0</v>
      </c>
    </row>
    <row r="3007" spans="1:7" ht="15">
      <c r="A3007" s="101" t="s">
        <v>626</v>
      </c>
      <c r="B3007" s="99">
        <v>3</v>
      </c>
      <c r="C3007" s="103">
        <v>0.0009727242705803516</v>
      </c>
      <c r="D3007" s="99" t="s">
        <v>455</v>
      </c>
      <c r="E3007" s="99" t="b">
        <v>0</v>
      </c>
      <c r="F3007" s="99" t="b">
        <v>0</v>
      </c>
      <c r="G3007" s="99" t="b">
        <v>0</v>
      </c>
    </row>
    <row r="3008" spans="1:7" ht="15">
      <c r="A3008" s="101" t="s">
        <v>662</v>
      </c>
      <c r="B3008" s="99">
        <v>3</v>
      </c>
      <c r="C3008" s="103">
        <v>0.0009727242705803516</v>
      </c>
      <c r="D3008" s="99" t="s">
        <v>455</v>
      </c>
      <c r="E3008" s="99" t="b">
        <v>0</v>
      </c>
      <c r="F3008" s="99" t="b">
        <v>0</v>
      </c>
      <c r="G3008" s="99" t="b">
        <v>0</v>
      </c>
    </row>
    <row r="3009" spans="1:7" ht="15">
      <c r="A3009" s="101" t="s">
        <v>1011</v>
      </c>
      <c r="B3009" s="99">
        <v>3</v>
      </c>
      <c r="C3009" s="103">
        <v>0.0009727242705803516</v>
      </c>
      <c r="D3009" s="99" t="s">
        <v>455</v>
      </c>
      <c r="E3009" s="99" t="b">
        <v>0</v>
      </c>
      <c r="F3009" s="99" t="b">
        <v>0</v>
      </c>
      <c r="G3009" s="99" t="b">
        <v>0</v>
      </c>
    </row>
    <row r="3010" spans="1:7" ht="15">
      <c r="A3010" s="101" t="s">
        <v>523</v>
      </c>
      <c r="B3010" s="99">
        <v>3</v>
      </c>
      <c r="C3010" s="103">
        <v>0.0009727242705803516</v>
      </c>
      <c r="D3010" s="99" t="s">
        <v>455</v>
      </c>
      <c r="E3010" s="99" t="b">
        <v>0</v>
      </c>
      <c r="F3010" s="99" t="b">
        <v>0</v>
      </c>
      <c r="G3010" s="99" t="b">
        <v>0</v>
      </c>
    </row>
    <row r="3011" spans="1:7" ht="15">
      <c r="A3011" s="101" t="s">
        <v>1592</v>
      </c>
      <c r="B3011" s="99">
        <v>3</v>
      </c>
      <c r="C3011" s="103">
        <v>0.001152226063705409</v>
      </c>
      <c r="D3011" s="99" t="s">
        <v>455</v>
      </c>
      <c r="E3011" s="99" t="b">
        <v>0</v>
      </c>
      <c r="F3011" s="99" t="b">
        <v>0</v>
      </c>
      <c r="G3011" s="99" t="b">
        <v>0</v>
      </c>
    </row>
    <row r="3012" spans="1:7" ht="15">
      <c r="A3012" s="101" t="s">
        <v>775</v>
      </c>
      <c r="B3012" s="99">
        <v>3</v>
      </c>
      <c r="C3012" s="103">
        <v>0.001152226063705409</v>
      </c>
      <c r="D3012" s="99" t="s">
        <v>455</v>
      </c>
      <c r="E3012" s="99" t="b">
        <v>0</v>
      </c>
      <c r="F3012" s="99" t="b">
        <v>0</v>
      </c>
      <c r="G3012" s="99" t="b">
        <v>0</v>
      </c>
    </row>
    <row r="3013" spans="1:7" ht="15">
      <c r="A3013" s="101" t="s">
        <v>774</v>
      </c>
      <c r="B3013" s="99">
        <v>3</v>
      </c>
      <c r="C3013" s="103">
        <v>0.001152226063705409</v>
      </c>
      <c r="D3013" s="99" t="s">
        <v>455</v>
      </c>
      <c r="E3013" s="99" t="b">
        <v>0</v>
      </c>
      <c r="F3013" s="99" t="b">
        <v>0</v>
      </c>
      <c r="G3013" s="99" t="b">
        <v>0</v>
      </c>
    </row>
    <row r="3014" spans="1:7" ht="15">
      <c r="A3014" s="101" t="s">
        <v>694</v>
      </c>
      <c r="B3014" s="99">
        <v>3</v>
      </c>
      <c r="C3014" s="103">
        <v>0.0009727242705803516</v>
      </c>
      <c r="D3014" s="99" t="s">
        <v>455</v>
      </c>
      <c r="E3014" s="99" t="b">
        <v>0</v>
      </c>
      <c r="F3014" s="99" t="b">
        <v>0</v>
      </c>
      <c r="G3014" s="99" t="b">
        <v>0</v>
      </c>
    </row>
    <row r="3015" spans="1:7" ht="15">
      <c r="A3015" s="101" t="s">
        <v>676</v>
      </c>
      <c r="B3015" s="99">
        <v>3</v>
      </c>
      <c r="C3015" s="103">
        <v>0.0009727242705803516</v>
      </c>
      <c r="D3015" s="99" t="s">
        <v>455</v>
      </c>
      <c r="E3015" s="99" t="b">
        <v>0</v>
      </c>
      <c r="F3015" s="99" t="b">
        <v>0</v>
      </c>
      <c r="G3015" s="99" t="b">
        <v>0</v>
      </c>
    </row>
    <row r="3016" spans="1:7" ht="15">
      <c r="A3016" s="101" t="s">
        <v>773</v>
      </c>
      <c r="B3016" s="99">
        <v>3</v>
      </c>
      <c r="C3016" s="103">
        <v>0.0009727242705803516</v>
      </c>
      <c r="D3016" s="99" t="s">
        <v>455</v>
      </c>
      <c r="E3016" s="99" t="b">
        <v>0</v>
      </c>
      <c r="F3016" s="99" t="b">
        <v>0</v>
      </c>
      <c r="G3016" s="99" t="b">
        <v>0</v>
      </c>
    </row>
    <row r="3017" spans="1:7" ht="15">
      <c r="A3017" s="101" t="s">
        <v>861</v>
      </c>
      <c r="B3017" s="99">
        <v>3</v>
      </c>
      <c r="C3017" s="103">
        <v>0.001152226063705409</v>
      </c>
      <c r="D3017" s="99" t="s">
        <v>455</v>
      </c>
      <c r="E3017" s="99" t="b">
        <v>0</v>
      </c>
      <c r="F3017" s="99" t="b">
        <v>0</v>
      </c>
      <c r="G3017" s="99" t="b">
        <v>0</v>
      </c>
    </row>
    <row r="3018" spans="1:7" ht="15">
      <c r="A3018" s="101" t="s">
        <v>980</v>
      </c>
      <c r="B3018" s="99">
        <v>3</v>
      </c>
      <c r="C3018" s="103">
        <v>0.0009727242705803516</v>
      </c>
      <c r="D3018" s="99" t="s">
        <v>455</v>
      </c>
      <c r="E3018" s="99" t="b">
        <v>0</v>
      </c>
      <c r="F3018" s="99" t="b">
        <v>0</v>
      </c>
      <c r="G3018" s="99" t="b">
        <v>0</v>
      </c>
    </row>
    <row r="3019" spans="1:7" ht="15">
      <c r="A3019" s="101" t="s">
        <v>922</v>
      </c>
      <c r="B3019" s="99">
        <v>3</v>
      </c>
      <c r="C3019" s="103">
        <v>0.0014590864058705276</v>
      </c>
      <c r="D3019" s="99" t="s">
        <v>455</v>
      </c>
      <c r="E3019" s="99" t="b">
        <v>0</v>
      </c>
      <c r="F3019" s="99" t="b">
        <v>0</v>
      </c>
      <c r="G3019" s="99" t="b">
        <v>0</v>
      </c>
    </row>
    <row r="3020" spans="1:7" ht="15">
      <c r="A3020" s="101" t="s">
        <v>762</v>
      </c>
      <c r="B3020" s="99">
        <v>3</v>
      </c>
      <c r="C3020" s="103">
        <v>0.0009727242705803516</v>
      </c>
      <c r="D3020" s="99" t="s">
        <v>455</v>
      </c>
      <c r="E3020" s="99" t="b">
        <v>1</v>
      </c>
      <c r="F3020" s="99" t="b">
        <v>0</v>
      </c>
      <c r="G3020" s="99" t="b">
        <v>0</v>
      </c>
    </row>
    <row r="3021" spans="1:7" ht="15">
      <c r="A3021" s="101" t="s">
        <v>1360</v>
      </c>
      <c r="B3021" s="99">
        <v>3</v>
      </c>
      <c r="C3021" s="103">
        <v>0.0014590864058705276</v>
      </c>
      <c r="D3021" s="99" t="s">
        <v>455</v>
      </c>
      <c r="E3021" s="99" t="b">
        <v>0</v>
      </c>
      <c r="F3021" s="99" t="b">
        <v>0</v>
      </c>
      <c r="G3021" s="99" t="b">
        <v>0</v>
      </c>
    </row>
    <row r="3022" spans="1:7" ht="15">
      <c r="A3022" s="101" t="s">
        <v>1090</v>
      </c>
      <c r="B3022" s="99">
        <v>3</v>
      </c>
      <c r="C3022" s="103">
        <v>0.001152226063705409</v>
      </c>
      <c r="D3022" s="99" t="s">
        <v>455</v>
      </c>
      <c r="E3022" s="99" t="b">
        <v>0</v>
      </c>
      <c r="F3022" s="99" t="b">
        <v>0</v>
      </c>
      <c r="G3022" s="99" t="b">
        <v>0</v>
      </c>
    </row>
    <row r="3023" spans="1:7" ht="15">
      <c r="A3023" s="101" t="s">
        <v>746</v>
      </c>
      <c r="B3023" s="99">
        <v>3</v>
      </c>
      <c r="C3023" s="103">
        <v>0.001152226063705409</v>
      </c>
      <c r="D3023" s="99" t="s">
        <v>455</v>
      </c>
      <c r="E3023" s="99" t="b">
        <v>0</v>
      </c>
      <c r="F3023" s="99" t="b">
        <v>0</v>
      </c>
      <c r="G3023" s="99" t="b">
        <v>0</v>
      </c>
    </row>
    <row r="3024" spans="1:7" ht="15">
      <c r="A3024" s="101" t="s">
        <v>837</v>
      </c>
      <c r="B3024" s="99">
        <v>3</v>
      </c>
      <c r="C3024" s="103">
        <v>0.0009727242705803516</v>
      </c>
      <c r="D3024" s="99" t="s">
        <v>455</v>
      </c>
      <c r="E3024" s="99" t="b">
        <v>0</v>
      </c>
      <c r="F3024" s="99" t="b">
        <v>0</v>
      </c>
      <c r="G3024" s="99" t="b">
        <v>0</v>
      </c>
    </row>
    <row r="3025" spans="1:7" ht="15">
      <c r="A3025" s="101" t="s">
        <v>242</v>
      </c>
      <c r="B3025" s="99">
        <v>3</v>
      </c>
      <c r="C3025" s="103">
        <v>0.001152226063705409</v>
      </c>
      <c r="D3025" s="99" t="s">
        <v>455</v>
      </c>
      <c r="E3025" s="99" t="b">
        <v>0</v>
      </c>
      <c r="F3025" s="99" t="b">
        <v>0</v>
      </c>
      <c r="G3025" s="99" t="b">
        <v>0</v>
      </c>
    </row>
    <row r="3026" spans="1:7" ht="15">
      <c r="A3026" s="101" t="s">
        <v>1436</v>
      </c>
      <c r="B3026" s="99">
        <v>3</v>
      </c>
      <c r="C3026" s="103">
        <v>0.001152226063705409</v>
      </c>
      <c r="D3026" s="99" t="s">
        <v>455</v>
      </c>
      <c r="E3026" s="99" t="b">
        <v>0</v>
      </c>
      <c r="F3026" s="99" t="b">
        <v>0</v>
      </c>
      <c r="G3026" s="99" t="b">
        <v>0</v>
      </c>
    </row>
    <row r="3027" spans="1:7" ht="15">
      <c r="A3027" s="101" t="s">
        <v>921</v>
      </c>
      <c r="B3027" s="99">
        <v>3</v>
      </c>
      <c r="C3027" s="103">
        <v>0.001152226063705409</v>
      </c>
      <c r="D3027" s="99" t="s">
        <v>455</v>
      </c>
      <c r="E3027" s="99" t="b">
        <v>0</v>
      </c>
      <c r="F3027" s="99" t="b">
        <v>0</v>
      </c>
      <c r="G3027" s="99" t="b">
        <v>0</v>
      </c>
    </row>
    <row r="3028" spans="1:7" ht="15">
      <c r="A3028" s="101" t="s">
        <v>933</v>
      </c>
      <c r="B3028" s="99">
        <v>3</v>
      </c>
      <c r="C3028" s="103">
        <v>0.001152226063705409</v>
      </c>
      <c r="D3028" s="99" t="s">
        <v>455</v>
      </c>
      <c r="E3028" s="99" t="b">
        <v>0</v>
      </c>
      <c r="F3028" s="99" t="b">
        <v>0</v>
      </c>
      <c r="G3028" s="99" t="b">
        <v>0</v>
      </c>
    </row>
    <row r="3029" spans="1:7" ht="15">
      <c r="A3029" s="101" t="s">
        <v>749</v>
      </c>
      <c r="B3029" s="99">
        <v>3</v>
      </c>
      <c r="C3029" s="103">
        <v>0.001152226063705409</v>
      </c>
      <c r="D3029" s="99" t="s">
        <v>455</v>
      </c>
      <c r="E3029" s="99" t="b">
        <v>0</v>
      </c>
      <c r="F3029" s="99" t="b">
        <v>0</v>
      </c>
      <c r="G3029" s="99" t="b">
        <v>0</v>
      </c>
    </row>
    <row r="3030" spans="1:7" ht="15">
      <c r="A3030" s="101" t="s">
        <v>800</v>
      </c>
      <c r="B3030" s="99">
        <v>3</v>
      </c>
      <c r="C3030" s="103">
        <v>0.001152226063705409</v>
      </c>
      <c r="D3030" s="99" t="s">
        <v>455</v>
      </c>
      <c r="E3030" s="99" t="b">
        <v>0</v>
      </c>
      <c r="F3030" s="99" t="b">
        <v>0</v>
      </c>
      <c r="G3030" s="99" t="b">
        <v>0</v>
      </c>
    </row>
    <row r="3031" spans="1:7" ht="15">
      <c r="A3031" s="101" t="s">
        <v>654</v>
      </c>
      <c r="B3031" s="99">
        <v>3</v>
      </c>
      <c r="C3031" s="103">
        <v>0.0009727242705803516</v>
      </c>
      <c r="D3031" s="99" t="s">
        <v>455</v>
      </c>
      <c r="E3031" s="99" t="b">
        <v>0</v>
      </c>
      <c r="F3031" s="99" t="b">
        <v>0</v>
      </c>
      <c r="G3031" s="99" t="b">
        <v>0</v>
      </c>
    </row>
    <row r="3032" spans="1:7" ht="15">
      <c r="A3032" s="101" t="s">
        <v>566</v>
      </c>
      <c r="B3032" s="99">
        <v>3</v>
      </c>
      <c r="C3032" s="103">
        <v>0.0009727242705803516</v>
      </c>
      <c r="D3032" s="99" t="s">
        <v>455</v>
      </c>
      <c r="E3032" s="99" t="b">
        <v>0</v>
      </c>
      <c r="F3032" s="99" t="b">
        <v>0</v>
      </c>
      <c r="G3032" s="99" t="b">
        <v>0</v>
      </c>
    </row>
    <row r="3033" spans="1:7" ht="15">
      <c r="A3033" s="101" t="s">
        <v>964</v>
      </c>
      <c r="B3033" s="99">
        <v>3</v>
      </c>
      <c r="C3033" s="103">
        <v>0.001152226063705409</v>
      </c>
      <c r="D3033" s="99" t="s">
        <v>455</v>
      </c>
      <c r="E3033" s="99" t="b">
        <v>0</v>
      </c>
      <c r="F3033" s="99" t="b">
        <v>0</v>
      </c>
      <c r="G3033" s="99" t="b">
        <v>0</v>
      </c>
    </row>
    <row r="3034" spans="1:7" ht="15">
      <c r="A3034" s="101" t="s">
        <v>1514</v>
      </c>
      <c r="B3034" s="99">
        <v>3</v>
      </c>
      <c r="C3034" s="103">
        <v>0.0009727242705803516</v>
      </c>
      <c r="D3034" s="99" t="s">
        <v>455</v>
      </c>
      <c r="E3034" s="99" t="b">
        <v>0</v>
      </c>
      <c r="F3034" s="99" t="b">
        <v>0</v>
      </c>
      <c r="G3034" s="99" t="b">
        <v>0</v>
      </c>
    </row>
    <row r="3035" spans="1:7" ht="15">
      <c r="A3035" s="101" t="s">
        <v>511</v>
      </c>
      <c r="B3035" s="99">
        <v>3</v>
      </c>
      <c r="C3035" s="103">
        <v>0.0009727242705803516</v>
      </c>
      <c r="D3035" s="99" t="s">
        <v>455</v>
      </c>
      <c r="E3035" s="99" t="b">
        <v>1</v>
      </c>
      <c r="F3035" s="99" t="b">
        <v>0</v>
      </c>
      <c r="G3035" s="99" t="b">
        <v>0</v>
      </c>
    </row>
    <row r="3036" spans="1:7" ht="15">
      <c r="A3036" s="101" t="s">
        <v>712</v>
      </c>
      <c r="B3036" s="99">
        <v>3</v>
      </c>
      <c r="C3036" s="103">
        <v>0.0009727242705803516</v>
      </c>
      <c r="D3036" s="99" t="s">
        <v>455</v>
      </c>
      <c r="E3036" s="99" t="b">
        <v>0</v>
      </c>
      <c r="F3036" s="99" t="b">
        <v>0</v>
      </c>
      <c r="G3036" s="99" t="b">
        <v>0</v>
      </c>
    </row>
    <row r="3037" spans="1:7" ht="15">
      <c r="A3037" s="101" t="s">
        <v>791</v>
      </c>
      <c r="B3037" s="99">
        <v>3</v>
      </c>
      <c r="C3037" s="103">
        <v>0.001152226063705409</v>
      </c>
      <c r="D3037" s="99" t="s">
        <v>455</v>
      </c>
      <c r="E3037" s="99" t="b">
        <v>0</v>
      </c>
      <c r="F3037" s="99" t="b">
        <v>0</v>
      </c>
      <c r="G3037" s="99" t="b">
        <v>0</v>
      </c>
    </row>
    <row r="3038" spans="1:7" ht="15">
      <c r="A3038" s="101" t="s">
        <v>847</v>
      </c>
      <c r="B3038" s="99">
        <v>3</v>
      </c>
      <c r="C3038" s="103">
        <v>0.0014590864058705276</v>
      </c>
      <c r="D3038" s="99" t="s">
        <v>455</v>
      </c>
      <c r="E3038" s="99" t="b">
        <v>0</v>
      </c>
      <c r="F3038" s="99" t="b">
        <v>0</v>
      </c>
      <c r="G3038" s="99" t="b">
        <v>0</v>
      </c>
    </row>
    <row r="3039" spans="1:7" ht="15">
      <c r="A3039" s="101" t="s">
        <v>1026</v>
      </c>
      <c r="B3039" s="99">
        <v>3</v>
      </c>
      <c r="C3039" s="103">
        <v>0.0009727242705803516</v>
      </c>
      <c r="D3039" s="99" t="s">
        <v>455</v>
      </c>
      <c r="E3039" s="99" t="b">
        <v>0</v>
      </c>
      <c r="F3039" s="99" t="b">
        <v>0</v>
      </c>
      <c r="G3039" s="99" t="b">
        <v>0</v>
      </c>
    </row>
    <row r="3040" spans="1:7" ht="15">
      <c r="A3040" s="101" t="s">
        <v>690</v>
      </c>
      <c r="B3040" s="99">
        <v>3</v>
      </c>
      <c r="C3040" s="103">
        <v>0.0009727242705803516</v>
      </c>
      <c r="D3040" s="99" t="s">
        <v>455</v>
      </c>
      <c r="E3040" s="99" t="b">
        <v>0</v>
      </c>
      <c r="F3040" s="99" t="b">
        <v>0</v>
      </c>
      <c r="G3040" s="99" t="b">
        <v>0</v>
      </c>
    </row>
    <row r="3041" spans="1:7" ht="15">
      <c r="A3041" s="101" t="s">
        <v>834</v>
      </c>
      <c r="B3041" s="99">
        <v>3</v>
      </c>
      <c r="C3041" s="103">
        <v>0.001152226063705409</v>
      </c>
      <c r="D3041" s="99" t="s">
        <v>455</v>
      </c>
      <c r="E3041" s="99" t="b">
        <v>0</v>
      </c>
      <c r="F3041" s="99" t="b">
        <v>0</v>
      </c>
      <c r="G3041" s="99" t="b">
        <v>0</v>
      </c>
    </row>
    <row r="3042" spans="1:7" ht="15">
      <c r="A3042" s="101" t="s">
        <v>563</v>
      </c>
      <c r="B3042" s="99">
        <v>3</v>
      </c>
      <c r="C3042" s="103">
        <v>0.0009727242705803516</v>
      </c>
      <c r="D3042" s="99" t="s">
        <v>455</v>
      </c>
      <c r="E3042" s="99" t="b">
        <v>0</v>
      </c>
      <c r="F3042" s="99" t="b">
        <v>0</v>
      </c>
      <c r="G3042" s="99" t="b">
        <v>0</v>
      </c>
    </row>
    <row r="3043" spans="1:7" ht="15">
      <c r="A3043" s="101" t="s">
        <v>1156</v>
      </c>
      <c r="B3043" s="99">
        <v>3</v>
      </c>
      <c r="C3043" s="103">
        <v>0.0009727242705803516</v>
      </c>
      <c r="D3043" s="99" t="s">
        <v>455</v>
      </c>
      <c r="E3043" s="99" t="b">
        <v>0</v>
      </c>
      <c r="F3043" s="99" t="b">
        <v>0</v>
      </c>
      <c r="G3043" s="99" t="b">
        <v>0</v>
      </c>
    </row>
    <row r="3044" spans="1:7" ht="15">
      <c r="A3044" s="101" t="s">
        <v>850</v>
      </c>
      <c r="B3044" s="99">
        <v>2</v>
      </c>
      <c r="C3044" s="103">
        <v>0.0007681507091369393</v>
      </c>
      <c r="D3044" s="99" t="s">
        <v>455</v>
      </c>
      <c r="E3044" s="99" t="b">
        <v>0</v>
      </c>
      <c r="F3044" s="99" t="b">
        <v>0</v>
      </c>
      <c r="G3044" s="99" t="b">
        <v>0</v>
      </c>
    </row>
    <row r="3045" spans="1:7" ht="15">
      <c r="A3045" s="101" t="s">
        <v>253</v>
      </c>
      <c r="B3045" s="99">
        <v>2</v>
      </c>
      <c r="C3045" s="103">
        <v>0.0007681507091369393</v>
      </c>
      <c r="D3045" s="99" t="s">
        <v>455</v>
      </c>
      <c r="E3045" s="99" t="b">
        <v>0</v>
      </c>
      <c r="F3045" s="99" t="b">
        <v>0</v>
      </c>
      <c r="G3045" s="99" t="b">
        <v>0</v>
      </c>
    </row>
    <row r="3046" spans="1:7" ht="15">
      <c r="A3046" s="101" t="s">
        <v>638</v>
      </c>
      <c r="B3046" s="99">
        <v>2</v>
      </c>
      <c r="C3046" s="103">
        <v>0.0009727242705803516</v>
      </c>
      <c r="D3046" s="99" t="s">
        <v>455</v>
      </c>
      <c r="E3046" s="99" t="b">
        <v>0</v>
      </c>
      <c r="F3046" s="99" t="b">
        <v>0</v>
      </c>
      <c r="G3046" s="99" t="b">
        <v>0</v>
      </c>
    </row>
    <row r="3047" spans="1:7" ht="15">
      <c r="A3047" s="101" t="s">
        <v>679</v>
      </c>
      <c r="B3047" s="99">
        <v>2</v>
      </c>
      <c r="C3047" s="103">
        <v>0.0007681507091369393</v>
      </c>
      <c r="D3047" s="99" t="s">
        <v>455</v>
      </c>
      <c r="E3047" s="99" t="b">
        <v>0</v>
      </c>
      <c r="F3047" s="99" t="b">
        <v>0</v>
      </c>
      <c r="G3047" s="99" t="b">
        <v>0</v>
      </c>
    </row>
    <row r="3048" spans="1:7" ht="15">
      <c r="A3048" s="101" t="s">
        <v>796</v>
      </c>
      <c r="B3048" s="99">
        <v>2</v>
      </c>
      <c r="C3048" s="103">
        <v>0.0009727242705803516</v>
      </c>
      <c r="D3048" s="99" t="s">
        <v>455</v>
      </c>
      <c r="E3048" s="99" t="b">
        <v>0</v>
      </c>
      <c r="F3048" s="99" t="b">
        <v>0</v>
      </c>
      <c r="G3048" s="99" t="b">
        <v>0</v>
      </c>
    </row>
    <row r="3049" spans="1:7" ht="15">
      <c r="A3049" s="101" t="s">
        <v>1958</v>
      </c>
      <c r="B3049" s="99">
        <v>2</v>
      </c>
      <c r="C3049" s="103">
        <v>0.0007681507091369393</v>
      </c>
      <c r="D3049" s="99" t="s">
        <v>455</v>
      </c>
      <c r="E3049" s="99" t="b">
        <v>0</v>
      </c>
      <c r="F3049" s="99" t="b">
        <v>0</v>
      </c>
      <c r="G3049" s="99" t="b">
        <v>0</v>
      </c>
    </row>
    <row r="3050" spans="1:7" ht="15">
      <c r="A3050" s="101" t="s">
        <v>2335</v>
      </c>
      <c r="B3050" s="99">
        <v>2</v>
      </c>
      <c r="C3050" s="103">
        <v>0.0009727242705803516</v>
      </c>
      <c r="D3050" s="99" t="s">
        <v>455</v>
      </c>
      <c r="E3050" s="99" t="b">
        <v>0</v>
      </c>
      <c r="F3050" s="99" t="b">
        <v>0</v>
      </c>
      <c r="G3050" s="99" t="b">
        <v>0</v>
      </c>
    </row>
    <row r="3051" spans="1:7" ht="15">
      <c r="A3051" s="101" t="s">
        <v>1900</v>
      </c>
      <c r="B3051" s="99">
        <v>2</v>
      </c>
      <c r="C3051" s="103">
        <v>0.0007681507091369393</v>
      </c>
      <c r="D3051" s="99" t="s">
        <v>455</v>
      </c>
      <c r="E3051" s="99" t="b">
        <v>0</v>
      </c>
      <c r="F3051" s="99" t="b">
        <v>0</v>
      </c>
      <c r="G3051" s="99" t="b">
        <v>0</v>
      </c>
    </row>
    <row r="3052" spans="1:7" ht="15">
      <c r="A3052" s="101" t="s">
        <v>1834</v>
      </c>
      <c r="B3052" s="99">
        <v>2</v>
      </c>
      <c r="C3052" s="103">
        <v>0.0009727242705803516</v>
      </c>
      <c r="D3052" s="99" t="s">
        <v>455</v>
      </c>
      <c r="E3052" s="99" t="b">
        <v>0</v>
      </c>
      <c r="F3052" s="99" t="b">
        <v>0</v>
      </c>
      <c r="G3052" s="99" t="b">
        <v>0</v>
      </c>
    </row>
    <row r="3053" spans="1:7" ht="15">
      <c r="A3053" s="101" t="s">
        <v>1627</v>
      </c>
      <c r="B3053" s="99">
        <v>2</v>
      </c>
      <c r="C3053" s="103">
        <v>0.0007681507091369393</v>
      </c>
      <c r="D3053" s="99" t="s">
        <v>455</v>
      </c>
      <c r="E3053" s="99" t="b">
        <v>0</v>
      </c>
      <c r="F3053" s="99" t="b">
        <v>0</v>
      </c>
      <c r="G3053" s="99" t="b">
        <v>0</v>
      </c>
    </row>
    <row r="3054" spans="1:7" ht="15">
      <c r="A3054" s="101" t="s">
        <v>1085</v>
      </c>
      <c r="B3054" s="99">
        <v>2</v>
      </c>
      <c r="C3054" s="103">
        <v>0.0007681507091369393</v>
      </c>
      <c r="D3054" s="99" t="s">
        <v>455</v>
      </c>
      <c r="E3054" s="99" t="b">
        <v>0</v>
      </c>
      <c r="F3054" s="99" t="b">
        <v>0</v>
      </c>
      <c r="G3054" s="99" t="b">
        <v>0</v>
      </c>
    </row>
    <row r="3055" spans="1:7" ht="15">
      <c r="A3055" s="101" t="s">
        <v>1013</v>
      </c>
      <c r="B3055" s="99">
        <v>2</v>
      </c>
      <c r="C3055" s="103">
        <v>0.0007681507091369393</v>
      </c>
      <c r="D3055" s="99" t="s">
        <v>455</v>
      </c>
      <c r="E3055" s="99" t="b">
        <v>0</v>
      </c>
      <c r="F3055" s="99" t="b">
        <v>0</v>
      </c>
      <c r="G3055" s="99" t="b">
        <v>0</v>
      </c>
    </row>
    <row r="3056" spans="1:7" ht="15">
      <c r="A3056" s="101" t="s">
        <v>952</v>
      </c>
      <c r="B3056" s="99">
        <v>2</v>
      </c>
      <c r="C3056" s="103">
        <v>0.0007681507091369393</v>
      </c>
      <c r="D3056" s="99" t="s">
        <v>455</v>
      </c>
      <c r="E3056" s="99" t="b">
        <v>0</v>
      </c>
      <c r="F3056" s="99" t="b">
        <v>0</v>
      </c>
      <c r="G3056" s="99" t="b">
        <v>0</v>
      </c>
    </row>
    <row r="3057" spans="1:7" ht="15">
      <c r="A3057" s="101" t="s">
        <v>842</v>
      </c>
      <c r="B3057" s="99">
        <v>2</v>
      </c>
      <c r="C3057" s="103">
        <v>0.0007681507091369393</v>
      </c>
      <c r="D3057" s="99" t="s">
        <v>455</v>
      </c>
      <c r="E3057" s="99" t="b">
        <v>0</v>
      </c>
      <c r="F3057" s="99" t="b">
        <v>0</v>
      </c>
      <c r="G3057" s="99" t="b">
        <v>0</v>
      </c>
    </row>
    <row r="3058" spans="1:7" ht="15">
      <c r="A3058" s="101" t="s">
        <v>1820</v>
      </c>
      <c r="B3058" s="99">
        <v>2</v>
      </c>
      <c r="C3058" s="103">
        <v>0.0007681507091369393</v>
      </c>
      <c r="D3058" s="99" t="s">
        <v>455</v>
      </c>
      <c r="E3058" s="99" t="b">
        <v>0</v>
      </c>
      <c r="F3058" s="99" t="b">
        <v>0</v>
      </c>
      <c r="G3058" s="99" t="b">
        <v>0</v>
      </c>
    </row>
    <row r="3059" spans="1:7" ht="15">
      <c r="A3059" s="101" t="s">
        <v>1390</v>
      </c>
      <c r="B3059" s="99">
        <v>2</v>
      </c>
      <c r="C3059" s="103">
        <v>0.0009727242705803516</v>
      </c>
      <c r="D3059" s="99" t="s">
        <v>455</v>
      </c>
      <c r="E3059" s="99" t="b">
        <v>0</v>
      </c>
      <c r="F3059" s="99" t="b">
        <v>0</v>
      </c>
      <c r="G3059" s="99" t="b">
        <v>0</v>
      </c>
    </row>
    <row r="3060" spans="1:7" ht="15">
      <c r="A3060" s="101" t="s">
        <v>803</v>
      </c>
      <c r="B3060" s="99">
        <v>2</v>
      </c>
      <c r="C3060" s="103">
        <v>0.0009727242705803516</v>
      </c>
      <c r="D3060" s="99" t="s">
        <v>455</v>
      </c>
      <c r="E3060" s="99" t="b">
        <v>0</v>
      </c>
      <c r="F3060" s="99" t="b">
        <v>0</v>
      </c>
      <c r="G3060" s="99" t="b">
        <v>0</v>
      </c>
    </row>
    <row r="3061" spans="1:7" ht="15">
      <c r="A3061" s="101" t="s">
        <v>595</v>
      </c>
      <c r="B3061" s="99">
        <v>2</v>
      </c>
      <c r="C3061" s="103">
        <v>0.0007681507091369393</v>
      </c>
      <c r="D3061" s="99" t="s">
        <v>455</v>
      </c>
      <c r="E3061" s="99" t="b">
        <v>0</v>
      </c>
      <c r="F3061" s="99" t="b">
        <v>0</v>
      </c>
      <c r="G3061" s="99" t="b">
        <v>0</v>
      </c>
    </row>
    <row r="3062" spans="1:7" ht="15">
      <c r="A3062" s="101" t="s">
        <v>1944</v>
      </c>
      <c r="B3062" s="99">
        <v>2</v>
      </c>
      <c r="C3062" s="103">
        <v>0.0009727242705803516</v>
      </c>
      <c r="D3062" s="99" t="s">
        <v>455</v>
      </c>
      <c r="E3062" s="99" t="b">
        <v>0</v>
      </c>
      <c r="F3062" s="99" t="b">
        <v>0</v>
      </c>
      <c r="G3062" s="99" t="b">
        <v>0</v>
      </c>
    </row>
    <row r="3063" spans="1:7" ht="15">
      <c r="A3063" s="101" t="s">
        <v>695</v>
      </c>
      <c r="B3063" s="99">
        <v>2</v>
      </c>
      <c r="C3063" s="103">
        <v>0.0007681507091369393</v>
      </c>
      <c r="D3063" s="99" t="s">
        <v>455</v>
      </c>
      <c r="E3063" s="99" t="b">
        <v>0</v>
      </c>
      <c r="F3063" s="99" t="b">
        <v>0</v>
      </c>
      <c r="G3063" s="99" t="b">
        <v>0</v>
      </c>
    </row>
    <row r="3064" spans="1:7" ht="15">
      <c r="A3064" s="101" t="s">
        <v>824</v>
      </c>
      <c r="B3064" s="99">
        <v>2</v>
      </c>
      <c r="C3064" s="103">
        <v>0.0009727242705803516</v>
      </c>
      <c r="D3064" s="99" t="s">
        <v>455</v>
      </c>
      <c r="E3064" s="99" t="b">
        <v>0</v>
      </c>
      <c r="F3064" s="99" t="b">
        <v>0</v>
      </c>
      <c r="G3064" s="99" t="b">
        <v>0</v>
      </c>
    </row>
    <row r="3065" spans="1:7" ht="15">
      <c r="A3065" s="101" t="s">
        <v>1314</v>
      </c>
      <c r="B3065" s="99">
        <v>2</v>
      </c>
      <c r="C3065" s="103">
        <v>0.0007681507091369393</v>
      </c>
      <c r="D3065" s="99" t="s">
        <v>455</v>
      </c>
      <c r="E3065" s="99" t="b">
        <v>0</v>
      </c>
      <c r="F3065" s="99" t="b">
        <v>0</v>
      </c>
      <c r="G3065" s="99" t="b">
        <v>0</v>
      </c>
    </row>
    <row r="3066" spans="1:7" ht="15">
      <c r="A3066" s="101" t="s">
        <v>1714</v>
      </c>
      <c r="B3066" s="99">
        <v>2</v>
      </c>
      <c r="C3066" s="103">
        <v>0.0007681507091369393</v>
      </c>
      <c r="D3066" s="99" t="s">
        <v>455</v>
      </c>
      <c r="E3066" s="99" t="b">
        <v>0</v>
      </c>
      <c r="F3066" s="99" t="b">
        <v>0</v>
      </c>
      <c r="G3066" s="99" t="b">
        <v>0</v>
      </c>
    </row>
    <row r="3067" spans="1:7" ht="15">
      <c r="A3067" s="101" t="s">
        <v>2086</v>
      </c>
      <c r="B3067" s="99">
        <v>2</v>
      </c>
      <c r="C3067" s="103">
        <v>0.0007681507091369393</v>
      </c>
      <c r="D3067" s="99" t="s">
        <v>455</v>
      </c>
      <c r="E3067" s="99" t="b">
        <v>0</v>
      </c>
      <c r="F3067" s="99" t="b">
        <v>0</v>
      </c>
      <c r="G3067" s="99" t="b">
        <v>0</v>
      </c>
    </row>
    <row r="3068" spans="1:7" ht="15">
      <c r="A3068" s="101" t="s">
        <v>641</v>
      </c>
      <c r="B3068" s="99">
        <v>2</v>
      </c>
      <c r="C3068" s="103">
        <v>0.0007681507091369393</v>
      </c>
      <c r="D3068" s="99" t="s">
        <v>455</v>
      </c>
      <c r="E3068" s="99" t="b">
        <v>0</v>
      </c>
      <c r="F3068" s="99" t="b">
        <v>0</v>
      </c>
      <c r="G3068" s="99" t="b">
        <v>0</v>
      </c>
    </row>
    <row r="3069" spans="1:7" ht="15">
      <c r="A3069" s="101" t="s">
        <v>2221</v>
      </c>
      <c r="B3069" s="99">
        <v>2</v>
      </c>
      <c r="C3069" s="103">
        <v>0.0007681507091369393</v>
      </c>
      <c r="D3069" s="99" t="s">
        <v>455</v>
      </c>
      <c r="E3069" s="99" t="b">
        <v>0</v>
      </c>
      <c r="F3069" s="99" t="b">
        <v>0</v>
      </c>
      <c r="G3069" s="99" t="b">
        <v>0</v>
      </c>
    </row>
    <row r="3070" spans="1:7" ht="15">
      <c r="A3070" s="101" t="s">
        <v>608</v>
      </c>
      <c r="B3070" s="99">
        <v>2</v>
      </c>
      <c r="C3070" s="103">
        <v>0.0009727242705803516</v>
      </c>
      <c r="D3070" s="99" t="s">
        <v>455</v>
      </c>
      <c r="E3070" s="99" t="b">
        <v>0</v>
      </c>
      <c r="F3070" s="99" t="b">
        <v>0</v>
      </c>
      <c r="G3070" s="99" t="b">
        <v>0</v>
      </c>
    </row>
    <row r="3071" spans="1:7" ht="15">
      <c r="A3071" s="101" t="s">
        <v>1544</v>
      </c>
      <c r="B3071" s="99">
        <v>2</v>
      </c>
      <c r="C3071" s="103">
        <v>0.0009727242705803516</v>
      </c>
      <c r="D3071" s="99" t="s">
        <v>455</v>
      </c>
      <c r="E3071" s="99" t="b">
        <v>0</v>
      </c>
      <c r="F3071" s="99" t="b">
        <v>0</v>
      </c>
      <c r="G3071" s="99" t="b">
        <v>0</v>
      </c>
    </row>
    <row r="3072" spans="1:7" ht="15">
      <c r="A3072" s="101" t="s">
        <v>1445</v>
      </c>
      <c r="B3072" s="99">
        <v>2</v>
      </c>
      <c r="C3072" s="103">
        <v>0.0007681507091369393</v>
      </c>
      <c r="D3072" s="99" t="s">
        <v>455</v>
      </c>
      <c r="E3072" s="99" t="b">
        <v>0</v>
      </c>
      <c r="F3072" s="99" t="b">
        <v>0</v>
      </c>
      <c r="G3072" s="99" t="b">
        <v>0</v>
      </c>
    </row>
    <row r="3073" spans="1:7" ht="15">
      <c r="A3073" s="101" t="s">
        <v>973</v>
      </c>
      <c r="B3073" s="99">
        <v>2</v>
      </c>
      <c r="C3073" s="103">
        <v>0.0007681507091369393</v>
      </c>
      <c r="D3073" s="99" t="s">
        <v>455</v>
      </c>
      <c r="E3073" s="99" t="b">
        <v>0</v>
      </c>
      <c r="F3073" s="99" t="b">
        <v>0</v>
      </c>
      <c r="G3073" s="99" t="b">
        <v>0</v>
      </c>
    </row>
    <row r="3074" spans="1:7" ht="15">
      <c r="A3074" s="101" t="s">
        <v>702</v>
      </c>
      <c r="B3074" s="99">
        <v>2</v>
      </c>
      <c r="C3074" s="103">
        <v>0.0009727242705803516</v>
      </c>
      <c r="D3074" s="99" t="s">
        <v>455</v>
      </c>
      <c r="E3074" s="99" t="b">
        <v>0</v>
      </c>
      <c r="F3074" s="99" t="b">
        <v>0</v>
      </c>
      <c r="G3074" s="99" t="b">
        <v>0</v>
      </c>
    </row>
    <row r="3075" spans="1:7" ht="15">
      <c r="A3075" s="101" t="s">
        <v>2129</v>
      </c>
      <c r="B3075" s="99">
        <v>2</v>
      </c>
      <c r="C3075" s="103">
        <v>0.0007681507091369393</v>
      </c>
      <c r="D3075" s="99" t="s">
        <v>455</v>
      </c>
      <c r="E3075" s="99" t="b">
        <v>0</v>
      </c>
      <c r="F3075" s="99" t="b">
        <v>0</v>
      </c>
      <c r="G3075" s="99" t="b">
        <v>0</v>
      </c>
    </row>
    <row r="3076" spans="1:7" ht="15">
      <c r="A3076" s="101" t="s">
        <v>1634</v>
      </c>
      <c r="B3076" s="99">
        <v>2</v>
      </c>
      <c r="C3076" s="103">
        <v>0.0007681507091369393</v>
      </c>
      <c r="D3076" s="99" t="s">
        <v>455</v>
      </c>
      <c r="E3076" s="99" t="b">
        <v>0</v>
      </c>
      <c r="F3076" s="99" t="b">
        <v>0</v>
      </c>
      <c r="G3076" s="99" t="b">
        <v>0</v>
      </c>
    </row>
    <row r="3077" spans="1:7" ht="15">
      <c r="A3077" s="101" t="s">
        <v>1469</v>
      </c>
      <c r="B3077" s="99">
        <v>2</v>
      </c>
      <c r="C3077" s="103">
        <v>0.0007681507091369393</v>
      </c>
      <c r="D3077" s="99" t="s">
        <v>455</v>
      </c>
      <c r="E3077" s="99" t="b">
        <v>0</v>
      </c>
      <c r="F3077" s="99" t="b">
        <v>0</v>
      </c>
      <c r="G3077" s="99" t="b">
        <v>0</v>
      </c>
    </row>
    <row r="3078" spans="1:7" ht="15">
      <c r="A3078" s="101" t="s">
        <v>2353</v>
      </c>
      <c r="B3078" s="99">
        <v>2</v>
      </c>
      <c r="C3078" s="103">
        <v>0.0009727242705803516</v>
      </c>
      <c r="D3078" s="99" t="s">
        <v>455</v>
      </c>
      <c r="E3078" s="99" t="b">
        <v>0</v>
      </c>
      <c r="F3078" s="99" t="b">
        <v>0</v>
      </c>
      <c r="G3078" s="99" t="b">
        <v>0</v>
      </c>
    </row>
    <row r="3079" spans="1:7" ht="15">
      <c r="A3079" s="101" t="s">
        <v>1713</v>
      </c>
      <c r="B3079" s="99">
        <v>2</v>
      </c>
      <c r="C3079" s="103">
        <v>0.0007681507091369393</v>
      </c>
      <c r="D3079" s="99" t="s">
        <v>455</v>
      </c>
      <c r="E3079" s="99" t="b">
        <v>0</v>
      </c>
      <c r="F3079" s="99" t="b">
        <v>0</v>
      </c>
      <c r="G3079" s="99" t="b">
        <v>0</v>
      </c>
    </row>
    <row r="3080" spans="1:7" ht="15">
      <c r="A3080" s="101" t="s">
        <v>855</v>
      </c>
      <c r="B3080" s="99">
        <v>2</v>
      </c>
      <c r="C3080" s="103">
        <v>0.0007681507091369393</v>
      </c>
      <c r="D3080" s="99" t="s">
        <v>455</v>
      </c>
      <c r="E3080" s="99" t="b">
        <v>0</v>
      </c>
      <c r="F3080" s="99" t="b">
        <v>0</v>
      </c>
      <c r="G3080" s="99" t="b">
        <v>0</v>
      </c>
    </row>
    <row r="3081" spans="1:7" ht="15">
      <c r="A3081" s="101" t="s">
        <v>810</v>
      </c>
      <c r="B3081" s="99">
        <v>2</v>
      </c>
      <c r="C3081" s="103">
        <v>0.0009727242705803516</v>
      </c>
      <c r="D3081" s="99" t="s">
        <v>455</v>
      </c>
      <c r="E3081" s="99" t="b">
        <v>0</v>
      </c>
      <c r="F3081" s="99" t="b">
        <v>0</v>
      </c>
      <c r="G3081" s="99" t="b">
        <v>0</v>
      </c>
    </row>
    <row r="3082" spans="1:7" ht="15">
      <c r="A3082" s="101" t="s">
        <v>833</v>
      </c>
      <c r="B3082" s="99">
        <v>2</v>
      </c>
      <c r="C3082" s="103">
        <v>0.0007681507091369393</v>
      </c>
      <c r="D3082" s="99" t="s">
        <v>455</v>
      </c>
      <c r="E3082" s="99" t="b">
        <v>0</v>
      </c>
      <c r="F3082" s="99" t="b">
        <v>0</v>
      </c>
      <c r="G3082" s="99" t="b">
        <v>0</v>
      </c>
    </row>
    <row r="3083" spans="1:7" ht="15">
      <c r="A3083" s="101" t="s">
        <v>1995</v>
      </c>
      <c r="B3083" s="99">
        <v>2</v>
      </c>
      <c r="C3083" s="103">
        <v>0.0009727242705803516</v>
      </c>
      <c r="D3083" s="99" t="s">
        <v>455</v>
      </c>
      <c r="E3083" s="99" t="b">
        <v>0</v>
      </c>
      <c r="F3083" s="99" t="b">
        <v>0</v>
      </c>
      <c r="G3083" s="99" t="b">
        <v>0</v>
      </c>
    </row>
    <row r="3084" spans="1:7" ht="15">
      <c r="A3084" s="101" t="s">
        <v>2066</v>
      </c>
      <c r="B3084" s="99">
        <v>2</v>
      </c>
      <c r="C3084" s="103">
        <v>0.0009727242705803516</v>
      </c>
      <c r="D3084" s="99" t="s">
        <v>455</v>
      </c>
      <c r="E3084" s="99" t="b">
        <v>0</v>
      </c>
      <c r="F3084" s="99" t="b">
        <v>0</v>
      </c>
      <c r="G3084" s="99" t="b">
        <v>0</v>
      </c>
    </row>
    <row r="3085" spans="1:7" ht="15">
      <c r="A3085" s="101" t="s">
        <v>1730</v>
      </c>
      <c r="B3085" s="99">
        <v>2</v>
      </c>
      <c r="C3085" s="103">
        <v>0.0009727242705803516</v>
      </c>
      <c r="D3085" s="99" t="s">
        <v>455</v>
      </c>
      <c r="E3085" s="99" t="b">
        <v>0</v>
      </c>
      <c r="F3085" s="99" t="b">
        <v>0</v>
      </c>
      <c r="G3085" s="99" t="b">
        <v>0</v>
      </c>
    </row>
    <row r="3086" spans="1:7" ht="15">
      <c r="A3086" s="101" t="s">
        <v>1134</v>
      </c>
      <c r="B3086" s="99">
        <v>2</v>
      </c>
      <c r="C3086" s="103">
        <v>0.0007681507091369393</v>
      </c>
      <c r="D3086" s="99" t="s">
        <v>455</v>
      </c>
      <c r="E3086" s="99" t="b">
        <v>0</v>
      </c>
      <c r="F3086" s="99" t="b">
        <v>0</v>
      </c>
      <c r="G3086" s="99" t="b">
        <v>0</v>
      </c>
    </row>
    <row r="3087" spans="1:7" ht="15">
      <c r="A3087" s="101" t="s">
        <v>1946</v>
      </c>
      <c r="B3087" s="99">
        <v>2</v>
      </c>
      <c r="C3087" s="103">
        <v>0.0009727242705803516</v>
      </c>
      <c r="D3087" s="99" t="s">
        <v>455</v>
      </c>
      <c r="E3087" s="99" t="b">
        <v>0</v>
      </c>
      <c r="F3087" s="99" t="b">
        <v>0</v>
      </c>
      <c r="G3087" s="99" t="b">
        <v>0</v>
      </c>
    </row>
    <row r="3088" spans="1:7" ht="15">
      <c r="A3088" s="101" t="s">
        <v>954</v>
      </c>
      <c r="B3088" s="99">
        <v>2</v>
      </c>
      <c r="C3088" s="103">
        <v>0.0009727242705803516</v>
      </c>
      <c r="D3088" s="99" t="s">
        <v>455</v>
      </c>
      <c r="E3088" s="99" t="b">
        <v>0</v>
      </c>
      <c r="F3088" s="99" t="b">
        <v>0</v>
      </c>
      <c r="G3088" s="99" t="b">
        <v>0</v>
      </c>
    </row>
    <row r="3089" spans="1:7" ht="15">
      <c r="A3089" s="101" t="s">
        <v>2372</v>
      </c>
      <c r="B3089" s="99">
        <v>2</v>
      </c>
      <c r="C3089" s="103">
        <v>0.0007681507091369393</v>
      </c>
      <c r="D3089" s="99" t="s">
        <v>455</v>
      </c>
      <c r="E3089" s="99" t="b">
        <v>0</v>
      </c>
      <c r="F3089" s="99" t="b">
        <v>0</v>
      </c>
      <c r="G3089" s="99" t="b">
        <v>0</v>
      </c>
    </row>
    <row r="3090" spans="1:7" ht="15">
      <c r="A3090" s="101" t="s">
        <v>2204</v>
      </c>
      <c r="B3090" s="99">
        <v>2</v>
      </c>
      <c r="C3090" s="103">
        <v>0.0009727242705803516</v>
      </c>
      <c r="D3090" s="99" t="s">
        <v>455</v>
      </c>
      <c r="E3090" s="99" t="b">
        <v>0</v>
      </c>
      <c r="F3090" s="99" t="b">
        <v>0</v>
      </c>
      <c r="G3090" s="99" t="b">
        <v>0</v>
      </c>
    </row>
    <row r="3091" spans="1:7" ht="15">
      <c r="A3091" s="101" t="s">
        <v>687</v>
      </c>
      <c r="B3091" s="99">
        <v>2</v>
      </c>
      <c r="C3091" s="103">
        <v>0.0007681507091369393</v>
      </c>
      <c r="D3091" s="99" t="s">
        <v>455</v>
      </c>
      <c r="E3091" s="99" t="b">
        <v>0</v>
      </c>
      <c r="F3091" s="99" t="b">
        <v>0</v>
      </c>
      <c r="G3091" s="99" t="b">
        <v>0</v>
      </c>
    </row>
    <row r="3092" spans="1:7" ht="15">
      <c r="A3092" s="101" t="s">
        <v>1203</v>
      </c>
      <c r="B3092" s="99">
        <v>2</v>
      </c>
      <c r="C3092" s="103">
        <v>0.0007681507091369393</v>
      </c>
      <c r="D3092" s="99" t="s">
        <v>455</v>
      </c>
      <c r="E3092" s="99" t="b">
        <v>0</v>
      </c>
      <c r="F3092" s="99" t="b">
        <v>0</v>
      </c>
      <c r="G3092" s="99" t="b">
        <v>0</v>
      </c>
    </row>
    <row r="3093" spans="1:7" ht="15">
      <c r="A3093" s="101" t="s">
        <v>967</v>
      </c>
      <c r="B3093" s="99">
        <v>2</v>
      </c>
      <c r="C3093" s="103">
        <v>0.0007681507091369393</v>
      </c>
      <c r="D3093" s="99" t="s">
        <v>455</v>
      </c>
      <c r="E3093" s="99" t="b">
        <v>0</v>
      </c>
      <c r="F3093" s="99" t="b">
        <v>0</v>
      </c>
      <c r="G3093" s="99" t="b">
        <v>0</v>
      </c>
    </row>
    <row r="3094" spans="1:7" ht="15">
      <c r="A3094" s="101" t="s">
        <v>1669</v>
      </c>
      <c r="B3094" s="99">
        <v>2</v>
      </c>
      <c r="C3094" s="103">
        <v>0.0009727242705803516</v>
      </c>
      <c r="D3094" s="99" t="s">
        <v>455</v>
      </c>
      <c r="E3094" s="99" t="b">
        <v>0</v>
      </c>
      <c r="F3094" s="99" t="b">
        <v>0</v>
      </c>
      <c r="G3094" s="99" t="b">
        <v>0</v>
      </c>
    </row>
    <row r="3095" spans="1:7" ht="15">
      <c r="A3095" s="101" t="s">
        <v>2268</v>
      </c>
      <c r="B3095" s="99">
        <v>2</v>
      </c>
      <c r="C3095" s="103">
        <v>0.0009727242705803516</v>
      </c>
      <c r="D3095" s="99" t="s">
        <v>455</v>
      </c>
      <c r="E3095" s="99" t="b">
        <v>0</v>
      </c>
      <c r="F3095" s="99" t="b">
        <v>0</v>
      </c>
      <c r="G3095" s="99" t="b">
        <v>0</v>
      </c>
    </row>
    <row r="3096" spans="1:7" ht="15">
      <c r="A3096" s="101" t="s">
        <v>1250</v>
      </c>
      <c r="B3096" s="99">
        <v>2</v>
      </c>
      <c r="C3096" s="103">
        <v>0.0009727242705803516</v>
      </c>
      <c r="D3096" s="99" t="s">
        <v>455</v>
      </c>
      <c r="E3096" s="99" t="b">
        <v>0</v>
      </c>
      <c r="F3096" s="99" t="b">
        <v>0</v>
      </c>
      <c r="G3096" s="99" t="b">
        <v>0</v>
      </c>
    </row>
    <row r="3097" spans="1:7" ht="15">
      <c r="A3097" s="101" t="s">
        <v>881</v>
      </c>
      <c r="B3097" s="99">
        <v>2</v>
      </c>
      <c r="C3097" s="103">
        <v>0.0007681507091369393</v>
      </c>
      <c r="D3097" s="99" t="s">
        <v>455</v>
      </c>
      <c r="E3097" s="99" t="b">
        <v>0</v>
      </c>
      <c r="F3097" s="99" t="b">
        <v>0</v>
      </c>
      <c r="G3097" s="99" t="b">
        <v>0</v>
      </c>
    </row>
    <row r="3098" spans="1:7" ht="15">
      <c r="A3098" s="101" t="s">
        <v>600</v>
      </c>
      <c r="B3098" s="99">
        <v>2</v>
      </c>
      <c r="C3098" s="103">
        <v>0.0009727242705803516</v>
      </c>
      <c r="D3098" s="99" t="s">
        <v>455</v>
      </c>
      <c r="E3098" s="99" t="b">
        <v>0</v>
      </c>
      <c r="F3098" s="99" t="b">
        <v>0</v>
      </c>
      <c r="G3098" s="99" t="b">
        <v>0</v>
      </c>
    </row>
    <row r="3099" spans="1:7" ht="15">
      <c r="A3099" s="101" t="s">
        <v>1901</v>
      </c>
      <c r="B3099" s="99">
        <v>2</v>
      </c>
      <c r="C3099" s="103">
        <v>0.0009727242705803516</v>
      </c>
      <c r="D3099" s="99" t="s">
        <v>455</v>
      </c>
      <c r="E3099" s="99" t="b">
        <v>0</v>
      </c>
      <c r="F3099" s="99" t="b">
        <v>0</v>
      </c>
      <c r="G3099" s="99" t="b">
        <v>0</v>
      </c>
    </row>
    <row r="3100" spans="1:7" ht="15">
      <c r="A3100" s="101" t="s">
        <v>623</v>
      </c>
      <c r="B3100" s="99">
        <v>2</v>
      </c>
      <c r="C3100" s="103">
        <v>0.0009727242705803516</v>
      </c>
      <c r="D3100" s="99" t="s">
        <v>455</v>
      </c>
      <c r="E3100" s="99" t="b">
        <v>0</v>
      </c>
      <c r="F3100" s="99" t="b">
        <v>0</v>
      </c>
      <c r="G3100" s="99" t="b">
        <v>0</v>
      </c>
    </row>
    <row r="3101" spans="1:7" ht="15">
      <c r="A3101" s="101" t="s">
        <v>669</v>
      </c>
      <c r="B3101" s="99">
        <v>2</v>
      </c>
      <c r="C3101" s="103">
        <v>0.0009727242705803516</v>
      </c>
      <c r="D3101" s="99" t="s">
        <v>455</v>
      </c>
      <c r="E3101" s="99" t="b">
        <v>0</v>
      </c>
      <c r="F3101" s="99" t="b">
        <v>0</v>
      </c>
      <c r="G3101" s="99" t="b">
        <v>0</v>
      </c>
    </row>
    <row r="3102" spans="1:7" ht="15">
      <c r="A3102" s="101" t="s">
        <v>556</v>
      </c>
      <c r="B3102" s="99">
        <v>2</v>
      </c>
      <c r="C3102" s="103">
        <v>0.0009727242705803516</v>
      </c>
      <c r="D3102" s="99" t="s">
        <v>455</v>
      </c>
      <c r="E3102" s="99" t="b">
        <v>0</v>
      </c>
      <c r="F3102" s="99" t="b">
        <v>0</v>
      </c>
      <c r="G3102" s="99" t="b">
        <v>0</v>
      </c>
    </row>
    <row r="3103" spans="1:7" ht="15">
      <c r="A3103" s="101" t="s">
        <v>1065</v>
      </c>
      <c r="B3103" s="99">
        <v>2</v>
      </c>
      <c r="C3103" s="103">
        <v>0.0009727242705803516</v>
      </c>
      <c r="D3103" s="99" t="s">
        <v>455</v>
      </c>
      <c r="E3103" s="99" t="b">
        <v>0</v>
      </c>
      <c r="F3103" s="99" t="b">
        <v>0</v>
      </c>
      <c r="G3103" s="99" t="b">
        <v>0</v>
      </c>
    </row>
    <row r="3104" spans="1:7" ht="15">
      <c r="A3104" s="101" t="s">
        <v>607</v>
      </c>
      <c r="B3104" s="99">
        <v>2</v>
      </c>
      <c r="C3104" s="103">
        <v>0.0009727242705803516</v>
      </c>
      <c r="D3104" s="99" t="s">
        <v>455</v>
      </c>
      <c r="E3104" s="99" t="b">
        <v>0</v>
      </c>
      <c r="F3104" s="99" t="b">
        <v>0</v>
      </c>
      <c r="G3104" s="99" t="b">
        <v>0</v>
      </c>
    </row>
    <row r="3105" spans="1:7" ht="15">
      <c r="A3105" s="101" t="s">
        <v>788</v>
      </c>
      <c r="B3105" s="99">
        <v>2</v>
      </c>
      <c r="C3105" s="103">
        <v>0.0007681507091369393</v>
      </c>
      <c r="D3105" s="99" t="s">
        <v>455</v>
      </c>
      <c r="E3105" s="99" t="b">
        <v>1</v>
      </c>
      <c r="F3105" s="99" t="b">
        <v>0</v>
      </c>
      <c r="G3105" s="99" t="b">
        <v>0</v>
      </c>
    </row>
    <row r="3106" spans="1:7" ht="15">
      <c r="A3106" s="101" t="s">
        <v>1878</v>
      </c>
      <c r="B3106" s="99">
        <v>2</v>
      </c>
      <c r="C3106" s="103">
        <v>0.0007681507091369393</v>
      </c>
      <c r="D3106" s="99" t="s">
        <v>455</v>
      </c>
      <c r="E3106" s="99" t="b">
        <v>0</v>
      </c>
      <c r="F3106" s="99" t="b">
        <v>0</v>
      </c>
      <c r="G3106" s="99" t="b">
        <v>0</v>
      </c>
    </row>
    <row r="3107" spans="1:7" ht="15">
      <c r="A3107" s="101" t="s">
        <v>2409</v>
      </c>
      <c r="B3107" s="99">
        <v>2</v>
      </c>
      <c r="C3107" s="103">
        <v>0.0009727242705803516</v>
      </c>
      <c r="D3107" s="99" t="s">
        <v>455</v>
      </c>
      <c r="E3107" s="99" t="b">
        <v>0</v>
      </c>
      <c r="F3107" s="99" t="b">
        <v>0</v>
      </c>
      <c r="G3107" s="99" t="b">
        <v>0</v>
      </c>
    </row>
    <row r="3108" spans="1:7" ht="15">
      <c r="A3108" s="101" t="s">
        <v>1001</v>
      </c>
      <c r="B3108" s="99">
        <v>2</v>
      </c>
      <c r="C3108" s="103">
        <v>0.0007681507091369393</v>
      </c>
      <c r="D3108" s="99" t="s">
        <v>455</v>
      </c>
      <c r="E3108" s="99" t="b">
        <v>0</v>
      </c>
      <c r="F3108" s="99" t="b">
        <v>0</v>
      </c>
      <c r="G3108" s="99" t="b">
        <v>0</v>
      </c>
    </row>
    <row r="3109" spans="1:7" ht="15">
      <c r="A3109" s="101" t="s">
        <v>1045</v>
      </c>
      <c r="B3109" s="99">
        <v>2</v>
      </c>
      <c r="C3109" s="103">
        <v>0.0007681507091369393</v>
      </c>
      <c r="D3109" s="99" t="s">
        <v>455</v>
      </c>
      <c r="E3109" s="99" t="b">
        <v>0</v>
      </c>
      <c r="F3109" s="99" t="b">
        <v>0</v>
      </c>
      <c r="G3109" s="99" t="b">
        <v>0</v>
      </c>
    </row>
    <row r="3110" spans="1:7" ht="15">
      <c r="A3110" s="101" t="s">
        <v>692</v>
      </c>
      <c r="B3110" s="99">
        <v>2</v>
      </c>
      <c r="C3110" s="103">
        <v>0.0007681507091369393</v>
      </c>
      <c r="D3110" s="99" t="s">
        <v>455</v>
      </c>
      <c r="E3110" s="99" t="b">
        <v>0</v>
      </c>
      <c r="F3110" s="99" t="b">
        <v>0</v>
      </c>
      <c r="G3110" s="99" t="b">
        <v>0</v>
      </c>
    </row>
    <row r="3111" spans="1:7" ht="15">
      <c r="A3111" s="101" t="s">
        <v>2083</v>
      </c>
      <c r="B3111" s="99">
        <v>2</v>
      </c>
      <c r="C3111" s="103">
        <v>0.0009727242705803516</v>
      </c>
      <c r="D3111" s="99" t="s">
        <v>455</v>
      </c>
      <c r="E3111" s="99" t="b">
        <v>0</v>
      </c>
      <c r="F3111" s="99" t="b">
        <v>0</v>
      </c>
      <c r="G3111" s="99" t="b">
        <v>0</v>
      </c>
    </row>
    <row r="3112" spans="1:7" ht="15">
      <c r="A3112" s="101" t="s">
        <v>1333</v>
      </c>
      <c r="B3112" s="99">
        <v>2</v>
      </c>
      <c r="C3112" s="103">
        <v>0.0007681507091369393</v>
      </c>
      <c r="D3112" s="99" t="s">
        <v>455</v>
      </c>
      <c r="E3112" s="99" t="b">
        <v>0</v>
      </c>
      <c r="F3112" s="99" t="b">
        <v>0</v>
      </c>
      <c r="G3112" s="99" t="b">
        <v>0</v>
      </c>
    </row>
    <row r="3113" spans="1:7" ht="15">
      <c r="A3113" s="101" t="s">
        <v>1269</v>
      </c>
      <c r="B3113" s="99">
        <v>2</v>
      </c>
      <c r="C3113" s="103">
        <v>0.0009727242705803516</v>
      </c>
      <c r="D3113" s="99" t="s">
        <v>455</v>
      </c>
      <c r="E3113" s="99" t="b">
        <v>0</v>
      </c>
      <c r="F3113" s="99" t="b">
        <v>0</v>
      </c>
      <c r="G3113" s="99" t="b">
        <v>0</v>
      </c>
    </row>
    <row r="3114" spans="1:7" ht="15">
      <c r="A3114" s="101" t="s">
        <v>1241</v>
      </c>
      <c r="B3114" s="99">
        <v>2</v>
      </c>
      <c r="C3114" s="103">
        <v>0.0007681507091369393</v>
      </c>
      <c r="D3114" s="99" t="s">
        <v>455</v>
      </c>
      <c r="E3114" s="99" t="b">
        <v>0</v>
      </c>
      <c r="F3114" s="99" t="b">
        <v>0</v>
      </c>
      <c r="G3114" s="99" t="b">
        <v>0</v>
      </c>
    </row>
    <row r="3115" spans="1:7" ht="15">
      <c r="A3115" s="101" t="s">
        <v>663</v>
      </c>
      <c r="B3115" s="99">
        <v>2</v>
      </c>
      <c r="C3115" s="103">
        <v>0.0007681507091369393</v>
      </c>
      <c r="D3115" s="99" t="s">
        <v>455</v>
      </c>
      <c r="E3115" s="99" t="b">
        <v>0</v>
      </c>
      <c r="F3115" s="99" t="b">
        <v>0</v>
      </c>
      <c r="G3115" s="99" t="b">
        <v>0</v>
      </c>
    </row>
    <row r="3116" spans="1:7" ht="15">
      <c r="A3116" s="101" t="s">
        <v>1231</v>
      </c>
      <c r="B3116" s="99">
        <v>2</v>
      </c>
      <c r="C3116" s="103">
        <v>0.0007681507091369393</v>
      </c>
      <c r="D3116" s="99" t="s">
        <v>455</v>
      </c>
      <c r="E3116" s="99" t="b">
        <v>0</v>
      </c>
      <c r="F3116" s="99" t="b">
        <v>0</v>
      </c>
      <c r="G3116" s="99" t="b">
        <v>0</v>
      </c>
    </row>
    <row r="3117" spans="1:7" ht="15">
      <c r="A3117" s="101" t="s">
        <v>1335</v>
      </c>
      <c r="B3117" s="99">
        <v>2</v>
      </c>
      <c r="C3117" s="103">
        <v>0.0009727242705803516</v>
      </c>
      <c r="D3117" s="99" t="s">
        <v>455</v>
      </c>
      <c r="E3117" s="99" t="b">
        <v>0</v>
      </c>
      <c r="F3117" s="99" t="b">
        <v>0</v>
      </c>
      <c r="G3117" s="99" t="b">
        <v>0</v>
      </c>
    </row>
    <row r="3118" spans="1:7" ht="15">
      <c r="A3118" s="101" t="s">
        <v>839</v>
      </c>
      <c r="B3118" s="99">
        <v>2</v>
      </c>
      <c r="C3118" s="103">
        <v>0.0007681507091369393</v>
      </c>
      <c r="D3118" s="99" t="s">
        <v>455</v>
      </c>
      <c r="E3118" s="99" t="b">
        <v>0</v>
      </c>
      <c r="F3118" s="99" t="b">
        <v>0</v>
      </c>
      <c r="G3118" s="99" t="b">
        <v>0</v>
      </c>
    </row>
    <row r="3119" spans="1:7" ht="15">
      <c r="A3119" s="101" t="s">
        <v>939</v>
      </c>
      <c r="B3119" s="99">
        <v>2</v>
      </c>
      <c r="C3119" s="103">
        <v>0.0007681507091369393</v>
      </c>
      <c r="D3119" s="99" t="s">
        <v>455</v>
      </c>
      <c r="E3119" s="99" t="b">
        <v>1</v>
      </c>
      <c r="F3119" s="99" t="b">
        <v>0</v>
      </c>
      <c r="G3119" s="99" t="b">
        <v>0</v>
      </c>
    </row>
    <row r="3120" spans="1:7" ht="15">
      <c r="A3120" s="101" t="s">
        <v>1040</v>
      </c>
      <c r="B3120" s="99">
        <v>2</v>
      </c>
      <c r="C3120" s="103">
        <v>0.0007681507091369393</v>
      </c>
      <c r="D3120" s="99" t="s">
        <v>455</v>
      </c>
      <c r="E3120" s="99" t="b">
        <v>0</v>
      </c>
      <c r="F3120" s="99" t="b">
        <v>0</v>
      </c>
      <c r="G3120" s="99" t="b">
        <v>0</v>
      </c>
    </row>
    <row r="3121" spans="1:7" ht="15">
      <c r="A3121" s="101" t="s">
        <v>1788</v>
      </c>
      <c r="B3121" s="99">
        <v>2</v>
      </c>
      <c r="C3121" s="103">
        <v>0.0009727242705803516</v>
      </c>
      <c r="D3121" s="99" t="s">
        <v>455</v>
      </c>
      <c r="E3121" s="99" t="b">
        <v>0</v>
      </c>
      <c r="F3121" s="99" t="b">
        <v>0</v>
      </c>
      <c r="G3121" s="99" t="b">
        <v>0</v>
      </c>
    </row>
    <row r="3122" spans="1:7" ht="15">
      <c r="A3122" s="101" t="s">
        <v>1511</v>
      </c>
      <c r="B3122" s="99">
        <v>2</v>
      </c>
      <c r="C3122" s="103">
        <v>0.0009727242705803516</v>
      </c>
      <c r="D3122" s="99" t="s">
        <v>455</v>
      </c>
      <c r="E3122" s="99" t="b">
        <v>0</v>
      </c>
      <c r="F3122" s="99" t="b">
        <v>0</v>
      </c>
      <c r="G3122" s="99" t="b">
        <v>0</v>
      </c>
    </row>
    <row r="3123" spans="1:7" ht="15">
      <c r="A3123" s="101" t="s">
        <v>1264</v>
      </c>
      <c r="B3123" s="99">
        <v>2</v>
      </c>
      <c r="C3123" s="103">
        <v>0.0007681507091369393</v>
      </c>
      <c r="D3123" s="99" t="s">
        <v>455</v>
      </c>
      <c r="E3123" s="99" t="b">
        <v>1</v>
      </c>
      <c r="F3123" s="99" t="b">
        <v>0</v>
      </c>
      <c r="G3123" s="99" t="b">
        <v>0</v>
      </c>
    </row>
    <row r="3124" spans="1:7" ht="15">
      <c r="A3124" s="101" t="s">
        <v>990</v>
      </c>
      <c r="B3124" s="99">
        <v>2</v>
      </c>
      <c r="C3124" s="103">
        <v>0.0009727242705803516</v>
      </c>
      <c r="D3124" s="99" t="s">
        <v>455</v>
      </c>
      <c r="E3124" s="99" t="b">
        <v>0</v>
      </c>
      <c r="F3124" s="99" t="b">
        <v>0</v>
      </c>
      <c r="G3124" s="99" t="b">
        <v>0</v>
      </c>
    </row>
    <row r="3125" spans="1:7" ht="15">
      <c r="A3125" s="101" t="s">
        <v>1466</v>
      </c>
      <c r="B3125" s="99">
        <v>2</v>
      </c>
      <c r="C3125" s="103">
        <v>0.0007681507091369393</v>
      </c>
      <c r="D3125" s="99" t="s">
        <v>455</v>
      </c>
      <c r="E3125" s="99" t="b">
        <v>0</v>
      </c>
      <c r="F3125" s="99" t="b">
        <v>0</v>
      </c>
      <c r="G3125" s="99" t="b">
        <v>0</v>
      </c>
    </row>
    <row r="3126" spans="1:7" ht="15">
      <c r="A3126" s="101" t="s">
        <v>188</v>
      </c>
      <c r="B3126" s="99">
        <v>2</v>
      </c>
      <c r="C3126" s="103">
        <v>0.0009727242705803516</v>
      </c>
      <c r="D3126" s="99" t="s">
        <v>455</v>
      </c>
      <c r="E3126" s="99" t="b">
        <v>0</v>
      </c>
      <c r="F3126" s="99" t="b">
        <v>0</v>
      </c>
      <c r="G3126" s="99" t="b">
        <v>0</v>
      </c>
    </row>
    <row r="3127" spans="1:7" ht="15">
      <c r="A3127" s="101" t="s">
        <v>1093</v>
      </c>
      <c r="B3127" s="99">
        <v>2</v>
      </c>
      <c r="C3127" s="103">
        <v>0.0009727242705803516</v>
      </c>
      <c r="D3127" s="99" t="s">
        <v>455</v>
      </c>
      <c r="E3127" s="99" t="b">
        <v>0</v>
      </c>
      <c r="F3127" s="99" t="b">
        <v>0</v>
      </c>
      <c r="G3127" s="99" t="b">
        <v>0</v>
      </c>
    </row>
    <row r="3128" spans="1:7" ht="15">
      <c r="A3128" s="101" t="s">
        <v>1059</v>
      </c>
      <c r="B3128" s="99">
        <v>2</v>
      </c>
      <c r="C3128" s="103">
        <v>0.0009727242705803516</v>
      </c>
      <c r="D3128" s="99" t="s">
        <v>455</v>
      </c>
      <c r="E3128" s="99" t="b">
        <v>0</v>
      </c>
      <c r="F3128" s="99" t="b">
        <v>0</v>
      </c>
      <c r="G3128" s="99" t="b">
        <v>0</v>
      </c>
    </row>
    <row r="3129" spans="1:7" ht="15">
      <c r="A3129" s="101" t="s">
        <v>1553</v>
      </c>
      <c r="B3129" s="99">
        <v>2</v>
      </c>
      <c r="C3129" s="103">
        <v>0.0007681507091369393</v>
      </c>
      <c r="D3129" s="99" t="s">
        <v>455</v>
      </c>
      <c r="E3129" s="99" t="b">
        <v>0</v>
      </c>
      <c r="F3129" s="99" t="b">
        <v>0</v>
      </c>
      <c r="G3129" s="99" t="b">
        <v>0</v>
      </c>
    </row>
    <row r="3130" spans="1:7" ht="15">
      <c r="A3130" s="101" t="s">
        <v>1364</v>
      </c>
      <c r="B3130" s="99">
        <v>2</v>
      </c>
      <c r="C3130" s="103">
        <v>0.0007681507091369393</v>
      </c>
      <c r="D3130" s="99" t="s">
        <v>455</v>
      </c>
      <c r="E3130" s="99" t="b">
        <v>0</v>
      </c>
      <c r="F3130" s="99" t="b">
        <v>0</v>
      </c>
      <c r="G3130" s="99" t="b">
        <v>0</v>
      </c>
    </row>
    <row r="3131" spans="1:7" ht="15">
      <c r="A3131" s="101" t="s">
        <v>2351</v>
      </c>
      <c r="B3131" s="99">
        <v>2</v>
      </c>
      <c r="C3131" s="103">
        <v>0.0009727242705803516</v>
      </c>
      <c r="D3131" s="99" t="s">
        <v>455</v>
      </c>
      <c r="E3131" s="99" t="b">
        <v>0</v>
      </c>
      <c r="F3131" s="99" t="b">
        <v>1</v>
      </c>
      <c r="G3131" s="99" t="b">
        <v>0</v>
      </c>
    </row>
    <row r="3132" spans="1:7" ht="15">
      <c r="A3132" s="101" t="s">
        <v>2187</v>
      </c>
      <c r="B3132" s="99">
        <v>2</v>
      </c>
      <c r="C3132" s="103">
        <v>0.0007681507091369393</v>
      </c>
      <c r="D3132" s="99" t="s">
        <v>455</v>
      </c>
      <c r="E3132" s="99" t="b">
        <v>0</v>
      </c>
      <c r="F3132" s="99" t="b">
        <v>0</v>
      </c>
      <c r="G3132" s="99" t="b">
        <v>0</v>
      </c>
    </row>
    <row r="3133" spans="1:7" ht="15">
      <c r="A3133" s="101" t="s">
        <v>1635</v>
      </c>
      <c r="B3133" s="99">
        <v>2</v>
      </c>
      <c r="C3133" s="103">
        <v>0.0009727242705803516</v>
      </c>
      <c r="D3133" s="99" t="s">
        <v>455</v>
      </c>
      <c r="E3133" s="99" t="b">
        <v>0</v>
      </c>
      <c r="F3133" s="99" t="b">
        <v>0</v>
      </c>
      <c r="G3133" s="99" t="b">
        <v>0</v>
      </c>
    </row>
    <row r="3134" spans="1:7" ht="15">
      <c r="A3134" s="101" t="s">
        <v>958</v>
      </c>
      <c r="B3134" s="99">
        <v>2</v>
      </c>
      <c r="C3134" s="103">
        <v>0.0007681507091369393</v>
      </c>
      <c r="D3134" s="99" t="s">
        <v>455</v>
      </c>
      <c r="E3134" s="99" t="b">
        <v>0</v>
      </c>
      <c r="F3134" s="99" t="b">
        <v>0</v>
      </c>
      <c r="G3134" s="99" t="b">
        <v>0</v>
      </c>
    </row>
    <row r="3135" spans="1:7" ht="15">
      <c r="A3135" s="101" t="s">
        <v>1060</v>
      </c>
      <c r="B3135" s="99">
        <v>2</v>
      </c>
      <c r="C3135" s="103">
        <v>0.0009727242705803516</v>
      </c>
      <c r="D3135" s="99" t="s">
        <v>455</v>
      </c>
      <c r="E3135" s="99" t="b">
        <v>0</v>
      </c>
      <c r="F3135" s="99" t="b">
        <v>0</v>
      </c>
      <c r="G3135" s="99" t="b">
        <v>0</v>
      </c>
    </row>
    <row r="3136" spans="1:7" ht="15">
      <c r="A3136" s="101" t="s">
        <v>981</v>
      </c>
      <c r="B3136" s="99">
        <v>2</v>
      </c>
      <c r="C3136" s="103">
        <v>0.0007681507091369393</v>
      </c>
      <c r="D3136" s="99" t="s">
        <v>455</v>
      </c>
      <c r="E3136" s="99" t="b">
        <v>0</v>
      </c>
      <c r="F3136" s="99" t="b">
        <v>0</v>
      </c>
      <c r="G3136" s="99" t="b">
        <v>0</v>
      </c>
    </row>
    <row r="3137" spans="1:7" ht="15">
      <c r="A3137" s="101" t="s">
        <v>1506</v>
      </c>
      <c r="B3137" s="99">
        <v>2</v>
      </c>
      <c r="C3137" s="103">
        <v>0.0007681507091369393</v>
      </c>
      <c r="D3137" s="99" t="s">
        <v>455</v>
      </c>
      <c r="E3137" s="99" t="b">
        <v>0</v>
      </c>
      <c r="F3137" s="99" t="b">
        <v>0</v>
      </c>
      <c r="G3137" s="99" t="b">
        <v>0</v>
      </c>
    </row>
    <row r="3138" spans="1:7" ht="15">
      <c r="A3138" s="101" t="s">
        <v>1157</v>
      </c>
      <c r="B3138" s="99">
        <v>2</v>
      </c>
      <c r="C3138" s="103">
        <v>0.0009727242705803516</v>
      </c>
      <c r="D3138" s="99" t="s">
        <v>455</v>
      </c>
      <c r="E3138" s="99" t="b">
        <v>0</v>
      </c>
      <c r="F3138" s="99" t="b">
        <v>0</v>
      </c>
      <c r="G3138" s="99" t="b">
        <v>0</v>
      </c>
    </row>
    <row r="3139" spans="1:7" ht="15">
      <c r="A3139" s="101" t="s">
        <v>622</v>
      </c>
      <c r="B3139" s="99">
        <v>2</v>
      </c>
      <c r="C3139" s="103">
        <v>0.0009727242705803516</v>
      </c>
      <c r="D3139" s="99" t="s">
        <v>455</v>
      </c>
      <c r="E3139" s="99" t="b">
        <v>0</v>
      </c>
      <c r="F3139" s="99" t="b">
        <v>0</v>
      </c>
      <c r="G3139" s="99" t="b">
        <v>0</v>
      </c>
    </row>
    <row r="3140" spans="1:7" ht="15">
      <c r="A3140" s="101" t="s">
        <v>789</v>
      </c>
      <c r="B3140" s="99">
        <v>2</v>
      </c>
      <c r="C3140" s="103">
        <v>0.0007681507091369393</v>
      </c>
      <c r="D3140" s="99" t="s">
        <v>455</v>
      </c>
      <c r="E3140" s="99" t="b">
        <v>0</v>
      </c>
      <c r="F3140" s="99" t="b">
        <v>0</v>
      </c>
      <c r="G3140" s="99" t="b">
        <v>0</v>
      </c>
    </row>
    <row r="3141" spans="1:7" ht="15">
      <c r="A3141" s="101" t="s">
        <v>823</v>
      </c>
      <c r="B3141" s="99">
        <v>2</v>
      </c>
      <c r="C3141" s="103">
        <v>0.0007681507091369393</v>
      </c>
      <c r="D3141" s="99" t="s">
        <v>455</v>
      </c>
      <c r="E3141" s="99" t="b">
        <v>0</v>
      </c>
      <c r="F3141" s="99" t="b">
        <v>0</v>
      </c>
      <c r="G3141" s="99" t="b">
        <v>0</v>
      </c>
    </row>
    <row r="3142" spans="1:7" ht="15">
      <c r="A3142" s="101" t="s">
        <v>1358</v>
      </c>
      <c r="B3142" s="99">
        <v>2</v>
      </c>
      <c r="C3142" s="103">
        <v>0.0007681507091369393</v>
      </c>
      <c r="D3142" s="99" t="s">
        <v>455</v>
      </c>
      <c r="E3142" s="99" t="b">
        <v>0</v>
      </c>
      <c r="F3142" s="99" t="b">
        <v>0</v>
      </c>
      <c r="G3142" s="99" t="b">
        <v>0</v>
      </c>
    </row>
    <row r="3143" spans="1:7" ht="15">
      <c r="A3143" s="101" t="s">
        <v>2074</v>
      </c>
      <c r="B3143" s="99">
        <v>2</v>
      </c>
      <c r="C3143" s="103">
        <v>0.0007681507091369393</v>
      </c>
      <c r="D3143" s="99" t="s">
        <v>455</v>
      </c>
      <c r="E3143" s="99" t="b">
        <v>0</v>
      </c>
      <c r="F3143" s="99" t="b">
        <v>0</v>
      </c>
      <c r="G3143" s="99" t="b">
        <v>0</v>
      </c>
    </row>
    <row r="3144" spans="1:7" ht="15">
      <c r="A3144" s="101" t="s">
        <v>1546</v>
      </c>
      <c r="B3144" s="99">
        <v>2</v>
      </c>
      <c r="C3144" s="103">
        <v>0.0007681507091369393</v>
      </c>
      <c r="D3144" s="99" t="s">
        <v>455</v>
      </c>
      <c r="E3144" s="99" t="b">
        <v>0</v>
      </c>
      <c r="F3144" s="99" t="b">
        <v>0</v>
      </c>
      <c r="G3144" s="99" t="b">
        <v>0</v>
      </c>
    </row>
    <row r="3145" spans="1:7" ht="15">
      <c r="A3145" s="101" t="s">
        <v>853</v>
      </c>
      <c r="B3145" s="99">
        <v>2</v>
      </c>
      <c r="C3145" s="103">
        <v>0.0007681507091369393</v>
      </c>
      <c r="D3145" s="99" t="s">
        <v>455</v>
      </c>
      <c r="E3145" s="99" t="b">
        <v>0</v>
      </c>
      <c r="F3145" s="99" t="b">
        <v>0</v>
      </c>
      <c r="G3145" s="99" t="b">
        <v>0</v>
      </c>
    </row>
    <row r="3146" spans="1:7" ht="15">
      <c r="A3146" s="101" t="s">
        <v>1530</v>
      </c>
      <c r="B3146" s="99">
        <v>2</v>
      </c>
      <c r="C3146" s="103">
        <v>0.0009727242705803516</v>
      </c>
      <c r="D3146" s="99" t="s">
        <v>455</v>
      </c>
      <c r="E3146" s="99" t="b">
        <v>0</v>
      </c>
      <c r="F3146" s="99" t="b">
        <v>0</v>
      </c>
      <c r="G3146" s="99" t="b">
        <v>0</v>
      </c>
    </row>
    <row r="3147" spans="1:7" ht="15">
      <c r="A3147" s="101" t="s">
        <v>698</v>
      </c>
      <c r="B3147" s="99">
        <v>2</v>
      </c>
      <c r="C3147" s="103">
        <v>0.0007681507091369393</v>
      </c>
      <c r="D3147" s="99" t="s">
        <v>455</v>
      </c>
      <c r="E3147" s="99" t="b">
        <v>0</v>
      </c>
      <c r="F3147" s="99" t="b">
        <v>0</v>
      </c>
      <c r="G3147" s="99" t="b">
        <v>0</v>
      </c>
    </row>
    <row r="3148" spans="1:7" ht="15">
      <c r="A3148" s="101" t="s">
        <v>2023</v>
      </c>
      <c r="B3148" s="99">
        <v>2</v>
      </c>
      <c r="C3148" s="103">
        <v>0.0009727242705803516</v>
      </c>
      <c r="D3148" s="99" t="s">
        <v>455</v>
      </c>
      <c r="E3148" s="99" t="b">
        <v>0</v>
      </c>
      <c r="F3148" s="99" t="b">
        <v>0</v>
      </c>
      <c r="G3148" s="99" t="b">
        <v>0</v>
      </c>
    </row>
    <row r="3149" spans="1:7" ht="15">
      <c r="A3149" s="101" t="s">
        <v>630</v>
      </c>
      <c r="B3149" s="99">
        <v>2</v>
      </c>
      <c r="C3149" s="103">
        <v>0.0007681507091369393</v>
      </c>
      <c r="D3149" s="99" t="s">
        <v>455</v>
      </c>
      <c r="E3149" s="99" t="b">
        <v>0</v>
      </c>
      <c r="F3149" s="99" t="b">
        <v>0</v>
      </c>
      <c r="G3149" s="99" t="b">
        <v>0</v>
      </c>
    </row>
    <row r="3150" spans="1:7" ht="15">
      <c r="A3150" s="101" t="s">
        <v>2037</v>
      </c>
      <c r="B3150" s="99">
        <v>2</v>
      </c>
      <c r="C3150" s="103">
        <v>0.0009727242705803516</v>
      </c>
      <c r="D3150" s="99" t="s">
        <v>455</v>
      </c>
      <c r="E3150" s="99" t="b">
        <v>0</v>
      </c>
      <c r="F3150" s="99" t="b">
        <v>0</v>
      </c>
      <c r="G3150" s="99" t="b">
        <v>0</v>
      </c>
    </row>
    <row r="3151" spans="1:7" ht="15">
      <c r="A3151" s="101" t="s">
        <v>1304</v>
      </c>
      <c r="B3151" s="99">
        <v>2</v>
      </c>
      <c r="C3151" s="103">
        <v>0.0009727242705803516</v>
      </c>
      <c r="D3151" s="99" t="s">
        <v>455</v>
      </c>
      <c r="E3151" s="99" t="b">
        <v>0</v>
      </c>
      <c r="F3151" s="99" t="b">
        <v>0</v>
      </c>
      <c r="G3151" s="99" t="b">
        <v>0</v>
      </c>
    </row>
    <row r="3152" spans="1:7" ht="15">
      <c r="A3152" s="101" t="s">
        <v>1024</v>
      </c>
      <c r="B3152" s="99">
        <v>2</v>
      </c>
      <c r="C3152" s="103">
        <v>0.0009727242705803516</v>
      </c>
      <c r="D3152" s="99" t="s">
        <v>455</v>
      </c>
      <c r="E3152" s="99" t="b">
        <v>0</v>
      </c>
      <c r="F3152" s="99" t="b">
        <v>0</v>
      </c>
      <c r="G3152" s="99" t="b">
        <v>0</v>
      </c>
    </row>
    <row r="3153" spans="1:7" ht="15">
      <c r="A3153" s="101" t="s">
        <v>1221</v>
      </c>
      <c r="B3153" s="99">
        <v>2</v>
      </c>
      <c r="C3153" s="103">
        <v>0.0007681507091369393</v>
      </c>
      <c r="D3153" s="99" t="s">
        <v>455</v>
      </c>
      <c r="E3153" s="99" t="b">
        <v>0</v>
      </c>
      <c r="F3153" s="99" t="b">
        <v>0</v>
      </c>
      <c r="G3153" s="99" t="b">
        <v>0</v>
      </c>
    </row>
    <row r="3154" spans="1:7" ht="15">
      <c r="A3154" s="101" t="s">
        <v>561</v>
      </c>
      <c r="B3154" s="99">
        <v>2</v>
      </c>
      <c r="C3154" s="103">
        <v>0.0009727242705803516</v>
      </c>
      <c r="D3154" s="99" t="s">
        <v>455</v>
      </c>
      <c r="E3154" s="99" t="b">
        <v>0</v>
      </c>
      <c r="F3154" s="99" t="b">
        <v>0</v>
      </c>
      <c r="G3154" s="99" t="b">
        <v>0</v>
      </c>
    </row>
    <row r="3155" spans="1:7" ht="15">
      <c r="A3155" s="101" t="s">
        <v>1355</v>
      </c>
      <c r="B3155" s="99">
        <v>2</v>
      </c>
      <c r="C3155" s="103">
        <v>0.0007681507091369393</v>
      </c>
      <c r="D3155" s="99" t="s">
        <v>455</v>
      </c>
      <c r="E3155" s="99" t="b">
        <v>0</v>
      </c>
      <c r="F3155" s="99" t="b">
        <v>0</v>
      </c>
      <c r="G3155" s="99" t="b">
        <v>0</v>
      </c>
    </row>
    <row r="3156" spans="1:7" ht="15">
      <c r="A3156" s="101" t="s">
        <v>612</v>
      </c>
      <c r="B3156" s="99">
        <v>2</v>
      </c>
      <c r="C3156" s="103">
        <v>0.0007681507091369393</v>
      </c>
      <c r="D3156" s="99" t="s">
        <v>455</v>
      </c>
      <c r="E3156" s="99" t="b">
        <v>0</v>
      </c>
      <c r="F3156" s="99" t="b">
        <v>0</v>
      </c>
      <c r="G3156" s="99" t="b">
        <v>0</v>
      </c>
    </row>
    <row r="3157" spans="1:7" ht="15">
      <c r="A3157" s="101" t="s">
        <v>2048</v>
      </c>
      <c r="B3157" s="99">
        <v>2</v>
      </c>
      <c r="C3157" s="103">
        <v>0.0009727242705803516</v>
      </c>
      <c r="D3157" s="99" t="s">
        <v>455</v>
      </c>
      <c r="E3157" s="99" t="b">
        <v>0</v>
      </c>
      <c r="F3157" s="99" t="b">
        <v>0</v>
      </c>
      <c r="G3157" s="99" t="b">
        <v>0</v>
      </c>
    </row>
    <row r="3158" spans="1:7" ht="15">
      <c r="A3158" s="101" t="s">
        <v>2029</v>
      </c>
      <c r="B3158" s="99">
        <v>2</v>
      </c>
      <c r="C3158" s="103">
        <v>0.0007681507091369393</v>
      </c>
      <c r="D3158" s="99" t="s">
        <v>455</v>
      </c>
      <c r="E3158" s="99" t="b">
        <v>1</v>
      </c>
      <c r="F3158" s="99" t="b">
        <v>0</v>
      </c>
      <c r="G3158" s="99" t="b">
        <v>0</v>
      </c>
    </row>
    <row r="3159" spans="1:7" ht="15">
      <c r="A3159" s="101" t="s">
        <v>916</v>
      </c>
      <c r="B3159" s="99">
        <v>2</v>
      </c>
      <c r="C3159" s="103">
        <v>0.0007681507091369393</v>
      </c>
      <c r="D3159" s="99" t="s">
        <v>455</v>
      </c>
      <c r="E3159" s="99" t="b">
        <v>0</v>
      </c>
      <c r="F3159" s="99" t="b">
        <v>0</v>
      </c>
      <c r="G3159" s="99" t="b">
        <v>0</v>
      </c>
    </row>
    <row r="3160" spans="1:7" ht="15">
      <c r="A3160" s="101" t="s">
        <v>708</v>
      </c>
      <c r="B3160" s="99">
        <v>2</v>
      </c>
      <c r="C3160" s="103">
        <v>0.0007681507091369393</v>
      </c>
      <c r="D3160" s="99" t="s">
        <v>455</v>
      </c>
      <c r="E3160" s="99" t="b">
        <v>0</v>
      </c>
      <c r="F3160" s="99" t="b">
        <v>0</v>
      </c>
      <c r="G3160" s="99" t="b">
        <v>0</v>
      </c>
    </row>
    <row r="3161" spans="1:7" ht="15">
      <c r="A3161" s="101" t="s">
        <v>794</v>
      </c>
      <c r="B3161" s="99">
        <v>2</v>
      </c>
      <c r="C3161" s="103">
        <v>0.0007681507091369393</v>
      </c>
      <c r="D3161" s="99" t="s">
        <v>455</v>
      </c>
      <c r="E3161" s="99" t="b">
        <v>0</v>
      </c>
      <c r="F3161" s="99" t="b">
        <v>0</v>
      </c>
      <c r="G3161" s="99" t="b">
        <v>0</v>
      </c>
    </row>
    <row r="3162" spans="1:7" ht="15">
      <c r="A3162" s="101" t="s">
        <v>2159</v>
      </c>
      <c r="B3162" s="99">
        <v>2</v>
      </c>
      <c r="C3162" s="103">
        <v>0.0007681507091369393</v>
      </c>
      <c r="D3162" s="99" t="s">
        <v>455</v>
      </c>
      <c r="E3162" s="99" t="b">
        <v>0</v>
      </c>
      <c r="F3162" s="99" t="b">
        <v>0</v>
      </c>
      <c r="G3162" s="99" t="b">
        <v>0</v>
      </c>
    </row>
    <row r="3163" spans="1:7" ht="15">
      <c r="A3163" s="101" t="s">
        <v>1089</v>
      </c>
      <c r="B3163" s="99">
        <v>2</v>
      </c>
      <c r="C3163" s="103">
        <v>0.0007681507091369393</v>
      </c>
      <c r="D3163" s="99" t="s">
        <v>455</v>
      </c>
      <c r="E3163" s="99" t="b">
        <v>0</v>
      </c>
      <c r="F3163" s="99" t="b">
        <v>0</v>
      </c>
      <c r="G3163" s="99" t="b">
        <v>0</v>
      </c>
    </row>
    <row r="3164" spans="1:7" ht="15">
      <c r="A3164" s="101" t="s">
        <v>1576</v>
      </c>
      <c r="B3164" s="99">
        <v>2</v>
      </c>
      <c r="C3164" s="103">
        <v>0.0009727242705803516</v>
      </c>
      <c r="D3164" s="99" t="s">
        <v>455</v>
      </c>
      <c r="E3164" s="99" t="b">
        <v>0</v>
      </c>
      <c r="F3164" s="99" t="b">
        <v>0</v>
      </c>
      <c r="G3164" s="99" t="b">
        <v>0</v>
      </c>
    </row>
    <row r="3165" spans="1:7" ht="15">
      <c r="A3165" s="101" t="s">
        <v>757</v>
      </c>
      <c r="B3165" s="99">
        <v>2</v>
      </c>
      <c r="C3165" s="103">
        <v>0.0007681507091369393</v>
      </c>
      <c r="D3165" s="99" t="s">
        <v>455</v>
      </c>
      <c r="E3165" s="99" t="b">
        <v>0</v>
      </c>
      <c r="F3165" s="99" t="b">
        <v>0</v>
      </c>
      <c r="G3165" s="99" t="b">
        <v>0</v>
      </c>
    </row>
    <row r="3166" spans="1:7" ht="15">
      <c r="A3166" s="101" t="s">
        <v>496</v>
      </c>
      <c r="B3166" s="99">
        <v>2</v>
      </c>
      <c r="C3166" s="103">
        <v>0.0007681507091369393</v>
      </c>
      <c r="D3166" s="99" t="s">
        <v>455</v>
      </c>
      <c r="E3166" s="99" t="b">
        <v>0</v>
      </c>
      <c r="F3166" s="99" t="b">
        <v>0</v>
      </c>
      <c r="G3166" s="99" t="b">
        <v>0</v>
      </c>
    </row>
    <row r="3167" spans="1:7" ht="15">
      <c r="A3167" s="101" t="s">
        <v>487</v>
      </c>
      <c r="B3167" s="99">
        <v>2</v>
      </c>
      <c r="C3167" s="103">
        <v>0.0009727242705803516</v>
      </c>
      <c r="D3167" s="99" t="s">
        <v>455</v>
      </c>
      <c r="E3167" s="99" t="b">
        <v>0</v>
      </c>
      <c r="F3167" s="99" t="b">
        <v>0</v>
      </c>
      <c r="G3167" s="99" t="b">
        <v>0</v>
      </c>
    </row>
    <row r="3168" spans="1:7" ht="15">
      <c r="A3168" s="101" t="s">
        <v>1711</v>
      </c>
      <c r="B3168" s="99">
        <v>2</v>
      </c>
      <c r="C3168" s="103">
        <v>0.0009727242705803516</v>
      </c>
      <c r="D3168" s="99" t="s">
        <v>455</v>
      </c>
      <c r="E3168" s="99" t="b">
        <v>0</v>
      </c>
      <c r="F3168" s="99" t="b">
        <v>0</v>
      </c>
      <c r="G3168" s="99" t="b">
        <v>0</v>
      </c>
    </row>
    <row r="3169" spans="1:7" ht="15">
      <c r="A3169" s="101" t="s">
        <v>1025</v>
      </c>
      <c r="B3169" s="99">
        <v>2</v>
      </c>
      <c r="C3169" s="103">
        <v>0.0007681507091369393</v>
      </c>
      <c r="D3169" s="99" t="s">
        <v>455</v>
      </c>
      <c r="E3169" s="99" t="b">
        <v>0</v>
      </c>
      <c r="F3169" s="99" t="b">
        <v>0</v>
      </c>
      <c r="G3169" s="99" t="b">
        <v>0</v>
      </c>
    </row>
    <row r="3170" spans="1:7" ht="15">
      <c r="A3170" s="101" t="s">
        <v>1182</v>
      </c>
      <c r="B3170" s="99">
        <v>2</v>
      </c>
      <c r="C3170" s="103">
        <v>0.0007681507091369393</v>
      </c>
      <c r="D3170" s="99" t="s">
        <v>455</v>
      </c>
      <c r="E3170" s="99" t="b">
        <v>0</v>
      </c>
      <c r="F3170" s="99" t="b">
        <v>0</v>
      </c>
      <c r="G3170" s="99" t="b">
        <v>0</v>
      </c>
    </row>
    <row r="3171" spans="1:7" ht="15">
      <c r="A3171" s="101" t="s">
        <v>1092</v>
      </c>
      <c r="B3171" s="99">
        <v>2</v>
      </c>
      <c r="C3171" s="103">
        <v>0.0007681507091369393</v>
      </c>
      <c r="D3171" s="99" t="s">
        <v>455</v>
      </c>
      <c r="E3171" s="99" t="b">
        <v>0</v>
      </c>
      <c r="F3171" s="99" t="b">
        <v>0</v>
      </c>
      <c r="G3171" s="99" t="b">
        <v>0</v>
      </c>
    </row>
    <row r="3172" spans="1:7" ht="15">
      <c r="A3172" s="101" t="s">
        <v>812</v>
      </c>
      <c r="B3172" s="99">
        <v>2</v>
      </c>
      <c r="C3172" s="103">
        <v>0.0009727242705803516</v>
      </c>
      <c r="D3172" s="99" t="s">
        <v>455</v>
      </c>
      <c r="E3172" s="99" t="b">
        <v>0</v>
      </c>
      <c r="F3172" s="99" t="b">
        <v>0</v>
      </c>
      <c r="G3172" s="99" t="b">
        <v>0</v>
      </c>
    </row>
    <row r="3173" spans="1:7" ht="15">
      <c r="A3173" s="101" t="s">
        <v>732</v>
      </c>
      <c r="B3173" s="99">
        <v>2</v>
      </c>
      <c r="C3173" s="103">
        <v>0.0007681507091369393</v>
      </c>
      <c r="D3173" s="99" t="s">
        <v>455</v>
      </c>
      <c r="E3173" s="99" t="b">
        <v>1</v>
      </c>
      <c r="F3173" s="99" t="b">
        <v>0</v>
      </c>
      <c r="G3173" s="99" t="b">
        <v>0</v>
      </c>
    </row>
    <row r="3174" spans="1:7" ht="15">
      <c r="A3174" s="101" t="s">
        <v>1430</v>
      </c>
      <c r="B3174" s="99">
        <v>2</v>
      </c>
      <c r="C3174" s="103">
        <v>0.0009727242705803516</v>
      </c>
      <c r="D3174" s="99" t="s">
        <v>455</v>
      </c>
      <c r="E3174" s="99" t="b">
        <v>0</v>
      </c>
      <c r="F3174" s="99" t="b">
        <v>0</v>
      </c>
      <c r="G3174" s="99" t="b">
        <v>0</v>
      </c>
    </row>
    <row r="3175" spans="1:7" ht="15">
      <c r="A3175" s="101" t="s">
        <v>660</v>
      </c>
      <c r="B3175" s="99">
        <v>2</v>
      </c>
      <c r="C3175" s="103">
        <v>0.0007681507091369393</v>
      </c>
      <c r="D3175" s="99" t="s">
        <v>455</v>
      </c>
      <c r="E3175" s="99" t="b">
        <v>0</v>
      </c>
      <c r="F3175" s="99" t="b">
        <v>0</v>
      </c>
      <c r="G3175" s="99" t="b">
        <v>0</v>
      </c>
    </row>
    <row r="3176" spans="1:7" ht="15">
      <c r="A3176" s="101" t="s">
        <v>2056</v>
      </c>
      <c r="B3176" s="99">
        <v>2</v>
      </c>
      <c r="C3176" s="103">
        <v>0.0009727242705803516</v>
      </c>
      <c r="D3176" s="99" t="s">
        <v>455</v>
      </c>
      <c r="E3176" s="99" t="b">
        <v>0</v>
      </c>
      <c r="F3176" s="99" t="b">
        <v>0</v>
      </c>
      <c r="G3176" s="99" t="b">
        <v>0</v>
      </c>
    </row>
    <row r="3177" spans="1:7" ht="15">
      <c r="A3177" s="101" t="s">
        <v>900</v>
      </c>
      <c r="B3177" s="99">
        <v>2</v>
      </c>
      <c r="C3177" s="103">
        <v>0.0007681507091369393</v>
      </c>
      <c r="D3177" s="99" t="s">
        <v>455</v>
      </c>
      <c r="E3177" s="99" t="b">
        <v>1</v>
      </c>
      <c r="F3177" s="99" t="b">
        <v>0</v>
      </c>
      <c r="G3177" s="99" t="b">
        <v>0</v>
      </c>
    </row>
    <row r="3178" spans="1:7" ht="15">
      <c r="A3178" s="101" t="s">
        <v>1903</v>
      </c>
      <c r="B3178" s="99">
        <v>2</v>
      </c>
      <c r="C3178" s="103">
        <v>0.0007681507091369393</v>
      </c>
      <c r="D3178" s="99" t="s">
        <v>455</v>
      </c>
      <c r="E3178" s="99" t="b">
        <v>0</v>
      </c>
      <c r="F3178" s="99" t="b">
        <v>0</v>
      </c>
      <c r="G3178" s="99" t="b">
        <v>0</v>
      </c>
    </row>
    <row r="3179" spans="1:7" ht="15">
      <c r="A3179" s="101" t="s">
        <v>244</v>
      </c>
      <c r="B3179" s="99">
        <v>2</v>
      </c>
      <c r="C3179" s="103">
        <v>0.0007681507091369393</v>
      </c>
      <c r="D3179" s="99" t="s">
        <v>455</v>
      </c>
      <c r="E3179" s="99" t="b">
        <v>0</v>
      </c>
      <c r="F3179" s="99" t="b">
        <v>0</v>
      </c>
      <c r="G3179" s="99" t="b">
        <v>0</v>
      </c>
    </row>
    <row r="3180" spans="1:7" ht="15">
      <c r="A3180" s="101" t="s">
        <v>1883</v>
      </c>
      <c r="B3180" s="99">
        <v>2</v>
      </c>
      <c r="C3180" s="103">
        <v>0.0007681507091369393</v>
      </c>
      <c r="D3180" s="99" t="s">
        <v>455</v>
      </c>
      <c r="E3180" s="99" t="b">
        <v>0</v>
      </c>
      <c r="F3180" s="99" t="b">
        <v>0</v>
      </c>
      <c r="G3180" s="99" t="b">
        <v>0</v>
      </c>
    </row>
    <row r="3181" spans="1:7" ht="15">
      <c r="A3181" s="101" t="s">
        <v>1517</v>
      </c>
      <c r="B3181" s="99">
        <v>2</v>
      </c>
      <c r="C3181" s="103">
        <v>0.0007681507091369393</v>
      </c>
      <c r="D3181" s="99" t="s">
        <v>455</v>
      </c>
      <c r="E3181" s="99" t="b">
        <v>0</v>
      </c>
      <c r="F3181" s="99" t="b">
        <v>0</v>
      </c>
      <c r="G3181" s="99" t="b">
        <v>0</v>
      </c>
    </row>
    <row r="3182" spans="1:7" ht="15">
      <c r="A3182" s="101" t="s">
        <v>1859</v>
      </c>
      <c r="B3182" s="99">
        <v>2</v>
      </c>
      <c r="C3182" s="103">
        <v>0.0009727242705803516</v>
      </c>
      <c r="D3182" s="99" t="s">
        <v>455</v>
      </c>
      <c r="E3182" s="99" t="b">
        <v>0</v>
      </c>
      <c r="F3182" s="99" t="b">
        <v>0</v>
      </c>
      <c r="G3182" s="99" t="b">
        <v>0</v>
      </c>
    </row>
    <row r="3183" spans="1:7" ht="15">
      <c r="A3183" s="101" t="s">
        <v>1641</v>
      </c>
      <c r="B3183" s="99">
        <v>2</v>
      </c>
      <c r="C3183" s="103">
        <v>0.0009727242705803516</v>
      </c>
      <c r="D3183" s="99" t="s">
        <v>455</v>
      </c>
      <c r="E3183" s="99" t="b">
        <v>0</v>
      </c>
      <c r="F3183" s="99" t="b">
        <v>0</v>
      </c>
      <c r="G3183" s="99" t="b">
        <v>0</v>
      </c>
    </row>
    <row r="3184" spans="1:7" ht="15">
      <c r="A3184" s="101" t="s">
        <v>1753</v>
      </c>
      <c r="B3184" s="99">
        <v>2</v>
      </c>
      <c r="C3184" s="103">
        <v>0.0009727242705803516</v>
      </c>
      <c r="D3184" s="99" t="s">
        <v>455</v>
      </c>
      <c r="E3184" s="99" t="b">
        <v>0</v>
      </c>
      <c r="F3184" s="99" t="b">
        <v>0</v>
      </c>
      <c r="G3184" s="99" t="b">
        <v>0</v>
      </c>
    </row>
    <row r="3185" spans="1:7" ht="15">
      <c r="A3185" s="101" t="s">
        <v>718</v>
      </c>
      <c r="B3185" s="99">
        <v>2</v>
      </c>
      <c r="C3185" s="103">
        <v>0.0007681507091369393</v>
      </c>
      <c r="D3185" s="99" t="s">
        <v>455</v>
      </c>
      <c r="E3185" s="99" t="b">
        <v>0</v>
      </c>
      <c r="F3185" s="99" t="b">
        <v>0</v>
      </c>
      <c r="G3185" s="99" t="b">
        <v>0</v>
      </c>
    </row>
    <row r="3186" spans="1:7" ht="15">
      <c r="A3186" s="101" t="s">
        <v>1143</v>
      </c>
      <c r="B3186" s="99">
        <v>2</v>
      </c>
      <c r="C3186" s="103">
        <v>0.0007681507091369393</v>
      </c>
      <c r="D3186" s="99" t="s">
        <v>455</v>
      </c>
      <c r="E3186" s="99" t="b">
        <v>0</v>
      </c>
      <c r="F3186" s="99" t="b">
        <v>0</v>
      </c>
      <c r="G3186" s="99" t="b">
        <v>0</v>
      </c>
    </row>
    <row r="3187" spans="1:7" ht="15">
      <c r="A3187" s="101" t="s">
        <v>1982</v>
      </c>
      <c r="B3187" s="99">
        <v>2</v>
      </c>
      <c r="C3187" s="103">
        <v>0.0007681507091369393</v>
      </c>
      <c r="D3187" s="99" t="s">
        <v>455</v>
      </c>
      <c r="E3187" s="99" t="b">
        <v>0</v>
      </c>
      <c r="F3187" s="99" t="b">
        <v>0</v>
      </c>
      <c r="G3187" s="99" t="b">
        <v>0</v>
      </c>
    </row>
    <row r="3188" spans="1:7" ht="15">
      <c r="A3188" s="101" t="s">
        <v>1138</v>
      </c>
      <c r="B3188" s="99">
        <v>2</v>
      </c>
      <c r="C3188" s="103">
        <v>0.0009727242705803516</v>
      </c>
      <c r="D3188" s="99" t="s">
        <v>455</v>
      </c>
      <c r="E3188" s="99" t="b">
        <v>0</v>
      </c>
      <c r="F3188" s="99" t="b">
        <v>0</v>
      </c>
      <c r="G3188" s="99" t="b">
        <v>0</v>
      </c>
    </row>
    <row r="3189" spans="1:7" ht="15">
      <c r="A3189" s="101" t="s">
        <v>2345</v>
      </c>
      <c r="B3189" s="99">
        <v>2</v>
      </c>
      <c r="C3189" s="103">
        <v>0.0007681507091369393</v>
      </c>
      <c r="D3189" s="99" t="s">
        <v>455</v>
      </c>
      <c r="E3189" s="99" t="b">
        <v>0</v>
      </c>
      <c r="F3189" s="99" t="b">
        <v>0</v>
      </c>
      <c r="G3189" s="99" t="b">
        <v>0</v>
      </c>
    </row>
    <row r="3190" spans="1:7" ht="15">
      <c r="A3190" s="101" t="s">
        <v>2020</v>
      </c>
      <c r="B3190" s="99">
        <v>2</v>
      </c>
      <c r="C3190" s="103">
        <v>0.0009727242705803516</v>
      </c>
      <c r="D3190" s="99" t="s">
        <v>455</v>
      </c>
      <c r="E3190" s="99" t="b">
        <v>0</v>
      </c>
      <c r="F3190" s="99" t="b">
        <v>0</v>
      </c>
      <c r="G3190" s="99" t="b">
        <v>0</v>
      </c>
    </row>
    <row r="3191" spans="1:7" ht="15">
      <c r="A3191" s="101" t="s">
        <v>924</v>
      </c>
      <c r="B3191" s="99">
        <v>2</v>
      </c>
      <c r="C3191" s="103">
        <v>0.0007681507091369393</v>
      </c>
      <c r="D3191" s="99" t="s">
        <v>455</v>
      </c>
      <c r="E3191" s="99" t="b">
        <v>0</v>
      </c>
      <c r="F3191" s="99" t="b">
        <v>0</v>
      </c>
      <c r="G3191" s="99" t="b">
        <v>0</v>
      </c>
    </row>
    <row r="3192" spans="1:7" ht="15">
      <c r="A3192" s="101" t="s">
        <v>1681</v>
      </c>
      <c r="B3192" s="99">
        <v>2</v>
      </c>
      <c r="C3192" s="103">
        <v>0.0009727242705803516</v>
      </c>
      <c r="D3192" s="99" t="s">
        <v>455</v>
      </c>
      <c r="E3192" s="99" t="b">
        <v>0</v>
      </c>
      <c r="F3192" s="99" t="b">
        <v>0</v>
      </c>
      <c r="G3192" s="99" t="b">
        <v>0</v>
      </c>
    </row>
    <row r="3193" spans="1:7" ht="15">
      <c r="A3193" s="101" t="s">
        <v>686</v>
      </c>
      <c r="B3193" s="99">
        <v>2</v>
      </c>
      <c r="C3193" s="103">
        <v>0.0009727242705803516</v>
      </c>
      <c r="D3193" s="99" t="s">
        <v>455</v>
      </c>
      <c r="E3193" s="99" t="b">
        <v>0</v>
      </c>
      <c r="F3193" s="99" t="b">
        <v>0</v>
      </c>
      <c r="G3193" s="99" t="b">
        <v>0</v>
      </c>
    </row>
    <row r="3194" spans="1:7" ht="15">
      <c r="A3194" s="101" t="s">
        <v>2007</v>
      </c>
      <c r="B3194" s="99">
        <v>2</v>
      </c>
      <c r="C3194" s="103">
        <v>0.0007681507091369393</v>
      </c>
      <c r="D3194" s="99" t="s">
        <v>455</v>
      </c>
      <c r="E3194" s="99" t="b">
        <v>1</v>
      </c>
      <c r="F3194" s="99" t="b">
        <v>0</v>
      </c>
      <c r="G3194" s="99" t="b">
        <v>0</v>
      </c>
    </row>
    <row r="3195" spans="1:7" ht="15">
      <c r="A3195" s="101" t="s">
        <v>882</v>
      </c>
      <c r="B3195" s="99">
        <v>2</v>
      </c>
      <c r="C3195" s="103">
        <v>0.0009727242705803516</v>
      </c>
      <c r="D3195" s="99" t="s">
        <v>455</v>
      </c>
      <c r="E3195" s="99" t="b">
        <v>0</v>
      </c>
      <c r="F3195" s="99" t="b">
        <v>0</v>
      </c>
      <c r="G3195" s="99" t="b">
        <v>0</v>
      </c>
    </row>
    <row r="3196" spans="1:7" ht="15">
      <c r="A3196" s="101" t="s">
        <v>571</v>
      </c>
      <c r="B3196" s="99">
        <v>2</v>
      </c>
      <c r="C3196" s="103">
        <v>0.0007681507091369393</v>
      </c>
      <c r="D3196" s="99" t="s">
        <v>455</v>
      </c>
      <c r="E3196" s="99" t="b">
        <v>0</v>
      </c>
      <c r="F3196" s="99" t="b">
        <v>0</v>
      </c>
      <c r="G3196" s="99" t="b">
        <v>0</v>
      </c>
    </row>
    <row r="3197" spans="1:7" ht="15">
      <c r="A3197" s="101" t="s">
        <v>781</v>
      </c>
      <c r="B3197" s="99">
        <v>2</v>
      </c>
      <c r="C3197" s="103">
        <v>0.0007681507091369393</v>
      </c>
      <c r="D3197" s="99" t="s">
        <v>455</v>
      </c>
      <c r="E3197" s="99" t="b">
        <v>0</v>
      </c>
      <c r="F3197" s="99" t="b">
        <v>0</v>
      </c>
      <c r="G3197" s="99" t="b">
        <v>0</v>
      </c>
    </row>
    <row r="3198" spans="1:7" ht="15">
      <c r="A3198" s="101" t="s">
        <v>1674</v>
      </c>
      <c r="B3198" s="99">
        <v>2</v>
      </c>
      <c r="C3198" s="103">
        <v>0.0007681507091369393</v>
      </c>
      <c r="D3198" s="99" t="s">
        <v>455</v>
      </c>
      <c r="E3198" s="99" t="b">
        <v>0</v>
      </c>
      <c r="F3198" s="99" t="b">
        <v>0</v>
      </c>
      <c r="G3198" s="99" t="b">
        <v>0</v>
      </c>
    </row>
    <row r="3199" spans="1:7" ht="15">
      <c r="A3199" s="101" t="s">
        <v>1773</v>
      </c>
      <c r="B3199" s="99">
        <v>2</v>
      </c>
      <c r="C3199" s="103">
        <v>0.0007681507091369393</v>
      </c>
      <c r="D3199" s="99" t="s">
        <v>455</v>
      </c>
      <c r="E3199" s="99" t="b">
        <v>0</v>
      </c>
      <c r="F3199" s="99" t="b">
        <v>0</v>
      </c>
      <c r="G3199" s="99" t="b">
        <v>0</v>
      </c>
    </row>
    <row r="3200" spans="1:7" ht="15">
      <c r="A3200" s="101" t="s">
        <v>867</v>
      </c>
      <c r="B3200" s="99">
        <v>2</v>
      </c>
      <c r="C3200" s="103">
        <v>0.0007681507091369393</v>
      </c>
      <c r="D3200" s="99" t="s">
        <v>455</v>
      </c>
      <c r="E3200" s="99" t="b">
        <v>0</v>
      </c>
      <c r="F3200" s="99" t="b">
        <v>0</v>
      </c>
      <c r="G3200" s="99" t="b">
        <v>0</v>
      </c>
    </row>
    <row r="3201" spans="1:7" ht="15">
      <c r="A3201" s="101" t="s">
        <v>685</v>
      </c>
      <c r="B3201" s="99">
        <v>2</v>
      </c>
      <c r="C3201" s="103">
        <v>0.0009727242705803516</v>
      </c>
      <c r="D3201" s="99" t="s">
        <v>455</v>
      </c>
      <c r="E3201" s="99" t="b">
        <v>0</v>
      </c>
      <c r="F3201" s="99" t="b">
        <v>0</v>
      </c>
      <c r="G3201" s="99" t="b">
        <v>0</v>
      </c>
    </row>
    <row r="3202" spans="1:7" ht="15">
      <c r="A3202" s="101" t="s">
        <v>2394</v>
      </c>
      <c r="B3202" s="99">
        <v>2</v>
      </c>
      <c r="C3202" s="103">
        <v>0.0007681507091369393</v>
      </c>
      <c r="D3202" s="99" t="s">
        <v>455</v>
      </c>
      <c r="E3202" s="99" t="b">
        <v>0</v>
      </c>
      <c r="F3202" s="99" t="b">
        <v>0</v>
      </c>
      <c r="G3202" s="99" t="b">
        <v>0</v>
      </c>
    </row>
    <row r="3203" spans="1:7" ht="15">
      <c r="A3203" s="101" t="s">
        <v>519</v>
      </c>
      <c r="B3203" s="99">
        <v>2</v>
      </c>
      <c r="C3203" s="103">
        <v>0.0007681507091369393</v>
      </c>
      <c r="D3203" s="99" t="s">
        <v>455</v>
      </c>
      <c r="E3203" s="99" t="b">
        <v>0</v>
      </c>
      <c r="F3203" s="99" t="b">
        <v>0</v>
      </c>
      <c r="G3203" s="99" t="b">
        <v>0</v>
      </c>
    </row>
    <row r="3204" spans="1:7" ht="15">
      <c r="A3204" s="101" t="s">
        <v>2060</v>
      </c>
      <c r="B3204" s="99">
        <v>2</v>
      </c>
      <c r="C3204" s="103">
        <v>0.0009727242705803516</v>
      </c>
      <c r="D3204" s="99" t="s">
        <v>455</v>
      </c>
      <c r="E3204" s="99" t="b">
        <v>0</v>
      </c>
      <c r="F3204" s="99" t="b">
        <v>0</v>
      </c>
      <c r="G3204" s="99" t="b">
        <v>0</v>
      </c>
    </row>
    <row r="3205" spans="1:7" ht="15">
      <c r="A3205" s="101" t="s">
        <v>2155</v>
      </c>
      <c r="B3205" s="99">
        <v>2</v>
      </c>
      <c r="C3205" s="103">
        <v>0.0009727242705803516</v>
      </c>
      <c r="D3205" s="99" t="s">
        <v>455</v>
      </c>
      <c r="E3205" s="99" t="b">
        <v>0</v>
      </c>
      <c r="F3205" s="99" t="b">
        <v>0</v>
      </c>
      <c r="G3205" s="99" t="b">
        <v>0</v>
      </c>
    </row>
    <row r="3206" spans="1:7" ht="15">
      <c r="A3206" s="101" t="s">
        <v>1666</v>
      </c>
      <c r="B3206" s="99">
        <v>2</v>
      </c>
      <c r="C3206" s="103">
        <v>0.0007681507091369393</v>
      </c>
      <c r="D3206" s="99" t="s">
        <v>455</v>
      </c>
      <c r="E3206" s="99" t="b">
        <v>1</v>
      </c>
      <c r="F3206" s="99" t="b">
        <v>0</v>
      </c>
      <c r="G3206" s="99" t="b">
        <v>0</v>
      </c>
    </row>
    <row r="3207" spans="1:7" ht="15">
      <c r="A3207" s="101" t="s">
        <v>1340</v>
      </c>
      <c r="B3207" s="99">
        <v>2</v>
      </c>
      <c r="C3207" s="103">
        <v>0.0007681507091369393</v>
      </c>
      <c r="D3207" s="99" t="s">
        <v>455</v>
      </c>
      <c r="E3207" s="99" t="b">
        <v>0</v>
      </c>
      <c r="F3207" s="99" t="b">
        <v>0</v>
      </c>
      <c r="G3207" s="99" t="b">
        <v>0</v>
      </c>
    </row>
    <row r="3208" spans="1:7" ht="15">
      <c r="A3208" s="101" t="s">
        <v>806</v>
      </c>
      <c r="B3208" s="99">
        <v>2</v>
      </c>
      <c r="C3208" s="103">
        <v>0.0007681507091369393</v>
      </c>
      <c r="D3208" s="99" t="s">
        <v>455</v>
      </c>
      <c r="E3208" s="99" t="b">
        <v>0</v>
      </c>
      <c r="F3208" s="99" t="b">
        <v>0</v>
      </c>
      <c r="G3208" s="99" t="b">
        <v>0</v>
      </c>
    </row>
    <row r="3209" spans="1:7" ht="15">
      <c r="A3209" s="101" t="s">
        <v>1213</v>
      </c>
      <c r="B3209" s="99">
        <v>2</v>
      </c>
      <c r="C3209" s="103">
        <v>0.0007681507091369393</v>
      </c>
      <c r="D3209" s="99" t="s">
        <v>455</v>
      </c>
      <c r="E3209" s="99" t="b">
        <v>1</v>
      </c>
      <c r="F3209" s="99" t="b">
        <v>0</v>
      </c>
      <c r="G3209" s="99" t="b">
        <v>0</v>
      </c>
    </row>
    <row r="3210" spans="1:7" ht="15">
      <c r="A3210" s="101" t="s">
        <v>528</v>
      </c>
      <c r="B3210" s="99">
        <v>2</v>
      </c>
      <c r="C3210" s="103">
        <v>0.0007681507091369393</v>
      </c>
      <c r="D3210" s="99" t="s">
        <v>455</v>
      </c>
      <c r="E3210" s="99" t="b">
        <v>0</v>
      </c>
      <c r="F3210" s="99" t="b">
        <v>0</v>
      </c>
      <c r="G3210" s="99" t="b">
        <v>0</v>
      </c>
    </row>
    <row r="3211" spans="1:7" ht="15">
      <c r="A3211" s="101" t="s">
        <v>1624</v>
      </c>
      <c r="B3211" s="99">
        <v>2</v>
      </c>
      <c r="C3211" s="103">
        <v>0.0007681507091369393</v>
      </c>
      <c r="D3211" s="99" t="s">
        <v>455</v>
      </c>
      <c r="E3211" s="99" t="b">
        <v>0</v>
      </c>
      <c r="F3211" s="99" t="b">
        <v>0</v>
      </c>
      <c r="G3211" s="99" t="b">
        <v>0</v>
      </c>
    </row>
    <row r="3212" spans="1:7" ht="15">
      <c r="A3212" s="101" t="s">
        <v>983</v>
      </c>
      <c r="B3212" s="99">
        <v>2</v>
      </c>
      <c r="C3212" s="103">
        <v>0.0009727242705803516</v>
      </c>
      <c r="D3212" s="99" t="s">
        <v>455</v>
      </c>
      <c r="E3212" s="99" t="b">
        <v>0</v>
      </c>
      <c r="F3212" s="99" t="b">
        <v>0</v>
      </c>
      <c r="G3212" s="99" t="b">
        <v>0</v>
      </c>
    </row>
    <row r="3213" spans="1:7" ht="15">
      <c r="A3213" s="101" t="s">
        <v>885</v>
      </c>
      <c r="B3213" s="99">
        <v>2</v>
      </c>
      <c r="C3213" s="103">
        <v>0.0009727242705803516</v>
      </c>
      <c r="D3213" s="99" t="s">
        <v>455</v>
      </c>
      <c r="E3213" s="99" t="b">
        <v>0</v>
      </c>
      <c r="F3213" s="99" t="b">
        <v>0</v>
      </c>
      <c r="G3213" s="99" t="b">
        <v>0</v>
      </c>
    </row>
    <row r="3214" spans="1:7" ht="15">
      <c r="A3214" s="101" t="s">
        <v>1708</v>
      </c>
      <c r="B3214" s="99">
        <v>2</v>
      </c>
      <c r="C3214" s="103">
        <v>0.0007681507091369393</v>
      </c>
      <c r="D3214" s="99" t="s">
        <v>455</v>
      </c>
      <c r="E3214" s="99" t="b">
        <v>0</v>
      </c>
      <c r="F3214" s="99" t="b">
        <v>0</v>
      </c>
      <c r="G3214" s="99" t="b">
        <v>0</v>
      </c>
    </row>
    <row r="3215" spans="1:7" ht="15">
      <c r="A3215" s="101" t="s">
        <v>2363</v>
      </c>
      <c r="B3215" s="99">
        <v>2</v>
      </c>
      <c r="C3215" s="103">
        <v>0.0009727242705803516</v>
      </c>
      <c r="D3215" s="99" t="s">
        <v>455</v>
      </c>
      <c r="E3215" s="99" t="b">
        <v>0</v>
      </c>
      <c r="F3215" s="99" t="b">
        <v>0</v>
      </c>
      <c r="G3215" s="99" t="b">
        <v>0</v>
      </c>
    </row>
    <row r="3216" spans="1:7" ht="15">
      <c r="A3216" s="101" t="s">
        <v>873</v>
      </c>
      <c r="B3216" s="99">
        <v>2</v>
      </c>
      <c r="C3216" s="103">
        <v>0.0007681507091369393</v>
      </c>
      <c r="D3216" s="99" t="s">
        <v>455</v>
      </c>
      <c r="E3216" s="99" t="b">
        <v>0</v>
      </c>
      <c r="F3216" s="99" t="b">
        <v>0</v>
      </c>
      <c r="G3216" s="99" t="b">
        <v>0</v>
      </c>
    </row>
    <row r="3217" spans="1:7" ht="15">
      <c r="A3217" s="101" t="s">
        <v>1825</v>
      </c>
      <c r="B3217" s="99">
        <v>2</v>
      </c>
      <c r="C3217" s="103">
        <v>0.0009727242705803516</v>
      </c>
      <c r="D3217" s="99" t="s">
        <v>455</v>
      </c>
      <c r="E3217" s="99" t="b">
        <v>0</v>
      </c>
      <c r="F3217" s="99" t="b">
        <v>0</v>
      </c>
      <c r="G3217" s="99" t="b">
        <v>0</v>
      </c>
    </row>
    <row r="3218" spans="1:7" ht="15">
      <c r="A3218" s="101" t="s">
        <v>701</v>
      </c>
      <c r="B3218" s="99">
        <v>2</v>
      </c>
      <c r="C3218" s="103">
        <v>0.0007681507091369393</v>
      </c>
      <c r="D3218" s="99" t="s">
        <v>455</v>
      </c>
      <c r="E3218" s="99" t="b">
        <v>0</v>
      </c>
      <c r="F3218" s="99" t="b">
        <v>0</v>
      </c>
      <c r="G3218" s="99" t="b">
        <v>0</v>
      </c>
    </row>
    <row r="3219" spans="1:7" ht="15">
      <c r="A3219" s="101" t="s">
        <v>937</v>
      </c>
      <c r="B3219" s="99">
        <v>2</v>
      </c>
      <c r="C3219" s="103">
        <v>0.0007681507091369393</v>
      </c>
      <c r="D3219" s="99" t="s">
        <v>455</v>
      </c>
      <c r="E3219" s="99" t="b">
        <v>0</v>
      </c>
      <c r="F3219" s="99" t="b">
        <v>0</v>
      </c>
      <c r="G3219" s="99" t="b">
        <v>0</v>
      </c>
    </row>
    <row r="3220" spans="1:7" ht="15">
      <c r="A3220" s="101" t="s">
        <v>680</v>
      </c>
      <c r="B3220" s="99">
        <v>2</v>
      </c>
      <c r="C3220" s="103">
        <v>0.0009727242705803516</v>
      </c>
      <c r="D3220" s="99" t="s">
        <v>455</v>
      </c>
      <c r="E3220" s="99" t="b">
        <v>0</v>
      </c>
      <c r="F3220" s="99" t="b">
        <v>0</v>
      </c>
      <c r="G3220" s="99" t="b">
        <v>0</v>
      </c>
    </row>
    <row r="3221" spans="1:7" ht="15">
      <c r="A3221" s="101" t="s">
        <v>1613</v>
      </c>
      <c r="B3221" s="99">
        <v>2</v>
      </c>
      <c r="C3221" s="103">
        <v>0.0009727242705803516</v>
      </c>
      <c r="D3221" s="99" t="s">
        <v>455</v>
      </c>
      <c r="E3221" s="99" t="b">
        <v>0</v>
      </c>
      <c r="F3221" s="99" t="b">
        <v>0</v>
      </c>
      <c r="G3221" s="99" t="b">
        <v>0</v>
      </c>
    </row>
    <row r="3222" spans="1:7" ht="15">
      <c r="A3222" s="101" t="s">
        <v>1778</v>
      </c>
      <c r="B3222" s="99">
        <v>2</v>
      </c>
      <c r="C3222" s="103">
        <v>0.0009727242705803516</v>
      </c>
      <c r="D3222" s="99" t="s">
        <v>455</v>
      </c>
      <c r="E3222" s="99" t="b">
        <v>0</v>
      </c>
      <c r="F3222" s="99" t="b">
        <v>0</v>
      </c>
      <c r="G3222" s="99" t="b">
        <v>0</v>
      </c>
    </row>
    <row r="3223" spans="1:7" ht="15">
      <c r="A3223" s="101" t="s">
        <v>2265</v>
      </c>
      <c r="B3223" s="99">
        <v>2</v>
      </c>
      <c r="C3223" s="103">
        <v>0.0007681507091369393</v>
      </c>
      <c r="D3223" s="99" t="s">
        <v>455</v>
      </c>
      <c r="E3223" s="99" t="b">
        <v>1</v>
      </c>
      <c r="F3223" s="99" t="b">
        <v>0</v>
      </c>
      <c r="G3223" s="99" t="b">
        <v>0</v>
      </c>
    </row>
    <row r="3224" spans="1:7" ht="15">
      <c r="A3224" s="101" t="s">
        <v>1032</v>
      </c>
      <c r="B3224" s="99">
        <v>2</v>
      </c>
      <c r="C3224" s="103">
        <v>0.0007681507091369393</v>
      </c>
      <c r="D3224" s="99" t="s">
        <v>455</v>
      </c>
      <c r="E3224" s="99" t="b">
        <v>0</v>
      </c>
      <c r="F3224" s="99" t="b">
        <v>0</v>
      </c>
      <c r="G3224" s="99" t="b">
        <v>0</v>
      </c>
    </row>
    <row r="3225" spans="1:7" ht="15">
      <c r="A3225" s="101" t="s">
        <v>1191</v>
      </c>
      <c r="B3225" s="99">
        <v>2</v>
      </c>
      <c r="C3225" s="103">
        <v>0.0007681507091369393</v>
      </c>
      <c r="D3225" s="99" t="s">
        <v>455</v>
      </c>
      <c r="E3225" s="99" t="b">
        <v>0</v>
      </c>
      <c r="F3225" s="99" t="b">
        <v>0</v>
      </c>
      <c r="G3225" s="99" t="b">
        <v>0</v>
      </c>
    </row>
    <row r="3226" spans="1:7" ht="15">
      <c r="A3226" s="101" t="s">
        <v>1161</v>
      </c>
      <c r="B3226" s="99">
        <v>2</v>
      </c>
      <c r="C3226" s="103">
        <v>0.0007681507091369393</v>
      </c>
      <c r="D3226" s="99" t="s">
        <v>455</v>
      </c>
      <c r="E3226" s="99" t="b">
        <v>0</v>
      </c>
      <c r="F3226" s="99" t="b">
        <v>1</v>
      </c>
      <c r="G3226" s="99" t="b">
        <v>0</v>
      </c>
    </row>
    <row r="3227" spans="1:7" ht="15">
      <c r="A3227" s="101" t="s">
        <v>1844</v>
      </c>
      <c r="B3227" s="99">
        <v>2</v>
      </c>
      <c r="C3227" s="103">
        <v>0.0009727242705803516</v>
      </c>
      <c r="D3227" s="99" t="s">
        <v>455</v>
      </c>
      <c r="E3227" s="99" t="b">
        <v>0</v>
      </c>
      <c r="F3227" s="99" t="b">
        <v>0</v>
      </c>
      <c r="G3227" s="99" t="b">
        <v>0</v>
      </c>
    </row>
    <row r="3228" spans="1:7" ht="15">
      <c r="A3228" s="101" t="s">
        <v>1966</v>
      </c>
      <c r="B3228" s="99">
        <v>2</v>
      </c>
      <c r="C3228" s="103">
        <v>0.0007681507091369393</v>
      </c>
      <c r="D3228" s="99" t="s">
        <v>455</v>
      </c>
      <c r="E3228" s="99" t="b">
        <v>0</v>
      </c>
      <c r="F3228" s="99" t="b">
        <v>0</v>
      </c>
      <c r="G3228" s="99" t="b">
        <v>0</v>
      </c>
    </row>
    <row r="3229" spans="1:7" ht="15">
      <c r="A3229" s="101" t="s">
        <v>2117</v>
      </c>
      <c r="B3229" s="99">
        <v>2</v>
      </c>
      <c r="C3229" s="103">
        <v>0.0009727242705803516</v>
      </c>
      <c r="D3229" s="99" t="s">
        <v>455</v>
      </c>
      <c r="E3229" s="99" t="b">
        <v>0</v>
      </c>
      <c r="F3229" s="99" t="b">
        <v>0</v>
      </c>
      <c r="G3229" s="99" t="b">
        <v>0</v>
      </c>
    </row>
    <row r="3230" spans="1:7" ht="15">
      <c r="A3230" s="101" t="s">
        <v>2278</v>
      </c>
      <c r="B3230" s="99">
        <v>2</v>
      </c>
      <c r="C3230" s="103">
        <v>0.0009727242705803516</v>
      </c>
      <c r="D3230" s="99" t="s">
        <v>455</v>
      </c>
      <c r="E3230" s="99" t="b">
        <v>1</v>
      </c>
      <c r="F3230" s="99" t="b">
        <v>0</v>
      </c>
      <c r="G3230" s="99" t="b">
        <v>0</v>
      </c>
    </row>
    <row r="3231" spans="1:7" ht="15">
      <c r="A3231" s="101" t="s">
        <v>1129</v>
      </c>
      <c r="B3231" s="99">
        <v>2</v>
      </c>
      <c r="C3231" s="103">
        <v>0.0007681507091369393</v>
      </c>
      <c r="D3231" s="99" t="s">
        <v>455</v>
      </c>
      <c r="E3231" s="99" t="b">
        <v>0</v>
      </c>
      <c r="F3231" s="99" t="b">
        <v>0</v>
      </c>
      <c r="G3231" s="99" t="b">
        <v>0</v>
      </c>
    </row>
    <row r="3232" spans="1:7" ht="15">
      <c r="A3232" s="101" t="s">
        <v>959</v>
      </c>
      <c r="B3232" s="99">
        <v>2</v>
      </c>
      <c r="C3232" s="103">
        <v>0.0009727242705803516</v>
      </c>
      <c r="D3232" s="99" t="s">
        <v>455</v>
      </c>
      <c r="E3232" s="99" t="b">
        <v>0</v>
      </c>
      <c r="F3232" s="99" t="b">
        <v>0</v>
      </c>
      <c r="G3232" s="99" t="b">
        <v>0</v>
      </c>
    </row>
    <row r="3233" spans="1:7" ht="15">
      <c r="A3233" s="101" t="s">
        <v>1263</v>
      </c>
      <c r="B3233" s="99">
        <v>2</v>
      </c>
      <c r="C3233" s="103">
        <v>0.0007681507091369393</v>
      </c>
      <c r="D3233" s="99" t="s">
        <v>455</v>
      </c>
      <c r="E3233" s="99" t="b">
        <v>0</v>
      </c>
      <c r="F3233" s="99" t="b">
        <v>0</v>
      </c>
      <c r="G3233" s="99" t="b">
        <v>0</v>
      </c>
    </row>
    <row r="3234" spans="1:7" ht="15">
      <c r="A3234" s="101" t="s">
        <v>743</v>
      </c>
      <c r="B3234" s="99">
        <v>2</v>
      </c>
      <c r="C3234" s="103">
        <v>0.0009727242705803516</v>
      </c>
      <c r="D3234" s="99" t="s">
        <v>455</v>
      </c>
      <c r="E3234" s="99" t="b">
        <v>0</v>
      </c>
      <c r="F3234" s="99" t="b">
        <v>0</v>
      </c>
      <c r="G3234" s="99" t="b">
        <v>0</v>
      </c>
    </row>
    <row r="3235" spans="1:7" ht="15">
      <c r="A3235" s="101" t="s">
        <v>1104</v>
      </c>
      <c r="B3235" s="99">
        <v>2</v>
      </c>
      <c r="C3235" s="103">
        <v>0.0009727242705803516</v>
      </c>
      <c r="D3235" s="99" t="s">
        <v>455</v>
      </c>
      <c r="E3235" s="99" t="b">
        <v>0</v>
      </c>
      <c r="F3235" s="99" t="b">
        <v>0</v>
      </c>
      <c r="G3235" s="99" t="b">
        <v>0</v>
      </c>
    </row>
    <row r="3236" spans="1:7" ht="15">
      <c r="A3236" s="101" t="s">
        <v>1169</v>
      </c>
      <c r="B3236" s="99">
        <v>2</v>
      </c>
      <c r="C3236" s="103">
        <v>0.0007681507091369393</v>
      </c>
      <c r="D3236" s="99" t="s">
        <v>455</v>
      </c>
      <c r="E3236" s="99" t="b">
        <v>0</v>
      </c>
      <c r="F3236" s="99" t="b">
        <v>0</v>
      </c>
      <c r="G3236" s="99" t="b">
        <v>0</v>
      </c>
    </row>
    <row r="3237" spans="1:7" ht="15">
      <c r="A3237" s="101" t="s">
        <v>1630</v>
      </c>
      <c r="B3237" s="99">
        <v>2</v>
      </c>
      <c r="C3237" s="103">
        <v>0.0007681507091369393</v>
      </c>
      <c r="D3237" s="99" t="s">
        <v>455</v>
      </c>
      <c r="E3237" s="99" t="b">
        <v>0</v>
      </c>
      <c r="F3237" s="99" t="b">
        <v>0</v>
      </c>
      <c r="G3237" s="99" t="b">
        <v>0</v>
      </c>
    </row>
    <row r="3238" spans="1:7" ht="15">
      <c r="A3238" s="101" t="s">
        <v>2138</v>
      </c>
      <c r="B3238" s="99">
        <v>2</v>
      </c>
      <c r="C3238" s="103">
        <v>0.0009727242705803516</v>
      </c>
      <c r="D3238" s="99" t="s">
        <v>455</v>
      </c>
      <c r="E3238" s="99" t="b">
        <v>0</v>
      </c>
      <c r="F3238" s="99" t="b">
        <v>0</v>
      </c>
      <c r="G3238" s="99" t="b">
        <v>0</v>
      </c>
    </row>
    <row r="3239" spans="1:7" ht="15">
      <c r="A3239" s="101" t="s">
        <v>2131</v>
      </c>
      <c r="B3239" s="99">
        <v>2</v>
      </c>
      <c r="C3239" s="103">
        <v>0.0009727242705803516</v>
      </c>
      <c r="D3239" s="99" t="s">
        <v>455</v>
      </c>
      <c r="E3239" s="99" t="b">
        <v>0</v>
      </c>
      <c r="F3239" s="99" t="b">
        <v>0</v>
      </c>
      <c r="G3239" s="99" t="b">
        <v>0</v>
      </c>
    </row>
    <row r="3240" spans="1:7" ht="15">
      <c r="A3240" s="101" t="s">
        <v>2207</v>
      </c>
      <c r="B3240" s="99">
        <v>2</v>
      </c>
      <c r="C3240" s="103">
        <v>0.0007681507091369393</v>
      </c>
      <c r="D3240" s="99" t="s">
        <v>455</v>
      </c>
      <c r="E3240" s="99" t="b">
        <v>0</v>
      </c>
      <c r="F3240" s="99" t="b">
        <v>0</v>
      </c>
      <c r="G3240" s="99" t="b">
        <v>0</v>
      </c>
    </row>
    <row r="3241" spans="1:7" ht="15">
      <c r="A3241" s="101" t="s">
        <v>928</v>
      </c>
      <c r="B3241" s="99">
        <v>2</v>
      </c>
      <c r="C3241" s="103">
        <v>0.0009727242705803516</v>
      </c>
      <c r="D3241" s="99" t="s">
        <v>455</v>
      </c>
      <c r="E3241" s="99" t="b">
        <v>0</v>
      </c>
      <c r="F3241" s="99" t="b">
        <v>0</v>
      </c>
      <c r="G3241" s="99" t="b">
        <v>0</v>
      </c>
    </row>
    <row r="3242" spans="1:7" ht="15">
      <c r="A3242" s="101" t="s">
        <v>656</v>
      </c>
      <c r="B3242" s="99">
        <v>2</v>
      </c>
      <c r="C3242" s="103">
        <v>0.0007681507091369393</v>
      </c>
      <c r="D3242" s="99" t="s">
        <v>455</v>
      </c>
      <c r="E3242" s="99" t="b">
        <v>0</v>
      </c>
      <c r="F3242" s="99" t="b">
        <v>0</v>
      </c>
      <c r="G3242" s="99" t="b">
        <v>0</v>
      </c>
    </row>
    <row r="3243" spans="1:7" ht="15">
      <c r="A3243" s="101" t="s">
        <v>657</v>
      </c>
      <c r="B3243" s="99">
        <v>2</v>
      </c>
      <c r="C3243" s="103">
        <v>0.0007681507091369393</v>
      </c>
      <c r="D3243" s="99" t="s">
        <v>455</v>
      </c>
      <c r="E3243" s="99" t="b">
        <v>0</v>
      </c>
      <c r="F3243" s="99" t="b">
        <v>0</v>
      </c>
      <c r="G3243" s="99" t="b">
        <v>0</v>
      </c>
    </row>
    <row r="3244" spans="1:7" ht="15">
      <c r="A3244" s="101" t="s">
        <v>1551</v>
      </c>
      <c r="B3244" s="99">
        <v>2</v>
      </c>
      <c r="C3244" s="103">
        <v>0.0007681507091369393</v>
      </c>
      <c r="D3244" s="99" t="s">
        <v>455</v>
      </c>
      <c r="E3244" s="99" t="b">
        <v>0</v>
      </c>
      <c r="F3244" s="99" t="b">
        <v>0</v>
      </c>
      <c r="G3244" s="99" t="b">
        <v>0</v>
      </c>
    </row>
    <row r="3245" spans="1:7" ht="15">
      <c r="A3245" s="101" t="s">
        <v>2290</v>
      </c>
      <c r="B3245" s="99">
        <v>2</v>
      </c>
      <c r="C3245" s="103">
        <v>0.0007681507091369393</v>
      </c>
      <c r="D3245" s="99" t="s">
        <v>455</v>
      </c>
      <c r="E3245" s="99" t="b">
        <v>0</v>
      </c>
      <c r="F3245" s="99" t="b">
        <v>0</v>
      </c>
      <c r="G3245" s="99" t="b">
        <v>0</v>
      </c>
    </row>
    <row r="3246" spans="1:7" ht="15">
      <c r="A3246" s="101" t="s">
        <v>1587</v>
      </c>
      <c r="B3246" s="99">
        <v>2</v>
      </c>
      <c r="C3246" s="103">
        <v>0.0007681507091369393</v>
      </c>
      <c r="D3246" s="99" t="s">
        <v>455</v>
      </c>
      <c r="E3246" s="99" t="b">
        <v>0</v>
      </c>
      <c r="F3246" s="99" t="b">
        <v>0</v>
      </c>
      <c r="G3246" s="99" t="b">
        <v>0</v>
      </c>
    </row>
    <row r="3247" spans="1:7" ht="15">
      <c r="A3247" s="101" t="s">
        <v>914</v>
      </c>
      <c r="B3247" s="99">
        <v>2</v>
      </c>
      <c r="C3247" s="103">
        <v>0.0009727242705803516</v>
      </c>
      <c r="D3247" s="99" t="s">
        <v>455</v>
      </c>
      <c r="E3247" s="99" t="b">
        <v>0</v>
      </c>
      <c r="F3247" s="99" t="b">
        <v>0</v>
      </c>
      <c r="G3247" s="99" t="b">
        <v>0</v>
      </c>
    </row>
    <row r="3248" spans="1:7" ht="15">
      <c r="A3248" s="101" t="s">
        <v>1963</v>
      </c>
      <c r="B3248" s="99">
        <v>2</v>
      </c>
      <c r="C3248" s="103">
        <v>0.0009727242705803516</v>
      </c>
      <c r="D3248" s="99" t="s">
        <v>455</v>
      </c>
      <c r="E3248" s="99" t="b">
        <v>0</v>
      </c>
      <c r="F3248" s="99" t="b">
        <v>0</v>
      </c>
      <c r="G3248" s="99" t="b">
        <v>0</v>
      </c>
    </row>
    <row r="3249" spans="1:7" ht="15">
      <c r="A3249" s="101" t="s">
        <v>1297</v>
      </c>
      <c r="B3249" s="99">
        <v>2</v>
      </c>
      <c r="C3249" s="103">
        <v>0.0007681507091369393</v>
      </c>
      <c r="D3249" s="99" t="s">
        <v>455</v>
      </c>
      <c r="E3249" s="99" t="b">
        <v>0</v>
      </c>
      <c r="F3249" s="99" t="b">
        <v>0</v>
      </c>
      <c r="G3249" s="99" t="b">
        <v>0</v>
      </c>
    </row>
    <row r="3250" spans="1:7" ht="15">
      <c r="A3250" s="101" t="s">
        <v>474</v>
      </c>
      <c r="B3250" s="99">
        <v>90</v>
      </c>
      <c r="C3250" s="103">
        <v>0.007068358090366644</v>
      </c>
      <c r="D3250" s="99" t="s">
        <v>456</v>
      </c>
      <c r="E3250" s="99" t="b">
        <v>0</v>
      </c>
      <c r="F3250" s="99" t="b">
        <v>0</v>
      </c>
      <c r="G3250" s="99" t="b">
        <v>0</v>
      </c>
    </row>
    <row r="3251" spans="1:7" ht="15">
      <c r="A3251" s="101" t="s">
        <v>475</v>
      </c>
      <c r="B3251" s="99">
        <v>64</v>
      </c>
      <c r="C3251" s="103">
        <v>0.004418788927177706</v>
      </c>
      <c r="D3251" s="99" t="s">
        <v>456</v>
      </c>
      <c r="E3251" s="99" t="b">
        <v>0</v>
      </c>
      <c r="F3251" s="99" t="b">
        <v>0</v>
      </c>
      <c r="G3251" s="99" t="b">
        <v>0</v>
      </c>
    </row>
    <row r="3252" spans="1:7" ht="15">
      <c r="A3252" s="101" t="s">
        <v>476</v>
      </c>
      <c r="B3252" s="99">
        <v>59</v>
      </c>
      <c r="C3252" s="103">
        <v>0.005252896814584863</v>
      </c>
      <c r="D3252" s="99" t="s">
        <v>456</v>
      </c>
      <c r="E3252" s="99" t="b">
        <v>0</v>
      </c>
      <c r="F3252" s="99" t="b">
        <v>0</v>
      </c>
      <c r="G3252" s="99" t="b">
        <v>0</v>
      </c>
    </row>
    <row r="3253" spans="1:7" ht="15">
      <c r="A3253" s="101" t="s">
        <v>480</v>
      </c>
      <c r="B3253" s="99">
        <v>36</v>
      </c>
      <c r="C3253" s="103">
        <v>0.001886526565723234</v>
      </c>
      <c r="D3253" s="99" t="s">
        <v>456</v>
      </c>
      <c r="E3253" s="99" t="b">
        <v>0</v>
      </c>
      <c r="F3253" s="99" t="b">
        <v>0</v>
      </c>
      <c r="G3253" s="99" t="b">
        <v>0</v>
      </c>
    </row>
    <row r="3254" spans="1:7" ht="15">
      <c r="A3254" s="101" t="s">
        <v>484</v>
      </c>
      <c r="B3254" s="99">
        <v>30</v>
      </c>
      <c r="C3254" s="103">
        <v>0.0026709644819923033</v>
      </c>
      <c r="D3254" s="99" t="s">
        <v>456</v>
      </c>
      <c r="E3254" s="99" t="b">
        <v>0</v>
      </c>
      <c r="F3254" s="99" t="b">
        <v>0</v>
      </c>
      <c r="G3254" s="99" t="b">
        <v>0</v>
      </c>
    </row>
    <row r="3255" spans="1:7" ht="15">
      <c r="A3255" s="101" t="s">
        <v>483</v>
      </c>
      <c r="B3255" s="99">
        <v>30</v>
      </c>
      <c r="C3255" s="103">
        <v>0.0026709644819923033</v>
      </c>
      <c r="D3255" s="99" t="s">
        <v>456</v>
      </c>
      <c r="E3255" s="99" t="b">
        <v>0</v>
      </c>
      <c r="F3255" s="99" t="b">
        <v>0</v>
      </c>
      <c r="G3255" s="99" t="b">
        <v>0</v>
      </c>
    </row>
    <row r="3256" spans="1:7" ht="15">
      <c r="A3256" s="101" t="s">
        <v>500</v>
      </c>
      <c r="B3256" s="99">
        <v>25</v>
      </c>
      <c r="C3256" s="103">
        <v>0.0019634328028796232</v>
      </c>
      <c r="D3256" s="99" t="s">
        <v>456</v>
      </c>
      <c r="E3256" s="99" t="b">
        <v>0</v>
      </c>
      <c r="F3256" s="99" t="b">
        <v>0</v>
      </c>
      <c r="G3256" s="99" t="b">
        <v>0</v>
      </c>
    </row>
    <row r="3257" spans="1:7" ht="15">
      <c r="A3257" s="101" t="s">
        <v>482</v>
      </c>
      <c r="B3257" s="99">
        <v>24</v>
      </c>
      <c r="C3257" s="103">
        <v>0.0018848954907644383</v>
      </c>
      <c r="D3257" s="99" t="s">
        <v>456</v>
      </c>
      <c r="E3257" s="99" t="b">
        <v>0</v>
      </c>
      <c r="F3257" s="99" t="b">
        <v>0</v>
      </c>
      <c r="G3257" s="99" t="b">
        <v>0</v>
      </c>
    </row>
    <row r="3258" spans="1:7" ht="15">
      <c r="A3258" s="101" t="s">
        <v>494</v>
      </c>
      <c r="B3258" s="99">
        <v>23</v>
      </c>
      <c r="C3258" s="103">
        <v>0.0018063581786492535</v>
      </c>
      <c r="D3258" s="99" t="s">
        <v>456</v>
      </c>
      <c r="E3258" s="99" t="b">
        <v>0</v>
      </c>
      <c r="F3258" s="99" t="b">
        <v>0</v>
      </c>
      <c r="G3258" s="99" t="b">
        <v>0</v>
      </c>
    </row>
    <row r="3259" spans="1:7" ht="15">
      <c r="A3259" s="101" t="s">
        <v>485</v>
      </c>
      <c r="B3259" s="99">
        <v>22</v>
      </c>
      <c r="C3259" s="103">
        <v>0.0015189586937173363</v>
      </c>
      <c r="D3259" s="99" t="s">
        <v>456</v>
      </c>
      <c r="E3259" s="99" t="b">
        <v>0</v>
      </c>
      <c r="F3259" s="99" t="b">
        <v>0</v>
      </c>
      <c r="G3259" s="99" t="b">
        <v>0</v>
      </c>
    </row>
    <row r="3260" spans="1:7" ht="15">
      <c r="A3260" s="101" t="s">
        <v>499</v>
      </c>
      <c r="B3260" s="99">
        <v>21</v>
      </c>
      <c r="C3260" s="103">
        <v>0.004167736226640693</v>
      </c>
      <c r="D3260" s="99" t="s">
        <v>456</v>
      </c>
      <c r="E3260" s="99" t="b">
        <v>0</v>
      </c>
      <c r="F3260" s="99" t="b">
        <v>0</v>
      </c>
      <c r="G3260" s="99" t="b">
        <v>0</v>
      </c>
    </row>
    <row r="3261" spans="1:7" ht="15">
      <c r="A3261" s="101" t="s">
        <v>509</v>
      </c>
      <c r="B3261" s="99">
        <v>20</v>
      </c>
      <c r="C3261" s="103">
        <v>0.0020152875863773518</v>
      </c>
      <c r="D3261" s="99" t="s">
        <v>456</v>
      </c>
      <c r="E3261" s="99" t="b">
        <v>0</v>
      </c>
      <c r="F3261" s="99" t="b">
        <v>0</v>
      </c>
      <c r="G3261" s="99" t="b">
        <v>0</v>
      </c>
    </row>
    <row r="3262" spans="1:7" ht="15">
      <c r="A3262" s="101" t="s">
        <v>486</v>
      </c>
      <c r="B3262" s="99">
        <v>18</v>
      </c>
      <c r="C3262" s="103">
        <v>0.0012427843857687297</v>
      </c>
      <c r="D3262" s="99" t="s">
        <v>456</v>
      </c>
      <c r="E3262" s="99" t="b">
        <v>0</v>
      </c>
      <c r="F3262" s="99" t="b">
        <v>0</v>
      </c>
      <c r="G3262" s="99" t="b">
        <v>0</v>
      </c>
    </row>
    <row r="3263" spans="1:7" ht="15">
      <c r="A3263" s="101" t="s">
        <v>495</v>
      </c>
      <c r="B3263" s="99">
        <v>18</v>
      </c>
      <c r="C3263" s="103">
        <v>0.0012427843857687297</v>
      </c>
      <c r="D3263" s="99" t="s">
        <v>456</v>
      </c>
      <c r="E3263" s="99" t="b">
        <v>0</v>
      </c>
      <c r="F3263" s="99" t="b">
        <v>0</v>
      </c>
      <c r="G3263" s="99" t="b">
        <v>0</v>
      </c>
    </row>
    <row r="3264" spans="1:7" ht="15">
      <c r="A3264" s="101" t="s">
        <v>524</v>
      </c>
      <c r="B3264" s="99">
        <v>18</v>
      </c>
      <c r="C3264" s="103">
        <v>0.0018137588277396164</v>
      </c>
      <c r="D3264" s="99" t="s">
        <v>456</v>
      </c>
      <c r="E3264" s="99" t="b">
        <v>0</v>
      </c>
      <c r="F3264" s="99" t="b">
        <v>0</v>
      </c>
      <c r="G3264" s="99" t="b">
        <v>0</v>
      </c>
    </row>
    <row r="3265" spans="1:7" ht="15">
      <c r="A3265" s="101" t="s">
        <v>564</v>
      </c>
      <c r="B3265" s="99">
        <v>17</v>
      </c>
      <c r="C3265" s="103">
        <v>0.0028867352572023272</v>
      </c>
      <c r="D3265" s="99" t="s">
        <v>456</v>
      </c>
      <c r="E3265" s="99" t="b">
        <v>0</v>
      </c>
      <c r="F3265" s="99" t="b">
        <v>0</v>
      </c>
      <c r="G3265" s="99" t="b">
        <v>0</v>
      </c>
    </row>
    <row r="3266" spans="1:7" ht="15">
      <c r="A3266" s="101" t="s">
        <v>488</v>
      </c>
      <c r="B3266" s="99">
        <v>17</v>
      </c>
      <c r="C3266" s="103">
        <v>0.0013351343059581438</v>
      </c>
      <c r="D3266" s="99" t="s">
        <v>456</v>
      </c>
      <c r="E3266" s="99" t="b">
        <v>0</v>
      </c>
      <c r="F3266" s="99" t="b">
        <v>0</v>
      </c>
      <c r="G3266" s="99" t="b">
        <v>0</v>
      </c>
    </row>
    <row r="3267" spans="1:7" ht="15">
      <c r="A3267" s="101" t="s">
        <v>503</v>
      </c>
      <c r="B3267" s="99">
        <v>16</v>
      </c>
      <c r="C3267" s="103">
        <v>0.0016122300691018812</v>
      </c>
      <c r="D3267" s="99" t="s">
        <v>456</v>
      </c>
      <c r="E3267" s="99" t="b">
        <v>0</v>
      </c>
      <c r="F3267" s="99" t="b">
        <v>0</v>
      </c>
      <c r="G3267" s="99" t="b">
        <v>0</v>
      </c>
    </row>
    <row r="3268" spans="1:7" ht="15">
      <c r="A3268" s="101" t="s">
        <v>481</v>
      </c>
      <c r="B3268" s="99">
        <v>16</v>
      </c>
      <c r="C3268" s="103">
        <v>0.0018250445534236676</v>
      </c>
      <c r="D3268" s="99" t="s">
        <v>456</v>
      </c>
      <c r="E3268" s="99" t="b">
        <v>0</v>
      </c>
      <c r="F3268" s="99" t="b">
        <v>0</v>
      </c>
      <c r="G3268" s="99" t="b">
        <v>0</v>
      </c>
    </row>
    <row r="3269" spans="1:7" ht="15">
      <c r="A3269" s="101" t="s">
        <v>477</v>
      </c>
      <c r="B3269" s="99">
        <v>16</v>
      </c>
      <c r="C3269" s="103">
        <v>0.001256596993842959</v>
      </c>
      <c r="D3269" s="99" t="s">
        <v>456</v>
      </c>
      <c r="E3269" s="99" t="b">
        <v>0</v>
      </c>
      <c r="F3269" s="99" t="b">
        <v>0</v>
      </c>
      <c r="G3269" s="99" t="b">
        <v>0</v>
      </c>
    </row>
    <row r="3270" spans="1:7" ht="15">
      <c r="A3270" s="101" t="s">
        <v>492</v>
      </c>
      <c r="B3270" s="99">
        <v>16</v>
      </c>
      <c r="C3270" s="103">
        <v>0.0016122300691018812</v>
      </c>
      <c r="D3270" s="99" t="s">
        <v>456</v>
      </c>
      <c r="E3270" s="99" t="b">
        <v>0</v>
      </c>
      <c r="F3270" s="99" t="b">
        <v>0</v>
      </c>
      <c r="G3270" s="99" t="b">
        <v>0</v>
      </c>
    </row>
    <row r="3271" spans="1:7" ht="15">
      <c r="A3271" s="101" t="s">
        <v>501</v>
      </c>
      <c r="B3271" s="99">
        <v>15</v>
      </c>
      <c r="C3271" s="103">
        <v>0.0013354822409961517</v>
      </c>
      <c r="D3271" s="99" t="s">
        <v>456</v>
      </c>
      <c r="E3271" s="99" t="b">
        <v>0</v>
      </c>
      <c r="F3271" s="99" t="b">
        <v>0</v>
      </c>
      <c r="G3271" s="99" t="b">
        <v>0</v>
      </c>
    </row>
    <row r="3272" spans="1:7" ht="15">
      <c r="A3272" s="101" t="s">
        <v>489</v>
      </c>
      <c r="B3272" s="99">
        <v>15</v>
      </c>
      <c r="C3272" s="103">
        <v>0.0013354822409961517</v>
      </c>
      <c r="D3272" s="99" t="s">
        <v>456</v>
      </c>
      <c r="E3272" s="99" t="b">
        <v>0</v>
      </c>
      <c r="F3272" s="99" t="b">
        <v>0</v>
      </c>
      <c r="G3272" s="99" t="b">
        <v>0</v>
      </c>
    </row>
    <row r="3273" spans="1:7" ht="15">
      <c r="A3273" s="101" t="s">
        <v>603</v>
      </c>
      <c r="B3273" s="99">
        <v>15</v>
      </c>
      <c r="C3273" s="103">
        <v>0.004618426654204838</v>
      </c>
      <c r="D3273" s="99" t="s">
        <v>456</v>
      </c>
      <c r="E3273" s="99" t="b">
        <v>0</v>
      </c>
      <c r="F3273" s="99" t="b">
        <v>0</v>
      </c>
      <c r="G3273" s="99" t="b">
        <v>0</v>
      </c>
    </row>
    <row r="3274" spans="1:7" ht="15">
      <c r="A3274" s="101" t="s">
        <v>613</v>
      </c>
      <c r="B3274" s="99">
        <v>14</v>
      </c>
      <c r="C3274" s="103">
        <v>0.004310531543924515</v>
      </c>
      <c r="D3274" s="99" t="s">
        <v>456</v>
      </c>
      <c r="E3274" s="99" t="b">
        <v>0</v>
      </c>
      <c r="F3274" s="99" t="b">
        <v>0</v>
      </c>
      <c r="G3274" s="99" t="b">
        <v>0</v>
      </c>
    </row>
    <row r="3275" spans="1:7" ht="15">
      <c r="A3275" s="101" t="s">
        <v>580</v>
      </c>
      <c r="B3275" s="99">
        <v>14</v>
      </c>
      <c r="C3275" s="103">
        <v>0.002778490817760462</v>
      </c>
      <c r="D3275" s="99" t="s">
        <v>456</v>
      </c>
      <c r="E3275" s="99" t="b">
        <v>0</v>
      </c>
      <c r="F3275" s="99" t="b">
        <v>0</v>
      </c>
      <c r="G3275" s="99" t="b">
        <v>0</v>
      </c>
    </row>
    <row r="3276" spans="1:7" ht="15">
      <c r="A3276" s="101" t="s">
        <v>521</v>
      </c>
      <c r="B3276" s="99">
        <v>14</v>
      </c>
      <c r="C3276" s="103">
        <v>0.0015969139842457092</v>
      </c>
      <c r="D3276" s="99" t="s">
        <v>456</v>
      </c>
      <c r="E3276" s="99" t="b">
        <v>0</v>
      </c>
      <c r="F3276" s="99" t="b">
        <v>0</v>
      </c>
      <c r="G3276" s="99" t="b">
        <v>0</v>
      </c>
    </row>
    <row r="3277" spans="1:7" ht="15">
      <c r="A3277" s="101" t="s">
        <v>531</v>
      </c>
      <c r="B3277" s="99">
        <v>14</v>
      </c>
      <c r="C3277" s="103">
        <v>0.0023773113882842693</v>
      </c>
      <c r="D3277" s="99" t="s">
        <v>456</v>
      </c>
      <c r="E3277" s="99" t="b">
        <v>0</v>
      </c>
      <c r="F3277" s="99" t="b">
        <v>0</v>
      </c>
      <c r="G3277" s="99" t="b">
        <v>0</v>
      </c>
    </row>
    <row r="3278" spans="1:7" ht="15">
      <c r="A3278" s="101" t="s">
        <v>512</v>
      </c>
      <c r="B3278" s="99">
        <v>14</v>
      </c>
      <c r="C3278" s="103">
        <v>0.0018118807399403385</v>
      </c>
      <c r="D3278" s="99" t="s">
        <v>456</v>
      </c>
      <c r="E3278" s="99" t="b">
        <v>0</v>
      </c>
      <c r="F3278" s="99" t="b">
        <v>0</v>
      </c>
      <c r="G3278" s="99" t="b">
        <v>0</v>
      </c>
    </row>
    <row r="3279" spans="1:7" ht="15">
      <c r="A3279" s="101" t="s">
        <v>617</v>
      </c>
      <c r="B3279" s="99">
        <v>13</v>
      </c>
      <c r="C3279" s="103">
        <v>0.00220750343197825</v>
      </c>
      <c r="D3279" s="99" t="s">
        <v>456</v>
      </c>
      <c r="E3279" s="99" t="b">
        <v>0</v>
      </c>
      <c r="F3279" s="99" t="b">
        <v>0</v>
      </c>
      <c r="G3279" s="99" t="b">
        <v>0</v>
      </c>
    </row>
    <row r="3280" spans="1:7" ht="15">
      <c r="A3280" s="101" t="s">
        <v>497</v>
      </c>
      <c r="B3280" s="99">
        <v>13</v>
      </c>
      <c r="C3280" s="103">
        <v>0.00148284869965673</v>
      </c>
      <c r="D3280" s="99" t="s">
        <v>456</v>
      </c>
      <c r="E3280" s="99" t="b">
        <v>0</v>
      </c>
      <c r="F3280" s="99" t="b">
        <v>0</v>
      </c>
      <c r="G3280" s="99" t="b">
        <v>0</v>
      </c>
    </row>
    <row r="3281" spans="1:7" ht="15">
      <c r="A3281" s="101" t="s">
        <v>490</v>
      </c>
      <c r="B3281" s="99">
        <v>13</v>
      </c>
      <c r="C3281" s="103">
        <v>0.0013099369311452785</v>
      </c>
      <c r="D3281" s="99" t="s">
        <v>456</v>
      </c>
      <c r="E3281" s="99" t="b">
        <v>0</v>
      </c>
      <c r="F3281" s="99" t="b">
        <v>0</v>
      </c>
      <c r="G3281" s="99" t="b">
        <v>0</v>
      </c>
    </row>
    <row r="3282" spans="1:7" ht="15">
      <c r="A3282" s="101" t="s">
        <v>493</v>
      </c>
      <c r="B3282" s="99">
        <v>13</v>
      </c>
      <c r="C3282" s="103">
        <v>0.0011574179421966649</v>
      </c>
      <c r="D3282" s="99" t="s">
        <v>456</v>
      </c>
      <c r="E3282" s="99" t="b">
        <v>0</v>
      </c>
      <c r="F3282" s="99" t="b">
        <v>0</v>
      </c>
      <c r="G3282" s="99" t="b">
        <v>0</v>
      </c>
    </row>
    <row r="3283" spans="1:7" ht="15">
      <c r="A3283" s="101" t="s">
        <v>608</v>
      </c>
      <c r="B3283" s="99">
        <v>12</v>
      </c>
      <c r="C3283" s="103">
        <v>0.0017709706692280388</v>
      </c>
      <c r="D3283" s="99" t="s">
        <v>456</v>
      </c>
      <c r="E3283" s="99" t="b">
        <v>0</v>
      </c>
      <c r="F3283" s="99" t="b">
        <v>0</v>
      </c>
      <c r="G3283" s="99" t="b">
        <v>0</v>
      </c>
    </row>
    <row r="3284" spans="1:7" ht="15">
      <c r="A3284" s="101" t="s">
        <v>644</v>
      </c>
      <c r="B3284" s="99">
        <v>12</v>
      </c>
      <c r="C3284" s="103">
        <v>0.002381563558080396</v>
      </c>
      <c r="D3284" s="99" t="s">
        <v>456</v>
      </c>
      <c r="E3284" s="99" t="b">
        <v>0</v>
      </c>
      <c r="F3284" s="99" t="b">
        <v>0</v>
      </c>
      <c r="G3284" s="99" t="b">
        <v>0</v>
      </c>
    </row>
    <row r="3285" spans="1:7" ht="15">
      <c r="A3285" s="101" t="s">
        <v>607</v>
      </c>
      <c r="B3285" s="99">
        <v>12</v>
      </c>
      <c r="C3285" s="103">
        <v>0.0017709706692280388</v>
      </c>
      <c r="D3285" s="99" t="s">
        <v>456</v>
      </c>
      <c r="E3285" s="99" t="b">
        <v>0</v>
      </c>
      <c r="F3285" s="99" t="b">
        <v>0</v>
      </c>
      <c r="G3285" s="99" t="b">
        <v>0</v>
      </c>
    </row>
    <row r="3286" spans="1:7" ht="15">
      <c r="A3286" s="101" t="s">
        <v>532</v>
      </c>
      <c r="B3286" s="99">
        <v>12</v>
      </c>
      <c r="C3286" s="103">
        <v>0.0015530406342345758</v>
      </c>
      <c r="D3286" s="99" t="s">
        <v>456</v>
      </c>
      <c r="E3286" s="99" t="b">
        <v>0</v>
      </c>
      <c r="F3286" s="99" t="b">
        <v>0</v>
      </c>
      <c r="G3286" s="99" t="b">
        <v>0</v>
      </c>
    </row>
    <row r="3287" spans="1:7" ht="15">
      <c r="A3287" s="101" t="s">
        <v>635</v>
      </c>
      <c r="B3287" s="99">
        <v>12</v>
      </c>
      <c r="C3287" s="103">
        <v>0.002381563558080396</v>
      </c>
      <c r="D3287" s="99" t="s">
        <v>456</v>
      </c>
      <c r="E3287" s="99" t="b">
        <v>0</v>
      </c>
      <c r="F3287" s="99" t="b">
        <v>1</v>
      </c>
      <c r="G3287" s="99" t="b">
        <v>0</v>
      </c>
    </row>
    <row r="3288" spans="1:7" ht="15">
      <c r="A3288" s="101" t="s">
        <v>491</v>
      </c>
      <c r="B3288" s="99">
        <v>12</v>
      </c>
      <c r="C3288" s="103">
        <v>0.0015530406342345758</v>
      </c>
      <c r="D3288" s="99" t="s">
        <v>456</v>
      </c>
      <c r="E3288" s="99" t="b">
        <v>0</v>
      </c>
      <c r="F3288" s="99" t="b">
        <v>0</v>
      </c>
      <c r="G3288" s="99" t="b">
        <v>0</v>
      </c>
    </row>
    <row r="3289" spans="1:7" ht="15">
      <c r="A3289" s="101" t="s">
        <v>536</v>
      </c>
      <c r="B3289" s="99">
        <v>12</v>
      </c>
      <c r="C3289" s="103">
        <v>0.0015530406342345758</v>
      </c>
      <c r="D3289" s="99" t="s">
        <v>456</v>
      </c>
      <c r="E3289" s="99" t="b">
        <v>0</v>
      </c>
      <c r="F3289" s="99" t="b">
        <v>0</v>
      </c>
      <c r="G3289" s="99" t="b">
        <v>0</v>
      </c>
    </row>
    <row r="3290" spans="1:7" ht="15">
      <c r="A3290" s="101" t="s">
        <v>498</v>
      </c>
      <c r="B3290" s="99">
        <v>12</v>
      </c>
      <c r="C3290" s="103">
        <v>0.0013687834150677507</v>
      </c>
      <c r="D3290" s="99" t="s">
        <v>456</v>
      </c>
      <c r="E3290" s="99" t="b">
        <v>0</v>
      </c>
      <c r="F3290" s="99" t="b">
        <v>0</v>
      </c>
      <c r="G3290" s="99" t="b">
        <v>0</v>
      </c>
    </row>
    <row r="3291" spans="1:7" ht="15">
      <c r="A3291" s="101" t="s">
        <v>623</v>
      </c>
      <c r="B3291" s="99">
        <v>11</v>
      </c>
      <c r="C3291" s="103">
        <v>0.0008639104332670343</v>
      </c>
      <c r="D3291" s="99" t="s">
        <v>456</v>
      </c>
      <c r="E3291" s="99" t="b">
        <v>0</v>
      </c>
      <c r="F3291" s="99" t="b">
        <v>0</v>
      </c>
      <c r="G3291" s="99" t="b">
        <v>0</v>
      </c>
    </row>
    <row r="3292" spans="1:7" ht="15">
      <c r="A3292" s="101" t="s">
        <v>570</v>
      </c>
      <c r="B3292" s="99">
        <v>11</v>
      </c>
      <c r="C3292" s="103">
        <v>0.0014236205813816945</v>
      </c>
      <c r="D3292" s="99" t="s">
        <v>456</v>
      </c>
      <c r="E3292" s="99" t="b">
        <v>0</v>
      </c>
      <c r="F3292" s="99" t="b">
        <v>0</v>
      </c>
      <c r="G3292" s="99" t="b">
        <v>0</v>
      </c>
    </row>
    <row r="3293" spans="1:7" ht="15">
      <c r="A3293" s="101" t="s">
        <v>525</v>
      </c>
      <c r="B3293" s="99">
        <v>11</v>
      </c>
      <c r="C3293" s="103">
        <v>0.0011084081725075434</v>
      </c>
      <c r="D3293" s="99" t="s">
        <v>456</v>
      </c>
      <c r="E3293" s="99" t="b">
        <v>0</v>
      </c>
      <c r="F3293" s="99" t="b">
        <v>0</v>
      </c>
      <c r="G3293" s="99" t="b">
        <v>0</v>
      </c>
    </row>
    <row r="3294" spans="1:7" ht="15">
      <c r="A3294" s="101" t="s">
        <v>507</v>
      </c>
      <c r="B3294" s="99">
        <v>11</v>
      </c>
      <c r="C3294" s="103">
        <v>0.0012547181304787716</v>
      </c>
      <c r="D3294" s="99" t="s">
        <v>456</v>
      </c>
      <c r="E3294" s="99" t="b">
        <v>0</v>
      </c>
      <c r="F3294" s="99" t="b">
        <v>0</v>
      </c>
      <c r="G3294" s="99" t="b">
        <v>0</v>
      </c>
    </row>
    <row r="3295" spans="1:7" ht="15">
      <c r="A3295" s="101" t="s">
        <v>496</v>
      </c>
      <c r="B3295" s="99">
        <v>11</v>
      </c>
      <c r="C3295" s="103">
        <v>0.0018678875193662116</v>
      </c>
      <c r="D3295" s="99" t="s">
        <v>456</v>
      </c>
      <c r="E3295" s="99" t="b">
        <v>0</v>
      </c>
      <c r="F3295" s="99" t="b">
        <v>0</v>
      </c>
      <c r="G3295" s="99" t="b">
        <v>0</v>
      </c>
    </row>
    <row r="3296" spans="1:7" ht="15">
      <c r="A3296" s="101" t="s">
        <v>598</v>
      </c>
      <c r="B3296" s="99">
        <v>11</v>
      </c>
      <c r="C3296" s="103">
        <v>0.00262736686622488</v>
      </c>
      <c r="D3296" s="99" t="s">
        <v>456</v>
      </c>
      <c r="E3296" s="99" t="b">
        <v>0</v>
      </c>
      <c r="F3296" s="99" t="b">
        <v>0</v>
      </c>
      <c r="G3296" s="99" t="b">
        <v>0</v>
      </c>
    </row>
    <row r="3297" spans="1:7" ht="15">
      <c r="A3297" s="101" t="s">
        <v>581</v>
      </c>
      <c r="B3297" s="99">
        <v>11</v>
      </c>
      <c r="C3297" s="103">
        <v>0.00262736686622488</v>
      </c>
      <c r="D3297" s="99" t="s">
        <v>456</v>
      </c>
      <c r="E3297" s="99" t="b">
        <v>0</v>
      </c>
      <c r="F3297" s="99" t="b">
        <v>0</v>
      </c>
      <c r="G3297" s="99" t="b">
        <v>0</v>
      </c>
    </row>
    <row r="3298" spans="1:7" ht="15">
      <c r="A3298" s="101" t="s">
        <v>590</v>
      </c>
      <c r="B3298" s="99">
        <v>11</v>
      </c>
      <c r="C3298" s="103">
        <v>0.0016233897801257024</v>
      </c>
      <c r="D3298" s="99" t="s">
        <v>456</v>
      </c>
      <c r="E3298" s="99" t="b">
        <v>0</v>
      </c>
      <c r="F3298" s="99" t="b">
        <v>0</v>
      </c>
      <c r="G3298" s="99" t="b">
        <v>0</v>
      </c>
    </row>
    <row r="3299" spans="1:7" ht="15">
      <c r="A3299" s="101" t="s">
        <v>527</v>
      </c>
      <c r="B3299" s="99">
        <v>10</v>
      </c>
      <c r="C3299" s="103">
        <v>0.0010076437931886759</v>
      </c>
      <c r="D3299" s="99" t="s">
        <v>456</v>
      </c>
      <c r="E3299" s="99" t="b">
        <v>0</v>
      </c>
      <c r="F3299" s="99" t="b">
        <v>0</v>
      </c>
      <c r="G3299" s="99" t="b">
        <v>0</v>
      </c>
    </row>
    <row r="3300" spans="1:7" ht="15">
      <c r="A3300" s="101" t="s">
        <v>616</v>
      </c>
      <c r="B3300" s="99">
        <v>10</v>
      </c>
      <c r="C3300" s="103">
        <v>0.0030789511028032255</v>
      </c>
      <c r="D3300" s="99" t="s">
        <v>456</v>
      </c>
      <c r="E3300" s="99" t="b">
        <v>0</v>
      </c>
      <c r="F3300" s="99" t="b">
        <v>0</v>
      </c>
      <c r="G3300" s="99" t="b">
        <v>0</v>
      </c>
    </row>
    <row r="3301" spans="1:7" ht="15">
      <c r="A3301" s="101" t="s">
        <v>530</v>
      </c>
      <c r="B3301" s="99">
        <v>10</v>
      </c>
      <c r="C3301" s="103">
        <v>0.0010076437931886759</v>
      </c>
      <c r="D3301" s="99" t="s">
        <v>456</v>
      </c>
      <c r="E3301" s="99" t="b">
        <v>0</v>
      </c>
      <c r="F3301" s="99" t="b">
        <v>0</v>
      </c>
      <c r="G3301" s="99" t="b">
        <v>0</v>
      </c>
    </row>
    <row r="3302" spans="1:7" ht="15">
      <c r="A3302" s="101" t="s">
        <v>520</v>
      </c>
      <c r="B3302" s="99">
        <v>10</v>
      </c>
      <c r="C3302" s="103">
        <v>0.0011406528458897923</v>
      </c>
      <c r="D3302" s="99" t="s">
        <v>456</v>
      </c>
      <c r="E3302" s="99" t="b">
        <v>0</v>
      </c>
      <c r="F3302" s="99" t="b">
        <v>0</v>
      </c>
      <c r="G3302" s="99" t="b">
        <v>0</v>
      </c>
    </row>
    <row r="3303" spans="1:7" ht="15">
      <c r="A3303" s="101" t="s">
        <v>534</v>
      </c>
      <c r="B3303" s="99">
        <v>10</v>
      </c>
      <c r="C3303" s="103">
        <v>0.0016980795630601926</v>
      </c>
      <c r="D3303" s="99" t="s">
        <v>456</v>
      </c>
      <c r="E3303" s="99" t="b">
        <v>0</v>
      </c>
      <c r="F3303" s="99" t="b">
        <v>0</v>
      </c>
      <c r="G3303" s="99" t="b">
        <v>0</v>
      </c>
    </row>
    <row r="3304" spans="1:7" ht="15">
      <c r="A3304" s="101" t="s">
        <v>699</v>
      </c>
      <c r="B3304" s="99">
        <v>10</v>
      </c>
      <c r="C3304" s="103">
        <v>0.0030789511028032255</v>
      </c>
      <c r="D3304" s="99" t="s">
        <v>456</v>
      </c>
      <c r="E3304" s="99" t="b">
        <v>0</v>
      </c>
      <c r="F3304" s="99" t="b">
        <v>0</v>
      </c>
      <c r="G3304" s="99" t="b">
        <v>0</v>
      </c>
    </row>
    <row r="3305" spans="1:7" ht="15">
      <c r="A3305" s="101" t="s">
        <v>559</v>
      </c>
      <c r="B3305" s="99">
        <v>10</v>
      </c>
      <c r="C3305" s="103">
        <v>0.0016980795630601926</v>
      </c>
      <c r="D3305" s="99" t="s">
        <v>456</v>
      </c>
      <c r="E3305" s="99" t="b">
        <v>0</v>
      </c>
      <c r="F3305" s="99" t="b">
        <v>0</v>
      </c>
      <c r="G3305" s="99" t="b">
        <v>0</v>
      </c>
    </row>
    <row r="3306" spans="1:7" ht="15">
      <c r="A3306" s="101" t="s">
        <v>634</v>
      </c>
      <c r="B3306" s="99">
        <v>9</v>
      </c>
      <c r="C3306" s="103">
        <v>0.0013282280019210292</v>
      </c>
      <c r="D3306" s="99" t="s">
        <v>456</v>
      </c>
      <c r="E3306" s="99" t="b">
        <v>0</v>
      </c>
      <c r="F3306" s="99" t="b">
        <v>0</v>
      </c>
      <c r="G3306" s="99" t="b">
        <v>0</v>
      </c>
    </row>
    <row r="3307" spans="1:7" ht="15">
      <c r="A3307" s="101" t="s">
        <v>647</v>
      </c>
      <c r="B3307" s="99">
        <v>9</v>
      </c>
      <c r="C3307" s="103">
        <v>0.002149663799638538</v>
      </c>
      <c r="D3307" s="99" t="s">
        <v>456</v>
      </c>
      <c r="E3307" s="99" t="b">
        <v>0</v>
      </c>
      <c r="F3307" s="99" t="b">
        <v>0</v>
      </c>
      <c r="G3307" s="99" t="b">
        <v>0</v>
      </c>
    </row>
    <row r="3308" spans="1:7" ht="15">
      <c r="A3308" s="101" t="s">
        <v>716</v>
      </c>
      <c r="B3308" s="99">
        <v>9</v>
      </c>
      <c r="C3308" s="103">
        <v>0.0015282716067541733</v>
      </c>
      <c r="D3308" s="99" t="s">
        <v>456</v>
      </c>
      <c r="E3308" s="99" t="b">
        <v>0</v>
      </c>
      <c r="F3308" s="99" t="b">
        <v>0</v>
      </c>
      <c r="G3308" s="99" t="b">
        <v>0</v>
      </c>
    </row>
    <row r="3309" spans="1:7" ht="15">
      <c r="A3309" s="101" t="s">
        <v>554</v>
      </c>
      <c r="B3309" s="99">
        <v>9</v>
      </c>
      <c r="C3309" s="103">
        <v>0.0011647804756759318</v>
      </c>
      <c r="D3309" s="99" t="s">
        <v>456</v>
      </c>
      <c r="E3309" s="99" t="b">
        <v>0</v>
      </c>
      <c r="F3309" s="99" t="b">
        <v>0</v>
      </c>
      <c r="G3309" s="99" t="b">
        <v>0</v>
      </c>
    </row>
    <row r="3310" spans="1:7" ht="15">
      <c r="A3310" s="101" t="s">
        <v>597</v>
      </c>
      <c r="B3310" s="99">
        <v>9</v>
      </c>
      <c r="C3310" s="103">
        <v>0.0009068794138698082</v>
      </c>
      <c r="D3310" s="99" t="s">
        <v>456</v>
      </c>
      <c r="E3310" s="99" t="b">
        <v>0</v>
      </c>
      <c r="F3310" s="99" t="b">
        <v>0</v>
      </c>
      <c r="G3310" s="99" t="b">
        <v>0</v>
      </c>
    </row>
    <row r="3311" spans="1:7" ht="15">
      <c r="A3311" s="101" t="s">
        <v>594</v>
      </c>
      <c r="B3311" s="99">
        <v>9</v>
      </c>
      <c r="C3311" s="103">
        <v>0.0011647804756759318</v>
      </c>
      <c r="D3311" s="99" t="s">
        <v>456</v>
      </c>
      <c r="E3311" s="99" t="b">
        <v>0</v>
      </c>
      <c r="F3311" s="99" t="b">
        <v>0</v>
      </c>
      <c r="G3311" s="99" t="b">
        <v>0</v>
      </c>
    </row>
    <row r="3312" spans="1:7" ht="15">
      <c r="A3312" s="101" t="s">
        <v>696</v>
      </c>
      <c r="B3312" s="99">
        <v>9</v>
      </c>
      <c r="C3312" s="103">
        <v>0.002149663799638538</v>
      </c>
      <c r="D3312" s="99" t="s">
        <v>456</v>
      </c>
      <c r="E3312" s="99" t="b">
        <v>0</v>
      </c>
      <c r="F3312" s="99" t="b">
        <v>0</v>
      </c>
      <c r="G3312" s="99" t="b">
        <v>0</v>
      </c>
    </row>
    <row r="3313" spans="1:7" ht="15">
      <c r="A3313" s="101" t="s">
        <v>533</v>
      </c>
      <c r="B3313" s="99">
        <v>9</v>
      </c>
      <c r="C3313" s="103">
        <v>0.001786172668560297</v>
      </c>
      <c r="D3313" s="99" t="s">
        <v>456</v>
      </c>
      <c r="E3313" s="99" t="b">
        <v>0</v>
      </c>
      <c r="F3313" s="99" t="b">
        <v>0</v>
      </c>
      <c r="G3313" s="99" t="b">
        <v>0</v>
      </c>
    </row>
    <row r="3314" spans="1:7" ht="15">
      <c r="A3314" s="101" t="s">
        <v>649</v>
      </c>
      <c r="B3314" s="99">
        <v>9</v>
      </c>
      <c r="C3314" s="103">
        <v>0.0015282716067541733</v>
      </c>
      <c r="D3314" s="99" t="s">
        <v>456</v>
      </c>
      <c r="E3314" s="99" t="b">
        <v>0</v>
      </c>
      <c r="F3314" s="99" t="b">
        <v>0</v>
      </c>
      <c r="G3314" s="99" t="b">
        <v>0</v>
      </c>
    </row>
    <row r="3315" spans="1:7" ht="15">
      <c r="A3315" s="101" t="s">
        <v>518</v>
      </c>
      <c r="B3315" s="99">
        <v>9</v>
      </c>
      <c r="C3315" s="103">
        <v>0.0009068794138698082</v>
      </c>
      <c r="D3315" s="99" t="s">
        <v>456</v>
      </c>
      <c r="E3315" s="99" t="b">
        <v>0</v>
      </c>
      <c r="F3315" s="99" t="b">
        <v>0</v>
      </c>
      <c r="G3315" s="99" t="b">
        <v>0</v>
      </c>
    </row>
    <row r="3316" spans="1:7" ht="15">
      <c r="A3316" s="101" t="s">
        <v>754</v>
      </c>
      <c r="B3316" s="99">
        <v>8</v>
      </c>
      <c r="C3316" s="103">
        <v>0.001358463650448154</v>
      </c>
      <c r="D3316" s="99" t="s">
        <v>456</v>
      </c>
      <c r="E3316" s="99" t="b">
        <v>0</v>
      </c>
      <c r="F3316" s="99" t="b">
        <v>0</v>
      </c>
      <c r="G3316" s="99" t="b">
        <v>0</v>
      </c>
    </row>
    <row r="3317" spans="1:7" ht="15">
      <c r="A3317" s="101" t="s">
        <v>573</v>
      </c>
      <c r="B3317" s="99">
        <v>8</v>
      </c>
      <c r="C3317" s="103">
        <v>0.0010353604228230506</v>
      </c>
      <c r="D3317" s="99" t="s">
        <v>456</v>
      </c>
      <c r="E3317" s="99" t="b">
        <v>0</v>
      </c>
      <c r="F3317" s="99" t="b">
        <v>0</v>
      </c>
      <c r="G3317" s="99" t="b">
        <v>0</v>
      </c>
    </row>
    <row r="3318" spans="1:7" ht="15">
      <c r="A3318" s="101" t="s">
        <v>671</v>
      </c>
      <c r="B3318" s="99">
        <v>8</v>
      </c>
      <c r="C3318" s="103">
        <v>0.001358463650448154</v>
      </c>
      <c r="D3318" s="99" t="s">
        <v>456</v>
      </c>
      <c r="E3318" s="99" t="b">
        <v>0</v>
      </c>
      <c r="F3318" s="99" t="b">
        <v>0</v>
      </c>
      <c r="G3318" s="99" t="b">
        <v>0</v>
      </c>
    </row>
    <row r="3319" spans="1:7" ht="15">
      <c r="A3319" s="101" t="s">
        <v>684</v>
      </c>
      <c r="B3319" s="99">
        <v>8</v>
      </c>
      <c r="C3319" s="103">
        <v>0.0024631608822425805</v>
      </c>
      <c r="D3319" s="99" t="s">
        <v>456</v>
      </c>
      <c r="E3319" s="99" t="b">
        <v>0</v>
      </c>
      <c r="F3319" s="99" t="b">
        <v>0</v>
      </c>
      <c r="G3319" s="99" t="b">
        <v>0</v>
      </c>
    </row>
    <row r="3320" spans="1:7" ht="15">
      <c r="A3320" s="101" t="s">
        <v>615</v>
      </c>
      <c r="B3320" s="99">
        <v>8</v>
      </c>
      <c r="C3320" s="103">
        <v>0.0010353604228230506</v>
      </c>
      <c r="D3320" s="99" t="s">
        <v>456</v>
      </c>
      <c r="E3320" s="99" t="b">
        <v>0</v>
      </c>
      <c r="F3320" s="99" t="b">
        <v>0</v>
      </c>
      <c r="G3320" s="99" t="b">
        <v>0</v>
      </c>
    </row>
    <row r="3321" spans="1:7" ht="15">
      <c r="A3321" s="101" t="s">
        <v>558</v>
      </c>
      <c r="B3321" s="99">
        <v>8</v>
      </c>
      <c r="C3321" s="103">
        <v>0.0010353604228230506</v>
      </c>
      <c r="D3321" s="99" t="s">
        <v>456</v>
      </c>
      <c r="E3321" s="99" t="b">
        <v>0</v>
      </c>
      <c r="F3321" s="99" t="b">
        <v>0</v>
      </c>
      <c r="G3321" s="99" t="b">
        <v>0</v>
      </c>
    </row>
    <row r="3322" spans="1:7" ht="15">
      <c r="A3322" s="101" t="s">
        <v>502</v>
      </c>
      <c r="B3322" s="99">
        <v>8</v>
      </c>
      <c r="C3322" s="103">
        <v>0.0010353604228230506</v>
      </c>
      <c r="D3322" s="99" t="s">
        <v>456</v>
      </c>
      <c r="E3322" s="99" t="b">
        <v>0</v>
      </c>
      <c r="F3322" s="99" t="b">
        <v>0</v>
      </c>
      <c r="G3322" s="99" t="b">
        <v>0</v>
      </c>
    </row>
    <row r="3323" spans="1:7" ht="15">
      <c r="A3323" s="101" t="s">
        <v>588</v>
      </c>
      <c r="B3323" s="99">
        <v>8</v>
      </c>
      <c r="C3323" s="103">
        <v>0.0011806471128186925</v>
      </c>
      <c r="D3323" s="99" t="s">
        <v>456</v>
      </c>
      <c r="E3323" s="99" t="b">
        <v>0</v>
      </c>
      <c r="F3323" s="99" t="b">
        <v>0</v>
      </c>
      <c r="G3323" s="99" t="b">
        <v>0</v>
      </c>
    </row>
    <row r="3324" spans="1:7" ht="15">
      <c r="A3324" s="101" t="s">
        <v>669</v>
      </c>
      <c r="B3324" s="99">
        <v>8</v>
      </c>
      <c r="C3324" s="103">
        <v>0.0011806471128186925</v>
      </c>
      <c r="D3324" s="99" t="s">
        <v>456</v>
      </c>
      <c r="E3324" s="99" t="b">
        <v>0</v>
      </c>
      <c r="F3324" s="99" t="b">
        <v>0</v>
      </c>
      <c r="G3324" s="99" t="b">
        <v>0</v>
      </c>
    </row>
    <row r="3325" spans="1:7" ht="15">
      <c r="A3325" s="101" t="s">
        <v>795</v>
      </c>
      <c r="B3325" s="99">
        <v>8</v>
      </c>
      <c r="C3325" s="103">
        <v>0.0019108122663453674</v>
      </c>
      <c r="D3325" s="99" t="s">
        <v>456</v>
      </c>
      <c r="E3325" s="99" t="b">
        <v>0</v>
      </c>
      <c r="F3325" s="99" t="b">
        <v>0</v>
      </c>
      <c r="G3325" s="99" t="b">
        <v>0</v>
      </c>
    </row>
    <row r="3326" spans="1:7" ht="15">
      <c r="A3326" s="101" t="s">
        <v>677</v>
      </c>
      <c r="B3326" s="99">
        <v>8</v>
      </c>
      <c r="C3326" s="103">
        <v>0.0015877090387202638</v>
      </c>
      <c r="D3326" s="99" t="s">
        <v>456</v>
      </c>
      <c r="E3326" s="99" t="b">
        <v>0</v>
      </c>
      <c r="F3326" s="99" t="b">
        <v>0</v>
      </c>
      <c r="G3326" s="99" t="b">
        <v>0</v>
      </c>
    </row>
    <row r="3327" spans="1:7" ht="15">
      <c r="A3327" s="101" t="s">
        <v>625</v>
      </c>
      <c r="B3327" s="99">
        <v>8</v>
      </c>
      <c r="C3327" s="103">
        <v>0.0015877090387202638</v>
      </c>
      <c r="D3327" s="99" t="s">
        <v>456</v>
      </c>
      <c r="E3327" s="99" t="b">
        <v>0</v>
      </c>
      <c r="F3327" s="99" t="b">
        <v>0</v>
      </c>
      <c r="G3327" s="99" t="b">
        <v>0</v>
      </c>
    </row>
    <row r="3328" spans="1:7" ht="15">
      <c r="A3328" s="101" t="s">
        <v>630</v>
      </c>
      <c r="B3328" s="99">
        <v>8</v>
      </c>
      <c r="C3328" s="103">
        <v>0.0009125222767118338</v>
      </c>
      <c r="D3328" s="99" t="s">
        <v>456</v>
      </c>
      <c r="E3328" s="99" t="b">
        <v>0</v>
      </c>
      <c r="F3328" s="99" t="b">
        <v>0</v>
      </c>
      <c r="G3328" s="99" t="b">
        <v>0</v>
      </c>
    </row>
    <row r="3329" spans="1:7" ht="15">
      <c r="A3329" s="101" t="s">
        <v>693</v>
      </c>
      <c r="B3329" s="99">
        <v>8</v>
      </c>
      <c r="C3329" s="103">
        <v>0.0010353604228230506</v>
      </c>
      <c r="D3329" s="99" t="s">
        <v>456</v>
      </c>
      <c r="E3329" s="99" t="b">
        <v>0</v>
      </c>
      <c r="F3329" s="99" t="b">
        <v>0</v>
      </c>
      <c r="G3329" s="99" t="b">
        <v>0</v>
      </c>
    </row>
    <row r="3330" spans="1:7" ht="15">
      <c r="A3330" s="101" t="s">
        <v>579</v>
      </c>
      <c r="B3330" s="99">
        <v>8</v>
      </c>
      <c r="C3330" s="103">
        <v>0.0011806471128186925</v>
      </c>
      <c r="D3330" s="99" t="s">
        <v>456</v>
      </c>
      <c r="E3330" s="99" t="b">
        <v>0</v>
      </c>
      <c r="F3330" s="99" t="b">
        <v>0</v>
      </c>
      <c r="G3330" s="99" t="b">
        <v>0</v>
      </c>
    </row>
    <row r="3331" spans="1:7" ht="15">
      <c r="A3331" s="101" t="s">
        <v>655</v>
      </c>
      <c r="B3331" s="99">
        <v>8</v>
      </c>
      <c r="C3331" s="103">
        <v>0.001358463650448154</v>
      </c>
      <c r="D3331" s="99" t="s">
        <v>456</v>
      </c>
      <c r="E3331" s="99" t="b">
        <v>0</v>
      </c>
      <c r="F3331" s="99" t="b">
        <v>0</v>
      </c>
      <c r="G3331" s="99" t="b">
        <v>0</v>
      </c>
    </row>
    <row r="3332" spans="1:7" ht="15">
      <c r="A3332" s="101" t="s">
        <v>729</v>
      </c>
      <c r="B3332" s="99">
        <v>8</v>
      </c>
      <c r="C3332" s="103">
        <v>0.001358463650448154</v>
      </c>
      <c r="D3332" s="99" t="s">
        <v>456</v>
      </c>
      <c r="E3332" s="99" t="b">
        <v>0</v>
      </c>
      <c r="F3332" s="99" t="b">
        <v>0</v>
      </c>
      <c r="G3332" s="99" t="b">
        <v>0</v>
      </c>
    </row>
    <row r="3333" spans="1:7" ht="15">
      <c r="A3333" s="101" t="s">
        <v>529</v>
      </c>
      <c r="B3333" s="99">
        <v>8</v>
      </c>
      <c r="C3333" s="103">
        <v>0.0010353604228230506</v>
      </c>
      <c r="D3333" s="99" t="s">
        <v>456</v>
      </c>
      <c r="E3333" s="99" t="b">
        <v>0</v>
      </c>
      <c r="F3333" s="99" t="b">
        <v>0</v>
      </c>
      <c r="G3333" s="99" t="b">
        <v>0</v>
      </c>
    </row>
    <row r="3334" spans="1:7" ht="15">
      <c r="A3334" s="101" t="s">
        <v>547</v>
      </c>
      <c r="B3334" s="99">
        <v>8</v>
      </c>
      <c r="C3334" s="103">
        <v>0.0010353604228230506</v>
      </c>
      <c r="D3334" s="99" t="s">
        <v>456</v>
      </c>
      <c r="E3334" s="99" t="b">
        <v>0</v>
      </c>
      <c r="F3334" s="99" t="b">
        <v>0</v>
      </c>
      <c r="G3334" s="99" t="b">
        <v>0</v>
      </c>
    </row>
    <row r="3335" spans="1:7" ht="15">
      <c r="A3335" s="101" t="s">
        <v>606</v>
      </c>
      <c r="B3335" s="99">
        <v>8</v>
      </c>
      <c r="C3335" s="103">
        <v>0.001358463650448154</v>
      </c>
      <c r="D3335" s="99" t="s">
        <v>456</v>
      </c>
      <c r="E3335" s="99" t="b">
        <v>0</v>
      </c>
      <c r="F3335" s="99" t="b">
        <v>0</v>
      </c>
      <c r="G3335" s="99" t="b">
        <v>0</v>
      </c>
    </row>
    <row r="3336" spans="1:7" ht="15">
      <c r="A3336" s="101" t="s">
        <v>811</v>
      </c>
      <c r="B3336" s="99">
        <v>7</v>
      </c>
      <c r="C3336" s="103">
        <v>0.0011886556941421347</v>
      </c>
      <c r="D3336" s="99" t="s">
        <v>456</v>
      </c>
      <c r="E3336" s="99" t="b">
        <v>0</v>
      </c>
      <c r="F3336" s="99" t="b">
        <v>0</v>
      </c>
      <c r="G3336" s="99" t="b">
        <v>0</v>
      </c>
    </row>
    <row r="3337" spans="1:7" ht="15">
      <c r="A3337" s="101" t="s">
        <v>241</v>
      </c>
      <c r="B3337" s="99">
        <v>7</v>
      </c>
      <c r="C3337" s="103">
        <v>0.0021552657719622575</v>
      </c>
      <c r="D3337" s="99" t="s">
        <v>456</v>
      </c>
      <c r="E3337" s="99" t="b">
        <v>0</v>
      </c>
      <c r="F3337" s="99" t="b">
        <v>0</v>
      </c>
      <c r="G3337" s="99" t="b">
        <v>0</v>
      </c>
    </row>
    <row r="3338" spans="1:7" ht="15">
      <c r="A3338" s="101" t="s">
        <v>778</v>
      </c>
      <c r="B3338" s="99">
        <v>7</v>
      </c>
      <c r="C3338" s="103">
        <v>0.001389245408880231</v>
      </c>
      <c r="D3338" s="99" t="s">
        <v>456</v>
      </c>
      <c r="E3338" s="99" t="b">
        <v>0</v>
      </c>
      <c r="F3338" s="99" t="b">
        <v>0</v>
      </c>
      <c r="G3338" s="99" t="b">
        <v>0</v>
      </c>
    </row>
    <row r="3339" spans="1:7" ht="15">
      <c r="A3339" s="101" t="s">
        <v>670</v>
      </c>
      <c r="B3339" s="99">
        <v>7</v>
      </c>
      <c r="C3339" s="103">
        <v>0.001033066223716356</v>
      </c>
      <c r="D3339" s="99" t="s">
        <v>456</v>
      </c>
      <c r="E3339" s="99" t="b">
        <v>1</v>
      </c>
      <c r="F3339" s="99" t="b">
        <v>0</v>
      </c>
      <c r="G3339" s="99" t="b">
        <v>0</v>
      </c>
    </row>
    <row r="3340" spans="1:7" ht="15">
      <c r="A3340" s="101" t="s">
        <v>540</v>
      </c>
      <c r="B3340" s="99">
        <v>7</v>
      </c>
      <c r="C3340" s="103">
        <v>0.0011886556941421347</v>
      </c>
      <c r="D3340" s="99" t="s">
        <v>456</v>
      </c>
      <c r="E3340" s="99" t="b">
        <v>0</v>
      </c>
      <c r="F3340" s="99" t="b">
        <v>0</v>
      </c>
      <c r="G3340" s="99" t="b">
        <v>0</v>
      </c>
    </row>
    <row r="3341" spans="1:7" ht="15">
      <c r="A3341" s="101" t="s">
        <v>517</v>
      </c>
      <c r="B3341" s="99">
        <v>7</v>
      </c>
      <c r="C3341" s="103">
        <v>0.001033066223716356</v>
      </c>
      <c r="D3341" s="99" t="s">
        <v>456</v>
      </c>
      <c r="E3341" s="99" t="b">
        <v>0</v>
      </c>
      <c r="F3341" s="99" t="b">
        <v>0</v>
      </c>
      <c r="G3341" s="99" t="b">
        <v>0</v>
      </c>
    </row>
    <row r="3342" spans="1:7" ht="15">
      <c r="A3342" s="101" t="s">
        <v>692</v>
      </c>
      <c r="B3342" s="99">
        <v>7</v>
      </c>
      <c r="C3342" s="103">
        <v>0.001389245408880231</v>
      </c>
      <c r="D3342" s="99" t="s">
        <v>456</v>
      </c>
      <c r="E3342" s="99" t="b">
        <v>0</v>
      </c>
      <c r="F3342" s="99" t="b">
        <v>0</v>
      </c>
      <c r="G3342" s="99" t="b">
        <v>0</v>
      </c>
    </row>
    <row r="3343" spans="1:7" ht="15">
      <c r="A3343" s="101" t="s">
        <v>748</v>
      </c>
      <c r="B3343" s="99">
        <v>7</v>
      </c>
      <c r="C3343" s="103">
        <v>0.0011886556941421347</v>
      </c>
      <c r="D3343" s="99" t="s">
        <v>456</v>
      </c>
      <c r="E3343" s="99" t="b">
        <v>0</v>
      </c>
      <c r="F3343" s="99" t="b">
        <v>0</v>
      </c>
      <c r="G3343" s="99" t="b">
        <v>0</v>
      </c>
    </row>
    <row r="3344" spans="1:7" ht="15">
      <c r="A3344" s="101" t="s">
        <v>610</v>
      </c>
      <c r="B3344" s="99">
        <v>7</v>
      </c>
      <c r="C3344" s="103">
        <v>0.001389245408880231</v>
      </c>
      <c r="D3344" s="99" t="s">
        <v>456</v>
      </c>
      <c r="E3344" s="99" t="b">
        <v>0</v>
      </c>
      <c r="F3344" s="99" t="b">
        <v>0</v>
      </c>
      <c r="G3344" s="99" t="b">
        <v>0</v>
      </c>
    </row>
    <row r="3345" spans="1:7" ht="15">
      <c r="A3345" s="101" t="s">
        <v>622</v>
      </c>
      <c r="B3345" s="99">
        <v>7</v>
      </c>
      <c r="C3345" s="103">
        <v>0.0007984569921228546</v>
      </c>
      <c r="D3345" s="99" t="s">
        <v>456</v>
      </c>
      <c r="E3345" s="99" t="b">
        <v>0</v>
      </c>
      <c r="F3345" s="99" t="b">
        <v>0</v>
      </c>
      <c r="G3345" s="99" t="b">
        <v>0</v>
      </c>
    </row>
    <row r="3346" spans="1:7" ht="15">
      <c r="A3346" s="101" t="s">
        <v>719</v>
      </c>
      <c r="B3346" s="99">
        <v>7</v>
      </c>
      <c r="C3346" s="103">
        <v>0.0009059403699701692</v>
      </c>
      <c r="D3346" s="99" t="s">
        <v>456</v>
      </c>
      <c r="E3346" s="99" t="b">
        <v>0</v>
      </c>
      <c r="F3346" s="99" t="b">
        <v>0</v>
      </c>
      <c r="G3346" s="99" t="b">
        <v>0</v>
      </c>
    </row>
    <row r="3347" spans="1:7" ht="15">
      <c r="A3347" s="101" t="s">
        <v>535</v>
      </c>
      <c r="B3347" s="99">
        <v>7</v>
      </c>
      <c r="C3347" s="103">
        <v>0.0009059403699701692</v>
      </c>
      <c r="D3347" s="99" t="s">
        <v>456</v>
      </c>
      <c r="E3347" s="99" t="b">
        <v>0</v>
      </c>
      <c r="F3347" s="99" t="b">
        <v>0</v>
      </c>
      <c r="G3347" s="99" t="b">
        <v>0</v>
      </c>
    </row>
    <row r="3348" spans="1:7" ht="15">
      <c r="A3348" s="101" t="s">
        <v>727</v>
      </c>
      <c r="B3348" s="99">
        <v>7</v>
      </c>
      <c r="C3348" s="103">
        <v>0.0011886556941421347</v>
      </c>
      <c r="D3348" s="99" t="s">
        <v>456</v>
      </c>
      <c r="E3348" s="99" t="b">
        <v>0</v>
      </c>
      <c r="F3348" s="99" t="b">
        <v>0</v>
      </c>
      <c r="G3348" s="99" t="b">
        <v>0</v>
      </c>
    </row>
    <row r="3349" spans="1:7" ht="15">
      <c r="A3349" s="101" t="s">
        <v>626</v>
      </c>
      <c r="B3349" s="99">
        <v>7</v>
      </c>
      <c r="C3349" s="103">
        <v>0.0007984569921228546</v>
      </c>
      <c r="D3349" s="99" t="s">
        <v>456</v>
      </c>
      <c r="E3349" s="99" t="b">
        <v>0</v>
      </c>
      <c r="F3349" s="99" t="b">
        <v>0</v>
      </c>
      <c r="G3349" s="99" t="b">
        <v>0</v>
      </c>
    </row>
    <row r="3350" spans="1:7" ht="15">
      <c r="A3350" s="101" t="s">
        <v>605</v>
      </c>
      <c r="B3350" s="99">
        <v>7</v>
      </c>
      <c r="C3350" s="103">
        <v>0.0007984569921228546</v>
      </c>
      <c r="D3350" s="99" t="s">
        <v>456</v>
      </c>
      <c r="E3350" s="99" t="b">
        <v>0</v>
      </c>
      <c r="F3350" s="99" t="b">
        <v>0</v>
      </c>
      <c r="G3350" s="99" t="b">
        <v>0</v>
      </c>
    </row>
    <row r="3351" spans="1:7" ht="15">
      <c r="A3351" s="101" t="s">
        <v>869</v>
      </c>
      <c r="B3351" s="99">
        <v>7</v>
      </c>
      <c r="C3351" s="103">
        <v>0.0021552657719622575</v>
      </c>
      <c r="D3351" s="99" t="s">
        <v>456</v>
      </c>
      <c r="E3351" s="99" t="b">
        <v>0</v>
      </c>
      <c r="F3351" s="99" t="b">
        <v>1</v>
      </c>
      <c r="G3351" s="99" t="b">
        <v>0</v>
      </c>
    </row>
    <row r="3352" spans="1:7" ht="15">
      <c r="A3352" s="101" t="s">
        <v>565</v>
      </c>
      <c r="B3352" s="99">
        <v>7</v>
      </c>
      <c r="C3352" s="103">
        <v>0.001033066223716356</v>
      </c>
      <c r="D3352" s="99" t="s">
        <v>456</v>
      </c>
      <c r="E3352" s="99" t="b">
        <v>0</v>
      </c>
      <c r="F3352" s="99" t="b">
        <v>0</v>
      </c>
      <c r="G3352" s="99" t="b">
        <v>0</v>
      </c>
    </row>
    <row r="3353" spans="1:7" ht="15">
      <c r="A3353" s="101" t="s">
        <v>871</v>
      </c>
      <c r="B3353" s="99">
        <v>7</v>
      </c>
      <c r="C3353" s="103">
        <v>0.001389245408880231</v>
      </c>
      <c r="D3353" s="99" t="s">
        <v>456</v>
      </c>
      <c r="E3353" s="99" t="b">
        <v>0</v>
      </c>
      <c r="F3353" s="99" t="b">
        <v>0</v>
      </c>
      <c r="G3353" s="99" t="b">
        <v>0</v>
      </c>
    </row>
    <row r="3354" spans="1:7" ht="15">
      <c r="A3354" s="101" t="s">
        <v>628</v>
      </c>
      <c r="B3354" s="99">
        <v>7</v>
      </c>
      <c r="C3354" s="103">
        <v>0.0011886556941421347</v>
      </c>
      <c r="D3354" s="99" t="s">
        <v>456</v>
      </c>
      <c r="E3354" s="99" t="b">
        <v>0</v>
      </c>
      <c r="F3354" s="99" t="b">
        <v>0</v>
      </c>
      <c r="G3354" s="99" t="b">
        <v>0</v>
      </c>
    </row>
    <row r="3355" spans="1:7" ht="15">
      <c r="A3355" s="101" t="s">
        <v>504</v>
      </c>
      <c r="B3355" s="99">
        <v>7</v>
      </c>
      <c r="C3355" s="103">
        <v>0.0009059403699701692</v>
      </c>
      <c r="D3355" s="99" t="s">
        <v>456</v>
      </c>
      <c r="E3355" s="99" t="b">
        <v>0</v>
      </c>
      <c r="F3355" s="99" t="b">
        <v>0</v>
      </c>
      <c r="G3355" s="99" t="b">
        <v>0</v>
      </c>
    </row>
    <row r="3356" spans="1:7" ht="15">
      <c r="A3356" s="101" t="s">
        <v>599</v>
      </c>
      <c r="B3356" s="99">
        <v>7</v>
      </c>
      <c r="C3356" s="103">
        <v>0.0009059403699701692</v>
      </c>
      <c r="D3356" s="99" t="s">
        <v>456</v>
      </c>
      <c r="E3356" s="99" t="b">
        <v>0</v>
      </c>
      <c r="F3356" s="99" t="b">
        <v>0</v>
      </c>
      <c r="G3356" s="99" t="b">
        <v>0</v>
      </c>
    </row>
    <row r="3357" spans="1:7" ht="15">
      <c r="A3357" s="101" t="s">
        <v>515</v>
      </c>
      <c r="B3357" s="99">
        <v>7</v>
      </c>
      <c r="C3357" s="103">
        <v>0.001033066223716356</v>
      </c>
      <c r="D3357" s="99" t="s">
        <v>456</v>
      </c>
      <c r="E3357" s="99" t="b">
        <v>0</v>
      </c>
      <c r="F3357" s="99" t="b">
        <v>0</v>
      </c>
      <c r="G3357" s="99" t="b">
        <v>0</v>
      </c>
    </row>
    <row r="3358" spans="1:7" ht="15">
      <c r="A3358" s="101" t="s">
        <v>566</v>
      </c>
      <c r="B3358" s="99">
        <v>7</v>
      </c>
      <c r="C3358" s="103">
        <v>0.001033066223716356</v>
      </c>
      <c r="D3358" s="99" t="s">
        <v>456</v>
      </c>
      <c r="E3358" s="99" t="b">
        <v>0</v>
      </c>
      <c r="F3358" s="99" t="b">
        <v>0</v>
      </c>
      <c r="G3358" s="99" t="b">
        <v>0</v>
      </c>
    </row>
    <row r="3359" spans="1:7" ht="15">
      <c r="A3359" s="101" t="s">
        <v>770</v>
      </c>
      <c r="B3359" s="99">
        <v>7</v>
      </c>
      <c r="C3359" s="103">
        <v>0.0021552657719622575</v>
      </c>
      <c r="D3359" s="99" t="s">
        <v>456</v>
      </c>
      <c r="E3359" s="99" t="b">
        <v>0</v>
      </c>
      <c r="F3359" s="99" t="b">
        <v>0</v>
      </c>
      <c r="G3359" s="99" t="b">
        <v>0</v>
      </c>
    </row>
    <row r="3360" spans="1:7" ht="15">
      <c r="A3360" s="101" t="s">
        <v>771</v>
      </c>
      <c r="B3360" s="99">
        <v>7</v>
      </c>
      <c r="C3360" s="103">
        <v>0.0021552657719622575</v>
      </c>
      <c r="D3360" s="99" t="s">
        <v>456</v>
      </c>
      <c r="E3360" s="99" t="b">
        <v>0</v>
      </c>
      <c r="F3360" s="99" t="b">
        <v>0</v>
      </c>
      <c r="G3360" s="99" t="b">
        <v>0</v>
      </c>
    </row>
    <row r="3361" spans="1:7" ht="15">
      <c r="A3361" s="101" t="s">
        <v>511</v>
      </c>
      <c r="B3361" s="99">
        <v>7</v>
      </c>
      <c r="C3361" s="103">
        <v>0.0009059403699701692</v>
      </c>
      <c r="D3361" s="99" t="s">
        <v>456</v>
      </c>
      <c r="E3361" s="99" t="b">
        <v>1</v>
      </c>
      <c r="F3361" s="99" t="b">
        <v>0</v>
      </c>
      <c r="G3361" s="99" t="b">
        <v>0</v>
      </c>
    </row>
    <row r="3362" spans="1:7" ht="15">
      <c r="A3362" s="101" t="s">
        <v>870</v>
      </c>
      <c r="B3362" s="99">
        <v>7</v>
      </c>
      <c r="C3362" s="103">
        <v>0.0016719607330521963</v>
      </c>
      <c r="D3362" s="99" t="s">
        <v>456</v>
      </c>
      <c r="E3362" s="99" t="b">
        <v>0</v>
      </c>
      <c r="F3362" s="99" t="b">
        <v>0</v>
      </c>
      <c r="G3362" s="99" t="b">
        <v>0</v>
      </c>
    </row>
    <row r="3363" spans="1:7" ht="15">
      <c r="A3363" s="101" t="s">
        <v>646</v>
      </c>
      <c r="B3363" s="99">
        <v>6</v>
      </c>
      <c r="C3363" s="103">
        <v>0.0014331091997590254</v>
      </c>
      <c r="D3363" s="99" t="s">
        <v>456</v>
      </c>
      <c r="E3363" s="99" t="b">
        <v>0</v>
      </c>
      <c r="F3363" s="99" t="b">
        <v>0</v>
      </c>
      <c r="G3363" s="99" t="b">
        <v>0</v>
      </c>
    </row>
    <row r="3364" spans="1:7" ht="15">
      <c r="A3364" s="101" t="s">
        <v>514</v>
      </c>
      <c r="B3364" s="99">
        <v>6</v>
      </c>
      <c r="C3364" s="103">
        <v>0.0007765203171172879</v>
      </c>
      <c r="D3364" s="99" t="s">
        <v>456</v>
      </c>
      <c r="E3364" s="99" t="b">
        <v>0</v>
      </c>
      <c r="F3364" s="99" t="b">
        <v>0</v>
      </c>
      <c r="G3364" s="99" t="b">
        <v>0</v>
      </c>
    </row>
    <row r="3365" spans="1:7" ht="15">
      <c r="A3365" s="101" t="s">
        <v>863</v>
      </c>
      <c r="B3365" s="99">
        <v>6</v>
      </c>
      <c r="C3365" s="103">
        <v>0.0010188477378361156</v>
      </c>
      <c r="D3365" s="99" t="s">
        <v>456</v>
      </c>
      <c r="E3365" s="99" t="b">
        <v>0</v>
      </c>
      <c r="F3365" s="99" t="b">
        <v>0</v>
      </c>
      <c r="G3365" s="99" t="b">
        <v>0</v>
      </c>
    </row>
    <row r="3366" spans="1:7" ht="15">
      <c r="A3366" s="101" t="s">
        <v>918</v>
      </c>
      <c r="B3366" s="99">
        <v>6</v>
      </c>
      <c r="C3366" s="103">
        <v>0.001190781779040198</v>
      </c>
      <c r="D3366" s="99" t="s">
        <v>456</v>
      </c>
      <c r="E3366" s="99" t="b">
        <v>0</v>
      </c>
      <c r="F3366" s="99" t="b">
        <v>1</v>
      </c>
      <c r="G3366" s="99" t="b">
        <v>0</v>
      </c>
    </row>
    <row r="3367" spans="1:7" ht="15">
      <c r="A3367" s="101" t="s">
        <v>904</v>
      </c>
      <c r="B3367" s="99">
        <v>6</v>
      </c>
      <c r="C3367" s="103">
        <v>0.0014331091997590254</v>
      </c>
      <c r="D3367" s="99" t="s">
        <v>456</v>
      </c>
      <c r="E3367" s="99" t="b">
        <v>0</v>
      </c>
      <c r="F3367" s="99" t="b">
        <v>0</v>
      </c>
      <c r="G3367" s="99" t="b">
        <v>0</v>
      </c>
    </row>
    <row r="3368" spans="1:7" ht="15">
      <c r="A3368" s="101" t="s">
        <v>641</v>
      </c>
      <c r="B3368" s="99">
        <v>6</v>
      </c>
      <c r="C3368" s="103">
        <v>0.0014331091997590254</v>
      </c>
      <c r="D3368" s="99" t="s">
        <v>456</v>
      </c>
      <c r="E3368" s="99" t="b">
        <v>0</v>
      </c>
      <c r="F3368" s="99" t="b">
        <v>0</v>
      </c>
      <c r="G3368" s="99" t="b">
        <v>0</v>
      </c>
    </row>
    <row r="3369" spans="1:7" ht="15">
      <c r="A3369" s="101" t="s">
        <v>600</v>
      </c>
      <c r="B3369" s="99">
        <v>6</v>
      </c>
      <c r="C3369" s="103">
        <v>0.0007765203171172879</v>
      </c>
      <c r="D3369" s="99" t="s">
        <v>456</v>
      </c>
      <c r="E3369" s="99" t="b">
        <v>0</v>
      </c>
      <c r="F3369" s="99" t="b">
        <v>0</v>
      </c>
      <c r="G3369" s="99" t="b">
        <v>0</v>
      </c>
    </row>
    <row r="3370" spans="1:7" ht="15">
      <c r="A3370" s="101" t="s">
        <v>621</v>
      </c>
      <c r="B3370" s="99">
        <v>6</v>
      </c>
      <c r="C3370" s="103">
        <v>0.001190781779040198</v>
      </c>
      <c r="D3370" s="99" t="s">
        <v>456</v>
      </c>
      <c r="E3370" s="99" t="b">
        <v>0</v>
      </c>
      <c r="F3370" s="99" t="b">
        <v>0</v>
      </c>
      <c r="G3370" s="99" t="b">
        <v>0</v>
      </c>
    </row>
    <row r="3371" spans="1:7" ht="15">
      <c r="A3371" s="101" t="s">
        <v>478</v>
      </c>
      <c r="B3371" s="99">
        <v>6</v>
      </c>
      <c r="C3371" s="103">
        <v>0.0008854853346140194</v>
      </c>
      <c r="D3371" s="99" t="s">
        <v>456</v>
      </c>
      <c r="E3371" s="99" t="b">
        <v>0</v>
      </c>
      <c r="F3371" s="99" t="b">
        <v>0</v>
      </c>
      <c r="G3371" s="99" t="b">
        <v>0</v>
      </c>
    </row>
    <row r="3372" spans="1:7" ht="15">
      <c r="A3372" s="101" t="s">
        <v>821</v>
      </c>
      <c r="B3372" s="99">
        <v>6</v>
      </c>
      <c r="C3372" s="103">
        <v>0.0018473706616819352</v>
      </c>
      <c r="D3372" s="99" t="s">
        <v>456</v>
      </c>
      <c r="E3372" s="99" t="b">
        <v>0</v>
      </c>
      <c r="F3372" s="99" t="b">
        <v>0</v>
      </c>
      <c r="G3372" s="99" t="b">
        <v>0</v>
      </c>
    </row>
    <row r="3373" spans="1:7" ht="15">
      <c r="A3373" s="101" t="s">
        <v>539</v>
      </c>
      <c r="B3373" s="99">
        <v>6</v>
      </c>
      <c r="C3373" s="103">
        <v>0.0010188477378361156</v>
      </c>
      <c r="D3373" s="99" t="s">
        <v>456</v>
      </c>
      <c r="E3373" s="99" t="b">
        <v>0</v>
      </c>
      <c r="F3373" s="99" t="b">
        <v>0</v>
      </c>
      <c r="G3373" s="99" t="b">
        <v>0</v>
      </c>
    </row>
    <row r="3374" spans="1:7" ht="15">
      <c r="A3374" s="101" t="s">
        <v>956</v>
      </c>
      <c r="B3374" s="99">
        <v>6</v>
      </c>
      <c r="C3374" s="103">
        <v>0.0014331091997590254</v>
      </c>
      <c r="D3374" s="99" t="s">
        <v>456</v>
      </c>
      <c r="E3374" s="99" t="b">
        <v>0</v>
      </c>
      <c r="F3374" s="99" t="b">
        <v>0</v>
      </c>
      <c r="G3374" s="99" t="b">
        <v>0</v>
      </c>
    </row>
    <row r="3375" spans="1:7" ht="15">
      <c r="A3375" s="101" t="s">
        <v>479</v>
      </c>
      <c r="B3375" s="99">
        <v>6</v>
      </c>
      <c r="C3375" s="103">
        <v>0.0010188477378361156</v>
      </c>
      <c r="D3375" s="99" t="s">
        <v>456</v>
      </c>
      <c r="E3375" s="99" t="b">
        <v>0</v>
      </c>
      <c r="F3375" s="99" t="b">
        <v>0</v>
      </c>
      <c r="G3375" s="99" t="b">
        <v>0</v>
      </c>
    </row>
    <row r="3376" spans="1:7" ht="15">
      <c r="A3376" s="101" t="s">
        <v>652</v>
      </c>
      <c r="B3376" s="99">
        <v>6</v>
      </c>
      <c r="C3376" s="103">
        <v>0.001190781779040198</v>
      </c>
      <c r="D3376" s="99" t="s">
        <v>456</v>
      </c>
      <c r="E3376" s="99" t="b">
        <v>0</v>
      </c>
      <c r="F3376" s="99" t="b">
        <v>0</v>
      </c>
      <c r="G3376" s="99" t="b">
        <v>0</v>
      </c>
    </row>
    <row r="3377" spans="1:7" ht="15">
      <c r="A3377" s="101" t="s">
        <v>890</v>
      </c>
      <c r="B3377" s="99">
        <v>6</v>
      </c>
      <c r="C3377" s="103">
        <v>0.0010188477378361156</v>
      </c>
      <c r="D3377" s="99" t="s">
        <v>456</v>
      </c>
      <c r="E3377" s="99" t="b">
        <v>0</v>
      </c>
      <c r="F3377" s="99" t="b">
        <v>0</v>
      </c>
      <c r="G3377" s="99" t="b">
        <v>0</v>
      </c>
    </row>
    <row r="3378" spans="1:7" ht="15">
      <c r="A3378" s="101" t="s">
        <v>708</v>
      </c>
      <c r="B3378" s="99">
        <v>6</v>
      </c>
      <c r="C3378" s="103">
        <v>0.0008854853346140194</v>
      </c>
      <c r="D3378" s="99" t="s">
        <v>456</v>
      </c>
      <c r="E3378" s="99" t="b">
        <v>0</v>
      </c>
      <c r="F3378" s="99" t="b">
        <v>0</v>
      </c>
      <c r="G3378" s="99" t="b">
        <v>0</v>
      </c>
    </row>
    <row r="3379" spans="1:7" ht="15">
      <c r="A3379" s="101" t="s">
        <v>694</v>
      </c>
      <c r="B3379" s="99">
        <v>6</v>
      </c>
      <c r="C3379" s="103">
        <v>0.0010188477378361156</v>
      </c>
      <c r="D3379" s="99" t="s">
        <v>456</v>
      </c>
      <c r="E3379" s="99" t="b">
        <v>0</v>
      </c>
      <c r="F3379" s="99" t="b">
        <v>0</v>
      </c>
      <c r="G3379" s="99" t="b">
        <v>0</v>
      </c>
    </row>
    <row r="3380" spans="1:7" ht="15">
      <c r="A3380" s="101" t="s">
        <v>724</v>
      </c>
      <c r="B3380" s="99">
        <v>6</v>
      </c>
      <c r="C3380" s="103">
        <v>0.0010188477378361156</v>
      </c>
      <c r="D3380" s="99" t="s">
        <v>456</v>
      </c>
      <c r="E3380" s="99" t="b">
        <v>0</v>
      </c>
      <c r="F3380" s="99" t="b">
        <v>0</v>
      </c>
      <c r="G3380" s="99" t="b">
        <v>0</v>
      </c>
    </row>
    <row r="3381" spans="1:7" ht="15">
      <c r="A3381" s="101" t="s">
        <v>553</v>
      </c>
      <c r="B3381" s="99">
        <v>6</v>
      </c>
      <c r="C3381" s="103">
        <v>0.001190781779040198</v>
      </c>
      <c r="D3381" s="99" t="s">
        <v>456</v>
      </c>
      <c r="E3381" s="99" t="b">
        <v>0</v>
      </c>
      <c r="F3381" s="99" t="b">
        <v>0</v>
      </c>
      <c r="G3381" s="99" t="b">
        <v>0</v>
      </c>
    </row>
    <row r="3382" spans="1:7" ht="15">
      <c r="A3382" s="101" t="s">
        <v>680</v>
      </c>
      <c r="B3382" s="99">
        <v>6</v>
      </c>
      <c r="C3382" s="103">
        <v>0.0008854853346140194</v>
      </c>
      <c r="D3382" s="99" t="s">
        <v>456</v>
      </c>
      <c r="E3382" s="99" t="b">
        <v>0</v>
      </c>
      <c r="F3382" s="99" t="b">
        <v>0</v>
      </c>
      <c r="G3382" s="99" t="b">
        <v>0</v>
      </c>
    </row>
    <row r="3383" spans="1:7" ht="15">
      <c r="A3383" s="101" t="s">
        <v>545</v>
      </c>
      <c r="B3383" s="99">
        <v>6</v>
      </c>
      <c r="C3383" s="103">
        <v>0.0010188477378361156</v>
      </c>
      <c r="D3383" s="99" t="s">
        <v>456</v>
      </c>
      <c r="E3383" s="99" t="b">
        <v>0</v>
      </c>
      <c r="F3383" s="99" t="b">
        <v>0</v>
      </c>
      <c r="G3383" s="99" t="b">
        <v>0</v>
      </c>
    </row>
    <row r="3384" spans="1:7" ht="15">
      <c r="A3384" s="101" t="s">
        <v>654</v>
      </c>
      <c r="B3384" s="99">
        <v>6</v>
      </c>
      <c r="C3384" s="103">
        <v>0.0007765203171172879</v>
      </c>
      <c r="D3384" s="99" t="s">
        <v>456</v>
      </c>
      <c r="E3384" s="99" t="b">
        <v>0</v>
      </c>
      <c r="F3384" s="99" t="b">
        <v>0</v>
      </c>
      <c r="G3384" s="99" t="b">
        <v>0</v>
      </c>
    </row>
    <row r="3385" spans="1:7" ht="15">
      <c r="A3385" s="101" t="s">
        <v>548</v>
      </c>
      <c r="B3385" s="99">
        <v>6</v>
      </c>
      <c r="C3385" s="103">
        <v>0.0007765203171172879</v>
      </c>
      <c r="D3385" s="99" t="s">
        <v>456</v>
      </c>
      <c r="E3385" s="99" t="b">
        <v>0</v>
      </c>
      <c r="F3385" s="99" t="b">
        <v>0</v>
      </c>
      <c r="G3385" s="99" t="b">
        <v>0</v>
      </c>
    </row>
    <row r="3386" spans="1:7" ht="15">
      <c r="A3386" s="101" t="s">
        <v>656</v>
      </c>
      <c r="B3386" s="99">
        <v>6</v>
      </c>
      <c r="C3386" s="103">
        <v>0.0008854853346140194</v>
      </c>
      <c r="D3386" s="99" t="s">
        <v>456</v>
      </c>
      <c r="E3386" s="99" t="b">
        <v>0</v>
      </c>
      <c r="F3386" s="99" t="b">
        <v>0</v>
      </c>
      <c r="G3386" s="99" t="b">
        <v>0</v>
      </c>
    </row>
    <row r="3387" spans="1:7" ht="15">
      <c r="A3387" s="101" t="s">
        <v>557</v>
      </c>
      <c r="B3387" s="99">
        <v>6</v>
      </c>
      <c r="C3387" s="103">
        <v>0.0010188477378361156</v>
      </c>
      <c r="D3387" s="99" t="s">
        <v>456</v>
      </c>
      <c r="E3387" s="99" t="b">
        <v>0</v>
      </c>
      <c r="F3387" s="99" t="b">
        <v>0</v>
      </c>
      <c r="G3387" s="99" t="b">
        <v>0</v>
      </c>
    </row>
    <row r="3388" spans="1:7" ht="15">
      <c r="A3388" s="101" t="s">
        <v>253</v>
      </c>
      <c r="B3388" s="99">
        <v>5</v>
      </c>
      <c r="C3388" s="103">
        <v>0.0011942576664658545</v>
      </c>
      <c r="D3388" s="99" t="s">
        <v>456</v>
      </c>
      <c r="E3388" s="99" t="b">
        <v>0</v>
      </c>
      <c r="F3388" s="99" t="b">
        <v>0</v>
      </c>
      <c r="G3388" s="99" t="b">
        <v>0</v>
      </c>
    </row>
    <row r="3389" spans="1:7" ht="15">
      <c r="A3389" s="101" t="s">
        <v>638</v>
      </c>
      <c r="B3389" s="99">
        <v>5</v>
      </c>
      <c r="C3389" s="103">
        <v>0.0011942576664658545</v>
      </c>
      <c r="D3389" s="99" t="s">
        <v>456</v>
      </c>
      <c r="E3389" s="99" t="b">
        <v>0</v>
      </c>
      <c r="F3389" s="99" t="b">
        <v>0</v>
      </c>
      <c r="G3389" s="99" t="b">
        <v>0</v>
      </c>
    </row>
    <row r="3390" spans="1:7" ht="15">
      <c r="A3390" s="101" t="s">
        <v>679</v>
      </c>
      <c r="B3390" s="99">
        <v>5</v>
      </c>
      <c r="C3390" s="103">
        <v>0.0007379044455116828</v>
      </c>
      <c r="D3390" s="99" t="s">
        <v>456</v>
      </c>
      <c r="E3390" s="99" t="b">
        <v>0</v>
      </c>
      <c r="F3390" s="99" t="b">
        <v>0</v>
      </c>
      <c r="G3390" s="99" t="b">
        <v>0</v>
      </c>
    </row>
    <row r="3391" spans="1:7" ht="15">
      <c r="A3391" s="101" t="s">
        <v>742</v>
      </c>
      <c r="B3391" s="99">
        <v>5</v>
      </c>
      <c r="C3391" s="103">
        <v>0.0008490397815300963</v>
      </c>
      <c r="D3391" s="99" t="s">
        <v>456</v>
      </c>
      <c r="E3391" s="99" t="b">
        <v>0</v>
      </c>
      <c r="F3391" s="99" t="b">
        <v>0</v>
      </c>
      <c r="G3391" s="99" t="b">
        <v>0</v>
      </c>
    </row>
    <row r="3392" spans="1:7" ht="15">
      <c r="A3392" s="101" t="s">
        <v>1022</v>
      </c>
      <c r="B3392" s="99">
        <v>5</v>
      </c>
      <c r="C3392" s="103">
        <v>0.0015394755514016127</v>
      </c>
      <c r="D3392" s="99" t="s">
        <v>456</v>
      </c>
      <c r="E3392" s="99" t="b">
        <v>0</v>
      </c>
      <c r="F3392" s="99" t="b">
        <v>0</v>
      </c>
      <c r="G3392" s="99" t="b">
        <v>0</v>
      </c>
    </row>
    <row r="3393" spans="1:7" ht="15">
      <c r="A3393" s="101" t="s">
        <v>541</v>
      </c>
      <c r="B3393" s="99">
        <v>5</v>
      </c>
      <c r="C3393" s="103">
        <v>0.0008490397815300963</v>
      </c>
      <c r="D3393" s="99" t="s">
        <v>456</v>
      </c>
      <c r="E3393" s="99" t="b">
        <v>0</v>
      </c>
      <c r="F3393" s="99" t="b">
        <v>0</v>
      </c>
      <c r="G3393" s="99" t="b">
        <v>0</v>
      </c>
    </row>
    <row r="3394" spans="1:7" ht="15">
      <c r="A3394" s="101" t="s">
        <v>744</v>
      </c>
      <c r="B3394" s="99">
        <v>5</v>
      </c>
      <c r="C3394" s="103">
        <v>0.0009923181492001649</v>
      </c>
      <c r="D3394" s="99" t="s">
        <v>456</v>
      </c>
      <c r="E3394" s="99" t="b">
        <v>0</v>
      </c>
      <c r="F3394" s="99" t="b">
        <v>0</v>
      </c>
      <c r="G3394" s="99" t="b">
        <v>0</v>
      </c>
    </row>
    <row r="3395" spans="1:7" ht="15">
      <c r="A3395" s="101" t="s">
        <v>687</v>
      </c>
      <c r="B3395" s="99">
        <v>5</v>
      </c>
      <c r="C3395" s="103">
        <v>0.0007379044455116828</v>
      </c>
      <c r="D3395" s="99" t="s">
        <v>456</v>
      </c>
      <c r="E3395" s="99" t="b">
        <v>0</v>
      </c>
      <c r="F3395" s="99" t="b">
        <v>0</v>
      </c>
      <c r="G3395" s="99" t="b">
        <v>0</v>
      </c>
    </row>
    <row r="3396" spans="1:7" ht="15">
      <c r="A3396" s="101" t="s">
        <v>948</v>
      </c>
      <c r="B3396" s="99">
        <v>5</v>
      </c>
      <c r="C3396" s="103">
        <v>0.0008490397815300963</v>
      </c>
      <c r="D3396" s="99" t="s">
        <v>456</v>
      </c>
      <c r="E3396" s="99" t="b">
        <v>0</v>
      </c>
      <c r="F3396" s="99" t="b">
        <v>0</v>
      </c>
      <c r="G3396" s="99" t="b">
        <v>0</v>
      </c>
    </row>
    <row r="3397" spans="1:7" ht="15">
      <c r="A3397" s="101" t="s">
        <v>788</v>
      </c>
      <c r="B3397" s="99">
        <v>5</v>
      </c>
      <c r="C3397" s="103">
        <v>0.0009923181492001649</v>
      </c>
      <c r="D3397" s="99" t="s">
        <v>456</v>
      </c>
      <c r="E3397" s="99" t="b">
        <v>1</v>
      </c>
      <c r="F3397" s="99" t="b">
        <v>0</v>
      </c>
      <c r="G3397" s="99" t="b">
        <v>0</v>
      </c>
    </row>
    <row r="3398" spans="1:7" ht="15">
      <c r="A3398" s="101" t="s">
        <v>920</v>
      </c>
      <c r="B3398" s="99">
        <v>5</v>
      </c>
      <c r="C3398" s="103">
        <v>0.0009923181492001649</v>
      </c>
      <c r="D3398" s="99" t="s">
        <v>456</v>
      </c>
      <c r="E3398" s="99" t="b">
        <v>0</v>
      </c>
      <c r="F3398" s="99" t="b">
        <v>0</v>
      </c>
      <c r="G3398" s="99" t="b">
        <v>0</v>
      </c>
    </row>
    <row r="3399" spans="1:7" ht="15">
      <c r="A3399" s="101" t="s">
        <v>1035</v>
      </c>
      <c r="B3399" s="99">
        <v>5</v>
      </c>
      <c r="C3399" s="103">
        <v>0.0009923181492001649</v>
      </c>
      <c r="D3399" s="99" t="s">
        <v>456</v>
      </c>
      <c r="E3399" s="99" t="b">
        <v>0</v>
      </c>
      <c r="F3399" s="99" t="b">
        <v>0</v>
      </c>
      <c r="G3399" s="99" t="b">
        <v>0</v>
      </c>
    </row>
    <row r="3400" spans="1:7" ht="15">
      <c r="A3400" s="101" t="s">
        <v>582</v>
      </c>
      <c r="B3400" s="99">
        <v>5</v>
      </c>
      <c r="C3400" s="103">
        <v>0.0008490397815300963</v>
      </c>
      <c r="D3400" s="99" t="s">
        <v>456</v>
      </c>
      <c r="E3400" s="99" t="b">
        <v>0</v>
      </c>
      <c r="F3400" s="99" t="b">
        <v>0</v>
      </c>
      <c r="G3400" s="99" t="b">
        <v>0</v>
      </c>
    </row>
    <row r="3401" spans="1:7" ht="15">
      <c r="A3401" s="101" t="s">
        <v>614</v>
      </c>
      <c r="B3401" s="99">
        <v>5</v>
      </c>
      <c r="C3401" s="103">
        <v>0.0009923181492001649</v>
      </c>
      <c r="D3401" s="99" t="s">
        <v>456</v>
      </c>
      <c r="E3401" s="99" t="b">
        <v>0</v>
      </c>
      <c r="F3401" s="99" t="b">
        <v>0</v>
      </c>
      <c r="G3401" s="99" t="b">
        <v>0</v>
      </c>
    </row>
    <row r="3402" spans="1:7" ht="15">
      <c r="A3402" s="101" t="s">
        <v>849</v>
      </c>
      <c r="B3402" s="99">
        <v>5</v>
      </c>
      <c r="C3402" s="103">
        <v>0.0011942576664658545</v>
      </c>
      <c r="D3402" s="99" t="s">
        <v>456</v>
      </c>
      <c r="E3402" s="99" t="b">
        <v>0</v>
      </c>
      <c r="F3402" s="99" t="b">
        <v>0</v>
      </c>
      <c r="G3402" s="99" t="b">
        <v>0</v>
      </c>
    </row>
    <row r="3403" spans="1:7" ht="15">
      <c r="A3403" s="101" t="s">
        <v>562</v>
      </c>
      <c r="B3403" s="99">
        <v>5</v>
      </c>
      <c r="C3403" s="103">
        <v>0.0008490397815300963</v>
      </c>
      <c r="D3403" s="99" t="s">
        <v>456</v>
      </c>
      <c r="E3403" s="99" t="b">
        <v>0</v>
      </c>
      <c r="F3403" s="99" t="b">
        <v>0</v>
      </c>
      <c r="G3403" s="99" t="b">
        <v>0</v>
      </c>
    </row>
    <row r="3404" spans="1:7" ht="15">
      <c r="A3404" s="101" t="s">
        <v>658</v>
      </c>
      <c r="B3404" s="99">
        <v>5</v>
      </c>
      <c r="C3404" s="103">
        <v>0.0008490397815300963</v>
      </c>
      <c r="D3404" s="99" t="s">
        <v>456</v>
      </c>
      <c r="E3404" s="99" t="b">
        <v>0</v>
      </c>
      <c r="F3404" s="99" t="b">
        <v>0</v>
      </c>
      <c r="G3404" s="99" t="b">
        <v>0</v>
      </c>
    </row>
    <row r="3405" spans="1:7" ht="15">
      <c r="A3405" s="101" t="s">
        <v>962</v>
      </c>
      <c r="B3405" s="99">
        <v>5</v>
      </c>
      <c r="C3405" s="103">
        <v>0.0007379044455116828</v>
      </c>
      <c r="D3405" s="99" t="s">
        <v>456</v>
      </c>
      <c r="E3405" s="99" t="b">
        <v>0</v>
      </c>
      <c r="F3405" s="99" t="b">
        <v>0</v>
      </c>
      <c r="G3405" s="99" t="b">
        <v>0</v>
      </c>
    </row>
    <row r="3406" spans="1:7" ht="15">
      <c r="A3406" s="101" t="s">
        <v>576</v>
      </c>
      <c r="B3406" s="99">
        <v>5</v>
      </c>
      <c r="C3406" s="103">
        <v>0.0011942576664658545</v>
      </c>
      <c r="D3406" s="99" t="s">
        <v>456</v>
      </c>
      <c r="E3406" s="99" t="b">
        <v>0</v>
      </c>
      <c r="F3406" s="99" t="b">
        <v>0</v>
      </c>
      <c r="G3406" s="99" t="b">
        <v>0</v>
      </c>
    </row>
    <row r="3407" spans="1:7" ht="15">
      <c r="A3407" s="101" t="s">
        <v>927</v>
      </c>
      <c r="B3407" s="99">
        <v>5</v>
      </c>
      <c r="C3407" s="103">
        <v>0.0009923181492001649</v>
      </c>
      <c r="D3407" s="99" t="s">
        <v>456</v>
      </c>
      <c r="E3407" s="99" t="b">
        <v>0</v>
      </c>
      <c r="F3407" s="99" t="b">
        <v>0</v>
      </c>
      <c r="G3407" s="99" t="b">
        <v>0</v>
      </c>
    </row>
    <row r="3408" spans="1:7" ht="15">
      <c r="A3408" s="101" t="s">
        <v>675</v>
      </c>
      <c r="B3408" s="99">
        <v>5</v>
      </c>
      <c r="C3408" s="103">
        <v>0.0009923181492001649</v>
      </c>
      <c r="D3408" s="99" t="s">
        <v>456</v>
      </c>
      <c r="E3408" s="99" t="b">
        <v>0</v>
      </c>
      <c r="F3408" s="99" t="b">
        <v>0</v>
      </c>
      <c r="G3408" s="99" t="b">
        <v>0</v>
      </c>
    </row>
    <row r="3409" spans="1:7" ht="15">
      <c r="A3409" s="101" t="s">
        <v>689</v>
      </c>
      <c r="B3409" s="99">
        <v>5</v>
      </c>
      <c r="C3409" s="103">
        <v>0.0007379044455116828</v>
      </c>
      <c r="D3409" s="99" t="s">
        <v>456</v>
      </c>
      <c r="E3409" s="99" t="b">
        <v>0</v>
      </c>
      <c r="F3409" s="99" t="b">
        <v>0</v>
      </c>
      <c r="G3409" s="99" t="b">
        <v>0</v>
      </c>
    </row>
    <row r="3410" spans="1:7" ht="15">
      <c r="A3410" s="101" t="s">
        <v>523</v>
      </c>
      <c r="B3410" s="99">
        <v>5</v>
      </c>
      <c r="C3410" s="103">
        <v>0.0008490397815300963</v>
      </c>
      <c r="D3410" s="99" t="s">
        <v>456</v>
      </c>
      <c r="E3410" s="99" t="b">
        <v>0</v>
      </c>
      <c r="F3410" s="99" t="b">
        <v>0</v>
      </c>
      <c r="G3410" s="99" t="b">
        <v>0</v>
      </c>
    </row>
    <row r="3411" spans="1:7" ht="15">
      <c r="A3411" s="101" t="s">
        <v>1042</v>
      </c>
      <c r="B3411" s="99">
        <v>5</v>
      </c>
      <c r="C3411" s="103">
        <v>0.0008490397815300963</v>
      </c>
      <c r="D3411" s="99" t="s">
        <v>456</v>
      </c>
      <c r="E3411" s="99" t="b">
        <v>0</v>
      </c>
      <c r="F3411" s="99" t="b">
        <v>0</v>
      </c>
      <c r="G3411" s="99" t="b">
        <v>0</v>
      </c>
    </row>
    <row r="3412" spans="1:7" ht="15">
      <c r="A3412" s="101" t="s">
        <v>1017</v>
      </c>
      <c r="B3412" s="99">
        <v>5</v>
      </c>
      <c r="C3412" s="103">
        <v>0.0009923181492001649</v>
      </c>
      <c r="D3412" s="99" t="s">
        <v>456</v>
      </c>
      <c r="E3412" s="99" t="b">
        <v>0</v>
      </c>
      <c r="F3412" s="99" t="b">
        <v>0</v>
      </c>
      <c r="G3412" s="99" t="b">
        <v>0</v>
      </c>
    </row>
    <row r="3413" spans="1:7" ht="15">
      <c r="A3413" s="101" t="s">
        <v>571</v>
      </c>
      <c r="B3413" s="99">
        <v>5</v>
      </c>
      <c r="C3413" s="103">
        <v>0.0008490397815300963</v>
      </c>
      <c r="D3413" s="99" t="s">
        <v>456</v>
      </c>
      <c r="E3413" s="99" t="b">
        <v>0</v>
      </c>
      <c r="F3413" s="99" t="b">
        <v>0</v>
      </c>
      <c r="G3413" s="99" t="b">
        <v>0</v>
      </c>
    </row>
    <row r="3414" spans="1:7" ht="15">
      <c r="A3414" s="101" t="s">
        <v>867</v>
      </c>
      <c r="B3414" s="99">
        <v>5</v>
      </c>
      <c r="C3414" s="103">
        <v>0.0009923181492001649</v>
      </c>
      <c r="D3414" s="99" t="s">
        <v>456</v>
      </c>
      <c r="E3414" s="99" t="b">
        <v>0</v>
      </c>
      <c r="F3414" s="99" t="b">
        <v>0</v>
      </c>
      <c r="G3414" s="99" t="b">
        <v>0</v>
      </c>
    </row>
    <row r="3415" spans="1:7" ht="15">
      <c r="A3415" s="101" t="s">
        <v>760</v>
      </c>
      <c r="B3415" s="99">
        <v>5</v>
      </c>
      <c r="C3415" s="103">
        <v>0.0007379044455116828</v>
      </c>
      <c r="D3415" s="99" t="s">
        <v>456</v>
      </c>
      <c r="E3415" s="99" t="b">
        <v>0</v>
      </c>
      <c r="F3415" s="99" t="b">
        <v>0</v>
      </c>
      <c r="G3415" s="99" t="b">
        <v>0</v>
      </c>
    </row>
    <row r="3416" spans="1:7" ht="15">
      <c r="A3416" s="101" t="s">
        <v>668</v>
      </c>
      <c r="B3416" s="99">
        <v>5</v>
      </c>
      <c r="C3416" s="103">
        <v>0.0007379044455116828</v>
      </c>
      <c r="D3416" s="99" t="s">
        <v>456</v>
      </c>
      <c r="E3416" s="99" t="b">
        <v>0</v>
      </c>
      <c r="F3416" s="99" t="b">
        <v>0</v>
      </c>
      <c r="G3416" s="99" t="b">
        <v>0</v>
      </c>
    </row>
    <row r="3417" spans="1:7" ht="15">
      <c r="A3417" s="101" t="s">
        <v>528</v>
      </c>
      <c r="B3417" s="99">
        <v>5</v>
      </c>
      <c r="C3417" s="103">
        <v>0.0008490397815300963</v>
      </c>
      <c r="D3417" s="99" t="s">
        <v>456</v>
      </c>
      <c r="E3417" s="99" t="b">
        <v>0</v>
      </c>
      <c r="F3417" s="99" t="b">
        <v>0</v>
      </c>
      <c r="G3417" s="99" t="b">
        <v>0</v>
      </c>
    </row>
    <row r="3418" spans="1:7" ht="15">
      <c r="A3418" s="101" t="s">
        <v>1062</v>
      </c>
      <c r="B3418" s="99">
        <v>5</v>
      </c>
      <c r="C3418" s="103">
        <v>0.0011942576664658545</v>
      </c>
      <c r="D3418" s="99" t="s">
        <v>456</v>
      </c>
      <c r="E3418" s="99" t="b">
        <v>0</v>
      </c>
      <c r="F3418" s="99" t="b">
        <v>0</v>
      </c>
      <c r="G3418" s="99" t="b">
        <v>0</v>
      </c>
    </row>
    <row r="3419" spans="1:7" ht="15">
      <c r="A3419" s="101" t="s">
        <v>800</v>
      </c>
      <c r="B3419" s="99">
        <v>5</v>
      </c>
      <c r="C3419" s="103">
        <v>0.0008490397815300963</v>
      </c>
      <c r="D3419" s="99" t="s">
        <v>456</v>
      </c>
      <c r="E3419" s="99" t="b">
        <v>0</v>
      </c>
      <c r="F3419" s="99" t="b">
        <v>0</v>
      </c>
      <c r="G3419" s="99" t="b">
        <v>0</v>
      </c>
    </row>
    <row r="3420" spans="1:7" ht="15">
      <c r="A3420" s="101" t="s">
        <v>736</v>
      </c>
      <c r="B3420" s="99">
        <v>5</v>
      </c>
      <c r="C3420" s="103">
        <v>0.0008490397815300963</v>
      </c>
      <c r="D3420" s="99" t="s">
        <v>456</v>
      </c>
      <c r="E3420" s="99" t="b">
        <v>0</v>
      </c>
      <c r="F3420" s="99" t="b">
        <v>0</v>
      </c>
      <c r="G3420" s="99" t="b">
        <v>0</v>
      </c>
    </row>
    <row r="3421" spans="1:7" ht="15">
      <c r="A3421" s="101" t="s">
        <v>953</v>
      </c>
      <c r="B3421" s="99">
        <v>5</v>
      </c>
      <c r="C3421" s="103">
        <v>0.0007379044455116828</v>
      </c>
      <c r="D3421" s="99" t="s">
        <v>456</v>
      </c>
      <c r="E3421" s="99" t="b">
        <v>0</v>
      </c>
      <c r="F3421" s="99" t="b">
        <v>0</v>
      </c>
      <c r="G3421" s="99" t="b">
        <v>0</v>
      </c>
    </row>
    <row r="3422" spans="1:7" ht="15">
      <c r="A3422" s="101" t="s">
        <v>664</v>
      </c>
      <c r="B3422" s="99">
        <v>5</v>
      </c>
      <c r="C3422" s="103">
        <v>0.0008490397815300963</v>
      </c>
      <c r="D3422" s="99" t="s">
        <v>456</v>
      </c>
      <c r="E3422" s="99" t="b">
        <v>0</v>
      </c>
      <c r="F3422" s="99" t="b">
        <v>0</v>
      </c>
      <c r="G3422" s="99" t="b">
        <v>0</v>
      </c>
    </row>
    <row r="3423" spans="1:7" ht="15">
      <c r="A3423" s="101" t="s">
        <v>905</v>
      </c>
      <c r="B3423" s="99">
        <v>5</v>
      </c>
      <c r="C3423" s="103">
        <v>0.0009923181492001649</v>
      </c>
      <c r="D3423" s="99" t="s">
        <v>456</v>
      </c>
      <c r="E3423" s="99" t="b">
        <v>0</v>
      </c>
      <c r="F3423" s="99" t="b">
        <v>0</v>
      </c>
      <c r="G3423" s="99" t="b">
        <v>0</v>
      </c>
    </row>
    <row r="3424" spans="1:7" ht="15">
      <c r="A3424" s="101" t="s">
        <v>705</v>
      </c>
      <c r="B3424" s="99">
        <v>5</v>
      </c>
      <c r="C3424" s="103">
        <v>0.0009923181492001649</v>
      </c>
      <c r="D3424" s="99" t="s">
        <v>456</v>
      </c>
      <c r="E3424" s="99" t="b">
        <v>0</v>
      </c>
      <c r="F3424" s="99" t="b">
        <v>0</v>
      </c>
      <c r="G3424" s="99" t="b">
        <v>0</v>
      </c>
    </row>
    <row r="3425" spans="1:7" ht="15">
      <c r="A3425" s="101" t="s">
        <v>1005</v>
      </c>
      <c r="B3425" s="99">
        <v>5</v>
      </c>
      <c r="C3425" s="103">
        <v>0.0007379044455116828</v>
      </c>
      <c r="D3425" s="99" t="s">
        <v>456</v>
      </c>
      <c r="E3425" s="99" t="b">
        <v>0</v>
      </c>
      <c r="F3425" s="99" t="b">
        <v>0</v>
      </c>
      <c r="G3425" s="99" t="b">
        <v>0</v>
      </c>
    </row>
    <row r="3426" spans="1:7" ht="15">
      <c r="A3426" s="101" t="s">
        <v>666</v>
      </c>
      <c r="B3426" s="99">
        <v>4</v>
      </c>
      <c r="C3426" s="103">
        <v>0.0007938545193601319</v>
      </c>
      <c r="D3426" s="99" t="s">
        <v>456</v>
      </c>
      <c r="E3426" s="99" t="b">
        <v>0</v>
      </c>
      <c r="F3426" s="99" t="b">
        <v>0</v>
      </c>
      <c r="G3426" s="99" t="b">
        <v>0</v>
      </c>
    </row>
    <row r="3427" spans="1:7" ht="15">
      <c r="A3427" s="101" t="s">
        <v>578</v>
      </c>
      <c r="B3427" s="99">
        <v>4</v>
      </c>
      <c r="C3427" s="103">
        <v>0.000679231825224077</v>
      </c>
      <c r="D3427" s="99" t="s">
        <v>456</v>
      </c>
      <c r="E3427" s="99" t="b">
        <v>0</v>
      </c>
      <c r="F3427" s="99" t="b">
        <v>0</v>
      </c>
      <c r="G3427" s="99" t="b">
        <v>0</v>
      </c>
    </row>
    <row r="3428" spans="1:7" ht="15">
      <c r="A3428" s="101" t="s">
        <v>776</v>
      </c>
      <c r="B3428" s="99">
        <v>4</v>
      </c>
      <c r="C3428" s="103">
        <v>0.0007938545193601319</v>
      </c>
      <c r="D3428" s="99" t="s">
        <v>456</v>
      </c>
      <c r="E3428" s="99" t="b">
        <v>0</v>
      </c>
      <c r="F3428" s="99" t="b">
        <v>0</v>
      </c>
      <c r="G3428" s="99" t="b">
        <v>0</v>
      </c>
    </row>
    <row r="3429" spans="1:7" ht="15">
      <c r="A3429" s="101" t="s">
        <v>1188</v>
      </c>
      <c r="B3429" s="99">
        <v>4</v>
      </c>
      <c r="C3429" s="103">
        <v>0.0009554061331726837</v>
      </c>
      <c r="D3429" s="99" t="s">
        <v>456</v>
      </c>
      <c r="E3429" s="99" t="b">
        <v>0</v>
      </c>
      <c r="F3429" s="99" t="b">
        <v>0</v>
      </c>
      <c r="G3429" s="99" t="b">
        <v>0</v>
      </c>
    </row>
    <row r="3430" spans="1:7" ht="15">
      <c r="A3430" s="101" t="s">
        <v>1209</v>
      </c>
      <c r="B3430" s="99">
        <v>4</v>
      </c>
      <c r="C3430" s="103">
        <v>0.0007938545193601319</v>
      </c>
      <c r="D3430" s="99" t="s">
        <v>456</v>
      </c>
      <c r="E3430" s="99" t="b">
        <v>0</v>
      </c>
      <c r="F3430" s="99" t="b">
        <v>0</v>
      </c>
      <c r="G3430" s="99" t="b">
        <v>0</v>
      </c>
    </row>
    <row r="3431" spans="1:7" ht="15">
      <c r="A3431" s="101" t="s">
        <v>864</v>
      </c>
      <c r="B3431" s="99">
        <v>4</v>
      </c>
      <c r="C3431" s="103">
        <v>0.0007938545193601319</v>
      </c>
      <c r="D3431" s="99" t="s">
        <v>456</v>
      </c>
      <c r="E3431" s="99" t="b">
        <v>0</v>
      </c>
      <c r="F3431" s="99" t="b">
        <v>0</v>
      </c>
      <c r="G3431" s="99" t="b">
        <v>0</v>
      </c>
    </row>
    <row r="3432" spans="1:7" ht="15">
      <c r="A3432" s="101" t="s">
        <v>803</v>
      </c>
      <c r="B3432" s="99">
        <v>4</v>
      </c>
      <c r="C3432" s="103">
        <v>0.000679231825224077</v>
      </c>
      <c r="D3432" s="99" t="s">
        <v>456</v>
      </c>
      <c r="E3432" s="99" t="b">
        <v>0</v>
      </c>
      <c r="F3432" s="99" t="b">
        <v>0</v>
      </c>
      <c r="G3432" s="99" t="b">
        <v>0</v>
      </c>
    </row>
    <row r="3433" spans="1:7" ht="15">
      <c r="A3433" s="101" t="s">
        <v>739</v>
      </c>
      <c r="B3433" s="99">
        <v>4</v>
      </c>
      <c r="C3433" s="103">
        <v>0.0007938545193601319</v>
      </c>
      <c r="D3433" s="99" t="s">
        <v>456</v>
      </c>
      <c r="E3433" s="99" t="b">
        <v>0</v>
      </c>
      <c r="F3433" s="99" t="b">
        <v>0</v>
      </c>
      <c r="G3433" s="99" t="b">
        <v>0</v>
      </c>
    </row>
    <row r="3434" spans="1:7" ht="15">
      <c r="A3434" s="101" t="s">
        <v>917</v>
      </c>
      <c r="B3434" s="99">
        <v>4</v>
      </c>
      <c r="C3434" s="103">
        <v>0.0009554061331726837</v>
      </c>
      <c r="D3434" s="99" t="s">
        <v>456</v>
      </c>
      <c r="E3434" s="99" t="b">
        <v>0</v>
      </c>
      <c r="F3434" s="99" t="b">
        <v>0</v>
      </c>
      <c r="G3434" s="99" t="b">
        <v>0</v>
      </c>
    </row>
    <row r="3435" spans="1:7" ht="15">
      <c r="A3435" s="101" t="s">
        <v>629</v>
      </c>
      <c r="B3435" s="99">
        <v>4</v>
      </c>
      <c r="C3435" s="103">
        <v>0.0007938545193601319</v>
      </c>
      <c r="D3435" s="99" t="s">
        <v>456</v>
      </c>
      <c r="E3435" s="99" t="b">
        <v>0</v>
      </c>
      <c r="F3435" s="99" t="b">
        <v>0</v>
      </c>
      <c r="G3435" s="99" t="b">
        <v>0</v>
      </c>
    </row>
    <row r="3436" spans="1:7" ht="15">
      <c r="A3436" s="101" t="s">
        <v>631</v>
      </c>
      <c r="B3436" s="99">
        <v>4</v>
      </c>
      <c r="C3436" s="103">
        <v>0.0009554061331726837</v>
      </c>
      <c r="D3436" s="99" t="s">
        <v>456</v>
      </c>
      <c r="E3436" s="99" t="b">
        <v>0</v>
      </c>
      <c r="F3436" s="99" t="b">
        <v>0</v>
      </c>
      <c r="G3436" s="99" t="b">
        <v>0</v>
      </c>
    </row>
    <row r="3437" spans="1:7" ht="15">
      <c r="A3437" s="101" t="s">
        <v>645</v>
      </c>
      <c r="B3437" s="99">
        <v>4</v>
      </c>
      <c r="C3437" s="103">
        <v>0.000679231825224077</v>
      </c>
      <c r="D3437" s="99" t="s">
        <v>456</v>
      </c>
      <c r="E3437" s="99" t="b">
        <v>0</v>
      </c>
      <c r="F3437" s="99" t="b">
        <v>0</v>
      </c>
      <c r="G3437" s="99" t="b">
        <v>0</v>
      </c>
    </row>
    <row r="3438" spans="1:7" ht="15">
      <c r="A3438" s="101" t="s">
        <v>833</v>
      </c>
      <c r="B3438" s="99">
        <v>4</v>
      </c>
      <c r="C3438" s="103">
        <v>0.000679231825224077</v>
      </c>
      <c r="D3438" s="99" t="s">
        <v>456</v>
      </c>
      <c r="E3438" s="99" t="b">
        <v>0</v>
      </c>
      <c r="F3438" s="99" t="b">
        <v>0</v>
      </c>
      <c r="G3438" s="99" t="b">
        <v>0</v>
      </c>
    </row>
    <row r="3439" spans="1:7" ht="15">
      <c r="A3439" s="101" t="s">
        <v>735</v>
      </c>
      <c r="B3439" s="99">
        <v>4</v>
      </c>
      <c r="C3439" s="103">
        <v>0.0009554061331726837</v>
      </c>
      <c r="D3439" s="99" t="s">
        <v>456</v>
      </c>
      <c r="E3439" s="99" t="b">
        <v>0</v>
      </c>
      <c r="F3439" s="99" t="b">
        <v>0</v>
      </c>
      <c r="G3439" s="99" t="b">
        <v>0</v>
      </c>
    </row>
    <row r="3440" spans="1:7" ht="15">
      <c r="A3440" s="101" t="s">
        <v>1003</v>
      </c>
      <c r="B3440" s="99">
        <v>4</v>
      </c>
      <c r="C3440" s="103">
        <v>0.0009554061331726837</v>
      </c>
      <c r="D3440" s="99" t="s">
        <v>456</v>
      </c>
      <c r="E3440" s="99" t="b">
        <v>0</v>
      </c>
      <c r="F3440" s="99" t="b">
        <v>0</v>
      </c>
      <c r="G3440" s="99" t="b">
        <v>0</v>
      </c>
    </row>
    <row r="3441" spans="1:7" ht="15">
      <c r="A3441" s="101" t="s">
        <v>1041</v>
      </c>
      <c r="B3441" s="99">
        <v>4</v>
      </c>
      <c r="C3441" s="103">
        <v>0.0009554061331726837</v>
      </c>
      <c r="D3441" s="99" t="s">
        <v>456</v>
      </c>
      <c r="E3441" s="99" t="b">
        <v>0</v>
      </c>
      <c r="F3441" s="99" t="b">
        <v>0</v>
      </c>
      <c r="G3441" s="99" t="b">
        <v>0</v>
      </c>
    </row>
    <row r="3442" spans="1:7" ht="15">
      <c r="A3442" s="101" t="s">
        <v>838</v>
      </c>
      <c r="B3442" s="99">
        <v>4</v>
      </c>
      <c r="C3442" s="103">
        <v>0.0009554061331726837</v>
      </c>
      <c r="D3442" s="99" t="s">
        <v>456</v>
      </c>
      <c r="E3442" s="99" t="b">
        <v>0</v>
      </c>
      <c r="F3442" s="99" t="b">
        <v>0</v>
      </c>
      <c r="G3442" s="99" t="b">
        <v>0</v>
      </c>
    </row>
    <row r="3443" spans="1:7" ht="15">
      <c r="A3443" s="101" t="s">
        <v>894</v>
      </c>
      <c r="B3443" s="99">
        <v>4</v>
      </c>
      <c r="C3443" s="103">
        <v>0.0009554061331726837</v>
      </c>
      <c r="D3443" s="99" t="s">
        <v>456</v>
      </c>
      <c r="E3443" s="99" t="b">
        <v>0</v>
      </c>
      <c r="F3443" s="99" t="b">
        <v>0</v>
      </c>
      <c r="G3443" s="99" t="b">
        <v>0</v>
      </c>
    </row>
    <row r="3444" spans="1:7" ht="15">
      <c r="A3444" s="101" t="s">
        <v>1117</v>
      </c>
      <c r="B3444" s="99">
        <v>4</v>
      </c>
      <c r="C3444" s="103">
        <v>0.000679231825224077</v>
      </c>
      <c r="D3444" s="99" t="s">
        <v>456</v>
      </c>
      <c r="E3444" s="99" t="b">
        <v>0</v>
      </c>
      <c r="F3444" s="99" t="b">
        <v>0</v>
      </c>
      <c r="G3444" s="99" t="b">
        <v>0</v>
      </c>
    </row>
    <row r="3445" spans="1:7" ht="15">
      <c r="A3445" s="101" t="s">
        <v>858</v>
      </c>
      <c r="B3445" s="99">
        <v>4</v>
      </c>
      <c r="C3445" s="103">
        <v>0.0007938545193601319</v>
      </c>
      <c r="D3445" s="99" t="s">
        <v>456</v>
      </c>
      <c r="E3445" s="99" t="b">
        <v>0</v>
      </c>
      <c r="F3445" s="99" t="b">
        <v>0</v>
      </c>
      <c r="G3445" s="99" t="b">
        <v>0</v>
      </c>
    </row>
    <row r="3446" spans="1:7" ht="15">
      <c r="A3446" s="101" t="s">
        <v>1131</v>
      </c>
      <c r="B3446" s="99">
        <v>4</v>
      </c>
      <c r="C3446" s="103">
        <v>0.0012315804411212902</v>
      </c>
      <c r="D3446" s="99" t="s">
        <v>456</v>
      </c>
      <c r="E3446" s="99" t="b">
        <v>0</v>
      </c>
      <c r="F3446" s="99" t="b">
        <v>0</v>
      </c>
      <c r="G3446" s="99" t="b">
        <v>0</v>
      </c>
    </row>
    <row r="3447" spans="1:7" ht="15">
      <c r="A3447" s="101" t="s">
        <v>730</v>
      </c>
      <c r="B3447" s="99">
        <v>4</v>
      </c>
      <c r="C3447" s="103">
        <v>0.0009554061331726837</v>
      </c>
      <c r="D3447" s="99" t="s">
        <v>456</v>
      </c>
      <c r="E3447" s="99" t="b">
        <v>0</v>
      </c>
      <c r="F3447" s="99" t="b">
        <v>0</v>
      </c>
      <c r="G3447" s="99" t="b">
        <v>0</v>
      </c>
    </row>
    <row r="3448" spans="1:7" ht="15">
      <c r="A3448" s="101" t="s">
        <v>601</v>
      </c>
      <c r="B3448" s="99">
        <v>4</v>
      </c>
      <c r="C3448" s="103">
        <v>0.0007938545193601319</v>
      </c>
      <c r="D3448" s="99" t="s">
        <v>456</v>
      </c>
      <c r="E3448" s="99" t="b">
        <v>0</v>
      </c>
      <c r="F3448" s="99" t="b">
        <v>0</v>
      </c>
      <c r="G3448" s="99" t="b">
        <v>0</v>
      </c>
    </row>
    <row r="3449" spans="1:7" ht="15">
      <c r="A3449" s="101" t="s">
        <v>1317</v>
      </c>
      <c r="B3449" s="99">
        <v>4</v>
      </c>
      <c r="C3449" s="103">
        <v>0.0007938545193601319</v>
      </c>
      <c r="D3449" s="99" t="s">
        <v>456</v>
      </c>
      <c r="E3449" s="99" t="b">
        <v>0</v>
      </c>
      <c r="F3449" s="99" t="b">
        <v>0</v>
      </c>
      <c r="G3449" s="99" t="b">
        <v>0</v>
      </c>
    </row>
    <row r="3450" spans="1:7" ht="15">
      <c r="A3450" s="101" t="s">
        <v>1268</v>
      </c>
      <c r="B3450" s="99">
        <v>4</v>
      </c>
      <c r="C3450" s="103">
        <v>0.0012315804411212902</v>
      </c>
      <c r="D3450" s="99" t="s">
        <v>456</v>
      </c>
      <c r="E3450" s="99" t="b">
        <v>0</v>
      </c>
      <c r="F3450" s="99" t="b">
        <v>0</v>
      </c>
      <c r="G3450" s="99" t="b">
        <v>0</v>
      </c>
    </row>
    <row r="3451" spans="1:7" ht="15">
      <c r="A3451" s="101" t="s">
        <v>1088</v>
      </c>
      <c r="B3451" s="99">
        <v>4</v>
      </c>
      <c r="C3451" s="103">
        <v>0.000679231825224077</v>
      </c>
      <c r="D3451" s="99" t="s">
        <v>456</v>
      </c>
      <c r="E3451" s="99" t="b">
        <v>0</v>
      </c>
      <c r="F3451" s="99" t="b">
        <v>0</v>
      </c>
      <c r="G3451" s="99" t="b">
        <v>0</v>
      </c>
    </row>
    <row r="3452" spans="1:7" ht="15">
      <c r="A3452" s="101" t="s">
        <v>697</v>
      </c>
      <c r="B3452" s="99">
        <v>4</v>
      </c>
      <c r="C3452" s="103">
        <v>0.000679231825224077</v>
      </c>
      <c r="D3452" s="99" t="s">
        <v>456</v>
      </c>
      <c r="E3452" s="99" t="b">
        <v>0</v>
      </c>
      <c r="F3452" s="99" t="b">
        <v>0</v>
      </c>
      <c r="G3452" s="99" t="b">
        <v>0</v>
      </c>
    </row>
    <row r="3453" spans="1:7" ht="15">
      <c r="A3453" s="101" t="s">
        <v>777</v>
      </c>
      <c r="B3453" s="99">
        <v>4</v>
      </c>
      <c r="C3453" s="103">
        <v>0.0007938545193601319</v>
      </c>
      <c r="D3453" s="99" t="s">
        <v>456</v>
      </c>
      <c r="E3453" s="99" t="b">
        <v>0</v>
      </c>
      <c r="F3453" s="99" t="b">
        <v>0</v>
      </c>
      <c r="G3453" s="99" t="b">
        <v>0</v>
      </c>
    </row>
    <row r="3454" spans="1:7" ht="15">
      <c r="A3454" s="101" t="s">
        <v>589</v>
      </c>
      <c r="B3454" s="99">
        <v>4</v>
      </c>
      <c r="C3454" s="103">
        <v>0.0009554061331726837</v>
      </c>
      <c r="D3454" s="99" t="s">
        <v>456</v>
      </c>
      <c r="E3454" s="99" t="b">
        <v>0</v>
      </c>
      <c r="F3454" s="99" t="b">
        <v>0</v>
      </c>
      <c r="G3454" s="99" t="b">
        <v>0</v>
      </c>
    </row>
    <row r="3455" spans="1:7" ht="15">
      <c r="A3455" s="101" t="s">
        <v>1112</v>
      </c>
      <c r="B3455" s="99">
        <v>4</v>
      </c>
      <c r="C3455" s="103">
        <v>0.0009554061331726837</v>
      </c>
      <c r="D3455" s="99" t="s">
        <v>456</v>
      </c>
      <c r="E3455" s="99" t="b">
        <v>0</v>
      </c>
      <c r="F3455" s="99" t="b">
        <v>0</v>
      </c>
      <c r="G3455" s="99" t="b">
        <v>0</v>
      </c>
    </row>
    <row r="3456" spans="1:7" ht="15">
      <c r="A3456" s="101" t="s">
        <v>1163</v>
      </c>
      <c r="B3456" s="99">
        <v>4</v>
      </c>
      <c r="C3456" s="103">
        <v>0.0007938545193601319</v>
      </c>
      <c r="D3456" s="99" t="s">
        <v>456</v>
      </c>
      <c r="E3456" s="99" t="b">
        <v>0</v>
      </c>
      <c r="F3456" s="99" t="b">
        <v>0</v>
      </c>
      <c r="G3456" s="99" t="b">
        <v>0</v>
      </c>
    </row>
    <row r="3457" spans="1:7" ht="15">
      <c r="A3457" s="101" t="s">
        <v>958</v>
      </c>
      <c r="B3457" s="99">
        <v>4</v>
      </c>
      <c r="C3457" s="103">
        <v>0.000679231825224077</v>
      </c>
      <c r="D3457" s="99" t="s">
        <v>456</v>
      </c>
      <c r="E3457" s="99" t="b">
        <v>0</v>
      </c>
      <c r="F3457" s="99" t="b">
        <v>0</v>
      </c>
      <c r="G3457" s="99" t="b">
        <v>0</v>
      </c>
    </row>
    <row r="3458" spans="1:7" ht="15">
      <c r="A3458" s="101" t="s">
        <v>648</v>
      </c>
      <c r="B3458" s="99">
        <v>4</v>
      </c>
      <c r="C3458" s="103">
        <v>0.0007938545193601319</v>
      </c>
      <c r="D3458" s="99" t="s">
        <v>456</v>
      </c>
      <c r="E3458" s="99" t="b">
        <v>0</v>
      </c>
      <c r="F3458" s="99" t="b">
        <v>0</v>
      </c>
      <c r="G3458" s="99" t="b">
        <v>0</v>
      </c>
    </row>
    <row r="3459" spans="1:7" ht="15">
      <c r="A3459" s="101" t="s">
        <v>1097</v>
      </c>
      <c r="B3459" s="99">
        <v>4</v>
      </c>
      <c r="C3459" s="103">
        <v>0.0009554061331726837</v>
      </c>
      <c r="D3459" s="99" t="s">
        <v>456</v>
      </c>
      <c r="E3459" s="99" t="b">
        <v>0</v>
      </c>
      <c r="F3459" s="99" t="b">
        <v>0</v>
      </c>
      <c r="G3459" s="99" t="b">
        <v>0</v>
      </c>
    </row>
    <row r="3460" spans="1:7" ht="15">
      <c r="A3460" s="101" t="s">
        <v>1055</v>
      </c>
      <c r="B3460" s="99">
        <v>4</v>
      </c>
      <c r="C3460" s="103">
        <v>0.000679231825224077</v>
      </c>
      <c r="D3460" s="99" t="s">
        <v>456</v>
      </c>
      <c r="E3460" s="99" t="b">
        <v>0</v>
      </c>
      <c r="F3460" s="99" t="b">
        <v>0</v>
      </c>
      <c r="G3460" s="99" t="b">
        <v>0</v>
      </c>
    </row>
    <row r="3461" spans="1:7" ht="15">
      <c r="A3461" s="101" t="s">
        <v>1140</v>
      </c>
      <c r="B3461" s="99">
        <v>4</v>
      </c>
      <c r="C3461" s="103">
        <v>0.0012315804411212902</v>
      </c>
      <c r="D3461" s="99" t="s">
        <v>456</v>
      </c>
      <c r="E3461" s="99" t="b">
        <v>0</v>
      </c>
      <c r="F3461" s="99" t="b">
        <v>1</v>
      </c>
      <c r="G3461" s="99" t="b">
        <v>0</v>
      </c>
    </row>
    <row r="3462" spans="1:7" ht="15">
      <c r="A3462" s="101" t="s">
        <v>830</v>
      </c>
      <c r="B3462" s="99">
        <v>4</v>
      </c>
      <c r="C3462" s="103">
        <v>0.0009554061331726837</v>
      </c>
      <c r="D3462" s="99" t="s">
        <v>456</v>
      </c>
      <c r="E3462" s="99" t="b">
        <v>0</v>
      </c>
      <c r="F3462" s="99" t="b">
        <v>0</v>
      </c>
      <c r="G3462" s="99" t="b">
        <v>0</v>
      </c>
    </row>
    <row r="3463" spans="1:7" ht="15">
      <c r="A3463" s="101" t="s">
        <v>1079</v>
      </c>
      <c r="B3463" s="99">
        <v>4</v>
      </c>
      <c r="C3463" s="103">
        <v>0.0012315804411212902</v>
      </c>
      <c r="D3463" s="99" t="s">
        <v>456</v>
      </c>
      <c r="E3463" s="99" t="b">
        <v>0</v>
      </c>
      <c r="F3463" s="99" t="b">
        <v>0</v>
      </c>
      <c r="G3463" s="99" t="b">
        <v>0</v>
      </c>
    </row>
    <row r="3464" spans="1:7" ht="15">
      <c r="A3464" s="101" t="s">
        <v>1327</v>
      </c>
      <c r="B3464" s="99">
        <v>4</v>
      </c>
      <c r="C3464" s="103">
        <v>0.0009554061331726837</v>
      </c>
      <c r="D3464" s="99" t="s">
        <v>456</v>
      </c>
      <c r="E3464" s="99" t="b">
        <v>0</v>
      </c>
      <c r="F3464" s="99" t="b">
        <v>0</v>
      </c>
      <c r="G3464" s="99" t="b">
        <v>0</v>
      </c>
    </row>
    <row r="3465" spans="1:7" ht="15">
      <c r="A3465" s="101" t="s">
        <v>1046</v>
      </c>
      <c r="B3465" s="99">
        <v>4</v>
      </c>
      <c r="C3465" s="103">
        <v>0.0009554061331726837</v>
      </c>
      <c r="D3465" s="99" t="s">
        <v>456</v>
      </c>
      <c r="E3465" s="99" t="b">
        <v>0</v>
      </c>
      <c r="F3465" s="99" t="b">
        <v>1</v>
      </c>
      <c r="G3465" s="99" t="b">
        <v>0</v>
      </c>
    </row>
    <row r="3466" spans="1:7" ht="15">
      <c r="A3466" s="101" t="s">
        <v>854</v>
      </c>
      <c r="B3466" s="99">
        <v>4</v>
      </c>
      <c r="C3466" s="103">
        <v>0.000679231825224077</v>
      </c>
      <c r="D3466" s="99" t="s">
        <v>456</v>
      </c>
      <c r="E3466" s="99" t="b">
        <v>0</v>
      </c>
      <c r="F3466" s="99" t="b">
        <v>0</v>
      </c>
      <c r="G3466" s="99" t="b">
        <v>0</v>
      </c>
    </row>
    <row r="3467" spans="1:7" ht="15">
      <c r="A3467" s="101" t="s">
        <v>611</v>
      </c>
      <c r="B3467" s="99">
        <v>4</v>
      </c>
      <c r="C3467" s="103">
        <v>0.0007938545193601319</v>
      </c>
      <c r="D3467" s="99" t="s">
        <v>456</v>
      </c>
      <c r="E3467" s="99" t="b">
        <v>0</v>
      </c>
      <c r="F3467" s="99" t="b">
        <v>0</v>
      </c>
      <c r="G3467" s="99" t="b">
        <v>0</v>
      </c>
    </row>
    <row r="3468" spans="1:7" ht="15">
      <c r="A3468" s="101" t="s">
        <v>929</v>
      </c>
      <c r="B3468" s="99">
        <v>4</v>
      </c>
      <c r="C3468" s="103">
        <v>0.0009554061331726837</v>
      </c>
      <c r="D3468" s="99" t="s">
        <v>456</v>
      </c>
      <c r="E3468" s="99" t="b">
        <v>0</v>
      </c>
      <c r="F3468" s="99" t="b">
        <v>0</v>
      </c>
      <c r="G3468" s="99" t="b">
        <v>0</v>
      </c>
    </row>
    <row r="3469" spans="1:7" ht="15">
      <c r="A3469" s="101" t="s">
        <v>639</v>
      </c>
      <c r="B3469" s="99">
        <v>4</v>
      </c>
      <c r="C3469" s="103">
        <v>0.0007938545193601319</v>
      </c>
      <c r="D3469" s="99" t="s">
        <v>456</v>
      </c>
      <c r="E3469" s="99" t="b">
        <v>0</v>
      </c>
      <c r="F3469" s="99" t="b">
        <v>0</v>
      </c>
      <c r="G3469" s="99" t="b">
        <v>0</v>
      </c>
    </row>
    <row r="3470" spans="1:7" ht="15">
      <c r="A3470" s="101" t="s">
        <v>703</v>
      </c>
      <c r="B3470" s="99">
        <v>4</v>
      </c>
      <c r="C3470" s="103">
        <v>0.000679231825224077</v>
      </c>
      <c r="D3470" s="99" t="s">
        <v>456</v>
      </c>
      <c r="E3470" s="99" t="b">
        <v>0</v>
      </c>
      <c r="F3470" s="99" t="b">
        <v>0</v>
      </c>
      <c r="G3470" s="99" t="b">
        <v>0</v>
      </c>
    </row>
    <row r="3471" spans="1:7" ht="15">
      <c r="A3471" s="101" t="s">
        <v>945</v>
      </c>
      <c r="B3471" s="99">
        <v>4</v>
      </c>
      <c r="C3471" s="103">
        <v>0.000679231825224077</v>
      </c>
      <c r="D3471" s="99" t="s">
        <v>456</v>
      </c>
      <c r="E3471" s="99" t="b">
        <v>0</v>
      </c>
      <c r="F3471" s="99" t="b">
        <v>0</v>
      </c>
      <c r="G3471" s="99" t="b">
        <v>0</v>
      </c>
    </row>
    <row r="3472" spans="1:7" ht="15">
      <c r="A3472" s="101" t="s">
        <v>774</v>
      </c>
      <c r="B3472" s="99">
        <v>4</v>
      </c>
      <c r="C3472" s="103">
        <v>0.0007938545193601319</v>
      </c>
      <c r="D3472" s="99" t="s">
        <v>456</v>
      </c>
      <c r="E3472" s="99" t="b">
        <v>0</v>
      </c>
      <c r="F3472" s="99" t="b">
        <v>0</v>
      </c>
      <c r="G3472" s="99" t="b">
        <v>0</v>
      </c>
    </row>
    <row r="3473" spans="1:7" ht="15">
      <c r="A3473" s="101" t="s">
        <v>1098</v>
      </c>
      <c r="B3473" s="99">
        <v>4</v>
      </c>
      <c r="C3473" s="103">
        <v>0.0007938545193601319</v>
      </c>
      <c r="D3473" s="99" t="s">
        <v>456</v>
      </c>
      <c r="E3473" s="99" t="b">
        <v>0</v>
      </c>
      <c r="F3473" s="99" t="b">
        <v>0</v>
      </c>
      <c r="G3473" s="99" t="b">
        <v>0</v>
      </c>
    </row>
    <row r="3474" spans="1:7" ht="15">
      <c r="A3474" s="101" t="s">
        <v>718</v>
      </c>
      <c r="B3474" s="99">
        <v>4</v>
      </c>
      <c r="C3474" s="103">
        <v>0.000679231825224077</v>
      </c>
      <c r="D3474" s="99" t="s">
        <v>456</v>
      </c>
      <c r="E3474" s="99" t="b">
        <v>0</v>
      </c>
      <c r="F3474" s="99" t="b">
        <v>0</v>
      </c>
      <c r="G3474" s="99" t="b">
        <v>0</v>
      </c>
    </row>
    <row r="3475" spans="1:7" ht="15">
      <c r="A3475" s="101" t="s">
        <v>1236</v>
      </c>
      <c r="B3475" s="99">
        <v>4</v>
      </c>
      <c r="C3475" s="103">
        <v>0.0009554061331726837</v>
      </c>
      <c r="D3475" s="99" t="s">
        <v>456</v>
      </c>
      <c r="E3475" s="99" t="b">
        <v>0</v>
      </c>
      <c r="F3475" s="99" t="b">
        <v>0</v>
      </c>
      <c r="G3475" s="99" t="b">
        <v>0</v>
      </c>
    </row>
    <row r="3476" spans="1:7" ht="15">
      <c r="A3476" s="101" t="s">
        <v>633</v>
      </c>
      <c r="B3476" s="99">
        <v>4</v>
      </c>
      <c r="C3476" s="103">
        <v>0.0007938545193601319</v>
      </c>
      <c r="D3476" s="99" t="s">
        <v>456</v>
      </c>
      <c r="E3476" s="99" t="b">
        <v>0</v>
      </c>
      <c r="F3476" s="99" t="b">
        <v>0</v>
      </c>
      <c r="G3476" s="99" t="b">
        <v>0</v>
      </c>
    </row>
    <row r="3477" spans="1:7" ht="15">
      <c r="A3477" s="101" t="s">
        <v>636</v>
      </c>
      <c r="B3477" s="99">
        <v>4</v>
      </c>
      <c r="C3477" s="103">
        <v>0.000679231825224077</v>
      </c>
      <c r="D3477" s="99" t="s">
        <v>456</v>
      </c>
      <c r="E3477" s="99" t="b">
        <v>0</v>
      </c>
      <c r="F3477" s="99" t="b">
        <v>0</v>
      </c>
      <c r="G3477" s="99" t="b">
        <v>0</v>
      </c>
    </row>
    <row r="3478" spans="1:7" ht="15">
      <c r="A3478" s="101" t="s">
        <v>1223</v>
      </c>
      <c r="B3478" s="99">
        <v>4</v>
      </c>
      <c r="C3478" s="103">
        <v>0.0009554061331726837</v>
      </c>
      <c r="D3478" s="99" t="s">
        <v>456</v>
      </c>
      <c r="E3478" s="99" t="b">
        <v>0</v>
      </c>
      <c r="F3478" s="99" t="b">
        <v>0</v>
      </c>
      <c r="G3478" s="99" t="b">
        <v>0</v>
      </c>
    </row>
    <row r="3479" spans="1:7" ht="15">
      <c r="A3479" s="101" t="s">
        <v>837</v>
      </c>
      <c r="B3479" s="99">
        <v>4</v>
      </c>
      <c r="C3479" s="103">
        <v>0.000679231825224077</v>
      </c>
      <c r="D3479" s="99" t="s">
        <v>456</v>
      </c>
      <c r="E3479" s="99" t="b">
        <v>0</v>
      </c>
      <c r="F3479" s="99" t="b">
        <v>0</v>
      </c>
      <c r="G3479" s="99" t="b">
        <v>0</v>
      </c>
    </row>
    <row r="3480" spans="1:7" ht="15">
      <c r="A3480" s="101" t="s">
        <v>619</v>
      </c>
      <c r="B3480" s="99">
        <v>4</v>
      </c>
      <c r="C3480" s="103">
        <v>0.000679231825224077</v>
      </c>
      <c r="D3480" s="99" t="s">
        <v>456</v>
      </c>
      <c r="E3480" s="99" t="b">
        <v>0</v>
      </c>
      <c r="F3480" s="99" t="b">
        <v>0</v>
      </c>
      <c r="G3480" s="99" t="b">
        <v>0</v>
      </c>
    </row>
    <row r="3481" spans="1:7" ht="15">
      <c r="A3481" s="101" t="s">
        <v>978</v>
      </c>
      <c r="B3481" s="99">
        <v>4</v>
      </c>
      <c r="C3481" s="103">
        <v>0.000679231825224077</v>
      </c>
      <c r="D3481" s="99" t="s">
        <v>456</v>
      </c>
      <c r="E3481" s="99" t="b">
        <v>0</v>
      </c>
      <c r="F3481" s="99" t="b">
        <v>0</v>
      </c>
      <c r="G3481" s="99" t="b">
        <v>0</v>
      </c>
    </row>
    <row r="3482" spans="1:7" ht="15">
      <c r="A3482" s="101" t="s">
        <v>1146</v>
      </c>
      <c r="B3482" s="99">
        <v>4</v>
      </c>
      <c r="C3482" s="103">
        <v>0.0012315804411212902</v>
      </c>
      <c r="D3482" s="99" t="s">
        <v>456</v>
      </c>
      <c r="E3482" s="99" t="b">
        <v>0</v>
      </c>
      <c r="F3482" s="99" t="b">
        <v>0</v>
      </c>
      <c r="G3482" s="99" t="b">
        <v>0</v>
      </c>
    </row>
    <row r="3483" spans="1:7" ht="15">
      <c r="A3483" s="101" t="s">
        <v>701</v>
      </c>
      <c r="B3483" s="99">
        <v>4</v>
      </c>
      <c r="C3483" s="103">
        <v>0.0009554061331726837</v>
      </c>
      <c r="D3483" s="99" t="s">
        <v>456</v>
      </c>
      <c r="E3483" s="99" t="b">
        <v>0</v>
      </c>
      <c r="F3483" s="99" t="b">
        <v>0</v>
      </c>
      <c r="G3483" s="99" t="b">
        <v>0</v>
      </c>
    </row>
    <row r="3484" spans="1:7" ht="15">
      <c r="A3484" s="101" t="s">
        <v>937</v>
      </c>
      <c r="B3484" s="99">
        <v>4</v>
      </c>
      <c r="C3484" s="103">
        <v>0.0012315804411212902</v>
      </c>
      <c r="D3484" s="99" t="s">
        <v>456</v>
      </c>
      <c r="E3484" s="99" t="b">
        <v>0</v>
      </c>
      <c r="F3484" s="99" t="b">
        <v>0</v>
      </c>
      <c r="G3484" s="99" t="b">
        <v>0</v>
      </c>
    </row>
    <row r="3485" spans="1:7" ht="15">
      <c r="A3485" s="101" t="s">
        <v>1238</v>
      </c>
      <c r="B3485" s="99">
        <v>4</v>
      </c>
      <c r="C3485" s="103">
        <v>0.0007938545193601319</v>
      </c>
      <c r="D3485" s="99" t="s">
        <v>456</v>
      </c>
      <c r="E3485" s="99" t="b">
        <v>0</v>
      </c>
      <c r="F3485" s="99" t="b">
        <v>0</v>
      </c>
      <c r="G3485" s="99" t="b">
        <v>0</v>
      </c>
    </row>
    <row r="3486" spans="1:7" ht="15">
      <c r="A3486" s="101" t="s">
        <v>1077</v>
      </c>
      <c r="B3486" s="99">
        <v>4</v>
      </c>
      <c r="C3486" s="103">
        <v>0.0012315804411212902</v>
      </c>
      <c r="D3486" s="99" t="s">
        <v>456</v>
      </c>
      <c r="E3486" s="99" t="b">
        <v>0</v>
      </c>
      <c r="F3486" s="99" t="b">
        <v>0</v>
      </c>
      <c r="G3486" s="99" t="b">
        <v>0</v>
      </c>
    </row>
    <row r="3487" spans="1:7" ht="15">
      <c r="A3487" s="101" t="s">
        <v>1068</v>
      </c>
      <c r="B3487" s="99">
        <v>4</v>
      </c>
      <c r="C3487" s="103">
        <v>0.0009554061331726837</v>
      </c>
      <c r="D3487" s="99" t="s">
        <v>456</v>
      </c>
      <c r="E3487" s="99" t="b">
        <v>0</v>
      </c>
      <c r="F3487" s="99" t="b">
        <v>0</v>
      </c>
      <c r="G3487" s="99" t="b">
        <v>0</v>
      </c>
    </row>
    <row r="3488" spans="1:7" ht="15">
      <c r="A3488" s="101" t="s">
        <v>816</v>
      </c>
      <c r="B3488" s="99">
        <v>4</v>
      </c>
      <c r="C3488" s="103">
        <v>0.000679231825224077</v>
      </c>
      <c r="D3488" s="99" t="s">
        <v>456</v>
      </c>
      <c r="E3488" s="99" t="b">
        <v>0</v>
      </c>
      <c r="F3488" s="99" t="b">
        <v>0</v>
      </c>
      <c r="G3488" s="99" t="b">
        <v>0</v>
      </c>
    </row>
    <row r="3489" spans="1:7" ht="15">
      <c r="A3489" s="101" t="s">
        <v>769</v>
      </c>
      <c r="B3489" s="99">
        <v>4</v>
      </c>
      <c r="C3489" s="103">
        <v>0.0009554061331726837</v>
      </c>
      <c r="D3489" s="99" t="s">
        <v>456</v>
      </c>
      <c r="E3489" s="99" t="b">
        <v>0</v>
      </c>
      <c r="F3489" s="99" t="b">
        <v>0</v>
      </c>
      <c r="G3489" s="99" t="b">
        <v>0</v>
      </c>
    </row>
    <row r="3490" spans="1:7" ht="15">
      <c r="A3490" s="101" t="s">
        <v>1242</v>
      </c>
      <c r="B3490" s="99">
        <v>4</v>
      </c>
      <c r="C3490" s="103">
        <v>0.0007938545193601319</v>
      </c>
      <c r="D3490" s="99" t="s">
        <v>456</v>
      </c>
      <c r="E3490" s="99" t="b">
        <v>0</v>
      </c>
      <c r="F3490" s="99" t="b">
        <v>1</v>
      </c>
      <c r="G3490" s="99" t="b">
        <v>0</v>
      </c>
    </row>
    <row r="3491" spans="1:7" ht="15">
      <c r="A3491" s="101" t="s">
        <v>1266</v>
      </c>
      <c r="B3491" s="99">
        <v>4</v>
      </c>
      <c r="C3491" s="103">
        <v>0.0012315804411212902</v>
      </c>
      <c r="D3491" s="99" t="s">
        <v>456</v>
      </c>
      <c r="E3491" s="99" t="b">
        <v>0</v>
      </c>
      <c r="F3491" s="99" t="b">
        <v>0</v>
      </c>
      <c r="G3491" s="99" t="b">
        <v>0</v>
      </c>
    </row>
    <row r="3492" spans="1:7" ht="15">
      <c r="A3492" s="101" t="s">
        <v>1004</v>
      </c>
      <c r="B3492" s="99">
        <v>4</v>
      </c>
      <c r="C3492" s="103">
        <v>0.0009554061331726837</v>
      </c>
      <c r="D3492" s="99" t="s">
        <v>456</v>
      </c>
      <c r="E3492" s="99" t="b">
        <v>0</v>
      </c>
      <c r="F3492" s="99" t="b">
        <v>0</v>
      </c>
      <c r="G3492" s="99" t="b">
        <v>0</v>
      </c>
    </row>
    <row r="3493" spans="1:7" ht="15">
      <c r="A3493" s="101" t="s">
        <v>1245</v>
      </c>
      <c r="B3493" s="99">
        <v>4</v>
      </c>
      <c r="C3493" s="103">
        <v>0.0012315804411212902</v>
      </c>
      <c r="D3493" s="99" t="s">
        <v>456</v>
      </c>
      <c r="E3493" s="99" t="b">
        <v>0</v>
      </c>
      <c r="F3493" s="99" t="b">
        <v>0</v>
      </c>
      <c r="G3493" s="99" t="b">
        <v>0</v>
      </c>
    </row>
    <row r="3494" spans="1:7" ht="15">
      <c r="A3494" s="101" t="s">
        <v>785</v>
      </c>
      <c r="B3494" s="99">
        <v>4</v>
      </c>
      <c r="C3494" s="103">
        <v>0.0009554061331726837</v>
      </c>
      <c r="D3494" s="99" t="s">
        <v>456</v>
      </c>
      <c r="E3494" s="99" t="b">
        <v>0</v>
      </c>
      <c r="F3494" s="99" t="b">
        <v>0</v>
      </c>
      <c r="G3494" s="99" t="b">
        <v>0</v>
      </c>
    </row>
    <row r="3495" spans="1:7" ht="15">
      <c r="A3495" s="101" t="s">
        <v>975</v>
      </c>
      <c r="B3495" s="99">
        <v>4</v>
      </c>
      <c r="C3495" s="103">
        <v>0.0009554061331726837</v>
      </c>
      <c r="D3495" s="99" t="s">
        <v>456</v>
      </c>
      <c r="E3495" s="99" t="b">
        <v>0</v>
      </c>
      <c r="F3495" s="99" t="b">
        <v>0</v>
      </c>
      <c r="G3495" s="99" t="b">
        <v>0</v>
      </c>
    </row>
    <row r="3496" spans="1:7" ht="15">
      <c r="A3496" s="101" t="s">
        <v>690</v>
      </c>
      <c r="B3496" s="99">
        <v>4</v>
      </c>
      <c r="C3496" s="103">
        <v>0.000679231825224077</v>
      </c>
      <c r="D3496" s="99" t="s">
        <v>456</v>
      </c>
      <c r="E3496" s="99" t="b">
        <v>0</v>
      </c>
      <c r="F3496" s="99" t="b">
        <v>0</v>
      </c>
      <c r="G3496" s="99" t="b">
        <v>0</v>
      </c>
    </row>
    <row r="3497" spans="1:7" ht="15">
      <c r="A3497" s="101" t="s">
        <v>1287</v>
      </c>
      <c r="B3497" s="99">
        <v>4</v>
      </c>
      <c r="C3497" s="103">
        <v>0.0007938545193601319</v>
      </c>
      <c r="D3497" s="99" t="s">
        <v>456</v>
      </c>
      <c r="E3497" s="99" t="b">
        <v>0</v>
      </c>
      <c r="F3497" s="99" t="b">
        <v>0</v>
      </c>
      <c r="G3497" s="99" t="b">
        <v>0</v>
      </c>
    </row>
    <row r="3498" spans="1:7" ht="15">
      <c r="A3498" s="101" t="s">
        <v>516</v>
      </c>
      <c r="B3498" s="99">
        <v>4</v>
      </c>
      <c r="C3498" s="103">
        <v>0.000679231825224077</v>
      </c>
      <c r="D3498" s="99" t="s">
        <v>456</v>
      </c>
      <c r="E3498" s="99" t="b">
        <v>0</v>
      </c>
      <c r="F3498" s="99" t="b">
        <v>0</v>
      </c>
      <c r="G3498" s="99" t="b">
        <v>0</v>
      </c>
    </row>
    <row r="3499" spans="1:7" ht="15">
      <c r="A3499" s="101" t="s">
        <v>1320</v>
      </c>
      <c r="B3499" s="99">
        <v>4</v>
      </c>
      <c r="C3499" s="103">
        <v>0.0009554061331726837</v>
      </c>
      <c r="D3499" s="99" t="s">
        <v>456</v>
      </c>
      <c r="E3499" s="99" t="b">
        <v>0</v>
      </c>
      <c r="F3499" s="99" t="b">
        <v>0</v>
      </c>
      <c r="G3499" s="99" t="b">
        <v>0</v>
      </c>
    </row>
    <row r="3500" spans="1:7" ht="15">
      <c r="A3500" s="101" t="s">
        <v>850</v>
      </c>
      <c r="B3500" s="99">
        <v>3</v>
      </c>
      <c r="C3500" s="103">
        <v>0.0007165545998795127</v>
      </c>
      <c r="D3500" s="99" t="s">
        <v>456</v>
      </c>
      <c r="E3500" s="99" t="b">
        <v>0</v>
      </c>
      <c r="F3500" s="99" t="b">
        <v>0</v>
      </c>
      <c r="G3500" s="99" t="b">
        <v>0</v>
      </c>
    </row>
    <row r="3501" spans="1:7" ht="15">
      <c r="A3501" s="101" t="s">
        <v>915</v>
      </c>
      <c r="B3501" s="99">
        <v>3</v>
      </c>
      <c r="C3501" s="103">
        <v>0.000595390889520099</v>
      </c>
      <c r="D3501" s="99" t="s">
        <v>456</v>
      </c>
      <c r="E3501" s="99" t="b">
        <v>0</v>
      </c>
      <c r="F3501" s="99" t="b">
        <v>0</v>
      </c>
      <c r="G3501" s="99" t="b">
        <v>0</v>
      </c>
    </row>
    <row r="3502" spans="1:7" ht="15">
      <c r="A3502" s="101" t="s">
        <v>1125</v>
      </c>
      <c r="B3502" s="99">
        <v>3</v>
      </c>
      <c r="C3502" s="103">
        <v>0.0007165545998795127</v>
      </c>
      <c r="D3502" s="99" t="s">
        <v>456</v>
      </c>
      <c r="E3502" s="99" t="b">
        <v>1</v>
      </c>
      <c r="F3502" s="99" t="b">
        <v>0</v>
      </c>
      <c r="G3502" s="99" t="b">
        <v>0</v>
      </c>
    </row>
    <row r="3503" spans="1:7" ht="15">
      <c r="A3503" s="101" t="s">
        <v>1375</v>
      </c>
      <c r="B3503" s="99">
        <v>3</v>
      </c>
      <c r="C3503" s="103">
        <v>0.000595390889520099</v>
      </c>
      <c r="D3503" s="99" t="s">
        <v>456</v>
      </c>
      <c r="E3503" s="99" t="b">
        <v>0</v>
      </c>
      <c r="F3503" s="99" t="b">
        <v>0</v>
      </c>
      <c r="G3503" s="99" t="b">
        <v>0</v>
      </c>
    </row>
    <row r="3504" spans="1:7" ht="15">
      <c r="A3504" s="101" t="s">
        <v>1474</v>
      </c>
      <c r="B3504" s="99">
        <v>3</v>
      </c>
      <c r="C3504" s="103">
        <v>0.0009236853308409676</v>
      </c>
      <c r="D3504" s="99" t="s">
        <v>456</v>
      </c>
      <c r="E3504" s="99" t="b">
        <v>0</v>
      </c>
      <c r="F3504" s="99" t="b">
        <v>0</v>
      </c>
      <c r="G3504" s="99" t="b">
        <v>0</v>
      </c>
    </row>
    <row r="3505" spans="1:7" ht="15">
      <c r="A3505" s="101" t="s">
        <v>852</v>
      </c>
      <c r="B3505" s="99">
        <v>3</v>
      </c>
      <c r="C3505" s="103">
        <v>0.000595390889520099</v>
      </c>
      <c r="D3505" s="99" t="s">
        <v>456</v>
      </c>
      <c r="E3505" s="99" t="b">
        <v>0</v>
      </c>
      <c r="F3505" s="99" t="b">
        <v>0</v>
      </c>
      <c r="G3505" s="99" t="b">
        <v>0</v>
      </c>
    </row>
    <row r="3506" spans="1:7" ht="15">
      <c r="A3506" s="101" t="s">
        <v>1446</v>
      </c>
      <c r="B3506" s="99">
        <v>3</v>
      </c>
      <c r="C3506" s="103">
        <v>0.000595390889520099</v>
      </c>
      <c r="D3506" s="99" t="s">
        <v>456</v>
      </c>
      <c r="E3506" s="99" t="b">
        <v>0</v>
      </c>
      <c r="F3506" s="99" t="b">
        <v>0</v>
      </c>
      <c r="G3506" s="99" t="b">
        <v>0</v>
      </c>
    </row>
    <row r="3507" spans="1:7" ht="15">
      <c r="A3507" s="101" t="s">
        <v>907</v>
      </c>
      <c r="B3507" s="99">
        <v>3</v>
      </c>
      <c r="C3507" s="103">
        <v>0.000595390889520099</v>
      </c>
      <c r="D3507" s="99" t="s">
        <v>456</v>
      </c>
      <c r="E3507" s="99" t="b">
        <v>0</v>
      </c>
      <c r="F3507" s="99" t="b">
        <v>0</v>
      </c>
      <c r="G3507" s="99" t="b">
        <v>0</v>
      </c>
    </row>
    <row r="3508" spans="1:7" ht="15">
      <c r="A3508" s="101" t="s">
        <v>758</v>
      </c>
      <c r="B3508" s="99">
        <v>3</v>
      </c>
      <c r="C3508" s="103">
        <v>0.000595390889520099</v>
      </c>
      <c r="D3508" s="99" t="s">
        <v>456</v>
      </c>
      <c r="E3508" s="99" t="b">
        <v>0</v>
      </c>
      <c r="F3508" s="99" t="b">
        <v>0</v>
      </c>
      <c r="G3508" s="99" t="b">
        <v>0</v>
      </c>
    </row>
    <row r="3509" spans="1:7" ht="15">
      <c r="A3509" s="101" t="s">
        <v>722</v>
      </c>
      <c r="B3509" s="99">
        <v>3</v>
      </c>
      <c r="C3509" s="103">
        <v>0.000595390889520099</v>
      </c>
      <c r="D3509" s="99" t="s">
        <v>456</v>
      </c>
      <c r="E3509" s="99" t="b">
        <v>0</v>
      </c>
      <c r="F3509" s="99" t="b">
        <v>0</v>
      </c>
      <c r="G3509" s="99" t="b">
        <v>0</v>
      </c>
    </row>
    <row r="3510" spans="1:7" ht="15">
      <c r="A3510" s="101" t="s">
        <v>780</v>
      </c>
      <c r="B3510" s="99">
        <v>3</v>
      </c>
      <c r="C3510" s="103">
        <v>0.000595390889520099</v>
      </c>
      <c r="D3510" s="99" t="s">
        <v>456</v>
      </c>
      <c r="E3510" s="99" t="b">
        <v>0</v>
      </c>
      <c r="F3510" s="99" t="b">
        <v>0</v>
      </c>
      <c r="G3510" s="99" t="b">
        <v>0</v>
      </c>
    </row>
    <row r="3511" spans="1:7" ht="15">
      <c r="A3511" s="101" t="s">
        <v>952</v>
      </c>
      <c r="B3511" s="99">
        <v>3</v>
      </c>
      <c r="C3511" s="103">
        <v>0.000595390889520099</v>
      </c>
      <c r="D3511" s="99" t="s">
        <v>456</v>
      </c>
      <c r="E3511" s="99" t="b">
        <v>0</v>
      </c>
      <c r="F3511" s="99" t="b">
        <v>0</v>
      </c>
      <c r="G3511" s="99" t="b">
        <v>0</v>
      </c>
    </row>
    <row r="3512" spans="1:7" ht="15">
      <c r="A3512" s="101" t="s">
        <v>986</v>
      </c>
      <c r="B3512" s="99">
        <v>3</v>
      </c>
      <c r="C3512" s="103">
        <v>0.000595390889520099</v>
      </c>
      <c r="D3512" s="99" t="s">
        <v>456</v>
      </c>
      <c r="E3512" s="99" t="b">
        <v>0</v>
      </c>
      <c r="F3512" s="99" t="b">
        <v>0</v>
      </c>
      <c r="G3512" s="99" t="b">
        <v>0</v>
      </c>
    </row>
    <row r="3513" spans="1:7" ht="15">
      <c r="A3513" s="101" t="s">
        <v>1259</v>
      </c>
      <c r="B3513" s="99">
        <v>3</v>
      </c>
      <c r="C3513" s="103">
        <v>0.0007165545998795127</v>
      </c>
      <c r="D3513" s="99" t="s">
        <v>456</v>
      </c>
      <c r="E3513" s="99" t="b">
        <v>0</v>
      </c>
      <c r="F3513" s="99" t="b">
        <v>0</v>
      </c>
      <c r="G3513" s="99" t="b">
        <v>0</v>
      </c>
    </row>
    <row r="3514" spans="1:7" ht="15">
      <c r="A3514" s="101" t="s">
        <v>1534</v>
      </c>
      <c r="B3514" s="99">
        <v>3</v>
      </c>
      <c r="C3514" s="103">
        <v>0.0007165545998795127</v>
      </c>
      <c r="D3514" s="99" t="s">
        <v>456</v>
      </c>
      <c r="E3514" s="99" t="b">
        <v>0</v>
      </c>
      <c r="F3514" s="99" t="b">
        <v>0</v>
      </c>
      <c r="G3514" s="99" t="b">
        <v>0</v>
      </c>
    </row>
    <row r="3515" spans="1:7" ht="15">
      <c r="A3515" s="101" t="s">
        <v>1581</v>
      </c>
      <c r="B3515" s="99">
        <v>3</v>
      </c>
      <c r="C3515" s="103">
        <v>0.000595390889520099</v>
      </c>
      <c r="D3515" s="99" t="s">
        <v>456</v>
      </c>
      <c r="E3515" s="99" t="b">
        <v>0</v>
      </c>
      <c r="F3515" s="99" t="b">
        <v>0</v>
      </c>
      <c r="G3515" s="99" t="b">
        <v>0</v>
      </c>
    </row>
    <row r="3516" spans="1:7" ht="15">
      <c r="A3516" s="101" t="s">
        <v>809</v>
      </c>
      <c r="B3516" s="99">
        <v>3</v>
      </c>
      <c r="C3516" s="103">
        <v>0.000595390889520099</v>
      </c>
      <c r="D3516" s="99" t="s">
        <v>456</v>
      </c>
      <c r="E3516" s="99" t="b">
        <v>0</v>
      </c>
      <c r="F3516" s="99" t="b">
        <v>0</v>
      </c>
      <c r="G3516" s="99" t="b">
        <v>0</v>
      </c>
    </row>
    <row r="3517" spans="1:7" ht="15">
      <c r="A3517" s="101" t="s">
        <v>1306</v>
      </c>
      <c r="B3517" s="99">
        <v>3</v>
      </c>
      <c r="C3517" s="103">
        <v>0.000595390889520099</v>
      </c>
      <c r="D3517" s="99" t="s">
        <v>456</v>
      </c>
      <c r="E3517" s="99" t="b">
        <v>0</v>
      </c>
      <c r="F3517" s="99" t="b">
        <v>0</v>
      </c>
      <c r="G3517" s="99" t="b">
        <v>0</v>
      </c>
    </row>
    <row r="3518" spans="1:7" ht="15">
      <c r="A3518" s="101" t="s">
        <v>1392</v>
      </c>
      <c r="B3518" s="99">
        <v>3</v>
      </c>
      <c r="C3518" s="103">
        <v>0.0007165545998795127</v>
      </c>
      <c r="D3518" s="99" t="s">
        <v>456</v>
      </c>
      <c r="E3518" s="99" t="b">
        <v>0</v>
      </c>
      <c r="F3518" s="99" t="b">
        <v>0</v>
      </c>
      <c r="G3518" s="99" t="b">
        <v>0</v>
      </c>
    </row>
    <row r="3519" spans="1:7" ht="15">
      <c r="A3519" s="101" t="s">
        <v>1539</v>
      </c>
      <c r="B3519" s="99">
        <v>3</v>
      </c>
      <c r="C3519" s="103">
        <v>0.000595390889520099</v>
      </c>
      <c r="D3519" s="99" t="s">
        <v>456</v>
      </c>
      <c r="E3519" s="99" t="b">
        <v>0</v>
      </c>
      <c r="F3519" s="99" t="b">
        <v>0</v>
      </c>
      <c r="G3519" s="99" t="b">
        <v>0</v>
      </c>
    </row>
    <row r="3520" spans="1:7" ht="15">
      <c r="A3520" s="101" t="s">
        <v>930</v>
      </c>
      <c r="B3520" s="99">
        <v>3</v>
      </c>
      <c r="C3520" s="103">
        <v>0.000595390889520099</v>
      </c>
      <c r="D3520" s="99" t="s">
        <v>456</v>
      </c>
      <c r="E3520" s="99" t="b">
        <v>0</v>
      </c>
      <c r="F3520" s="99" t="b">
        <v>0</v>
      </c>
      <c r="G3520" s="99" t="b">
        <v>0</v>
      </c>
    </row>
    <row r="3521" spans="1:7" ht="15">
      <c r="A3521" s="101" t="s">
        <v>984</v>
      </c>
      <c r="B3521" s="99">
        <v>3</v>
      </c>
      <c r="C3521" s="103">
        <v>0.0007165545998795127</v>
      </c>
      <c r="D3521" s="99" t="s">
        <v>456</v>
      </c>
      <c r="E3521" s="99" t="b">
        <v>0</v>
      </c>
      <c r="F3521" s="99" t="b">
        <v>0</v>
      </c>
      <c r="G3521" s="99" t="b">
        <v>0</v>
      </c>
    </row>
    <row r="3522" spans="1:7" ht="15">
      <c r="A3522" s="101" t="s">
        <v>1588</v>
      </c>
      <c r="B3522" s="99">
        <v>3</v>
      </c>
      <c r="C3522" s="103">
        <v>0.0009236853308409676</v>
      </c>
      <c r="D3522" s="99" t="s">
        <v>456</v>
      </c>
      <c r="E3522" s="99" t="b">
        <v>0</v>
      </c>
      <c r="F3522" s="99" t="b">
        <v>0</v>
      </c>
      <c r="G3522" s="99" t="b">
        <v>0</v>
      </c>
    </row>
    <row r="3523" spans="1:7" ht="15">
      <c r="A3523" s="101" t="s">
        <v>549</v>
      </c>
      <c r="B3523" s="99">
        <v>3</v>
      </c>
      <c r="C3523" s="103">
        <v>0.0007165545998795127</v>
      </c>
      <c r="D3523" s="99" t="s">
        <v>456</v>
      </c>
      <c r="E3523" s="99" t="b">
        <v>0</v>
      </c>
      <c r="F3523" s="99" t="b">
        <v>0</v>
      </c>
      <c r="G3523" s="99" t="b">
        <v>0</v>
      </c>
    </row>
    <row r="3524" spans="1:7" ht="15">
      <c r="A3524" s="101" t="s">
        <v>1601</v>
      </c>
      <c r="B3524" s="99">
        <v>3</v>
      </c>
      <c r="C3524" s="103">
        <v>0.0009236853308409676</v>
      </c>
      <c r="D3524" s="99" t="s">
        <v>456</v>
      </c>
      <c r="E3524" s="99" t="b">
        <v>0</v>
      </c>
      <c r="F3524" s="99" t="b">
        <v>0</v>
      </c>
      <c r="G3524" s="99" t="b">
        <v>0</v>
      </c>
    </row>
    <row r="3525" spans="1:7" ht="15">
      <c r="A3525" s="101" t="s">
        <v>595</v>
      </c>
      <c r="B3525" s="99">
        <v>3</v>
      </c>
      <c r="C3525" s="103">
        <v>0.0009236853308409676</v>
      </c>
      <c r="D3525" s="99" t="s">
        <v>456</v>
      </c>
      <c r="E3525" s="99" t="b">
        <v>0</v>
      </c>
      <c r="F3525" s="99" t="b">
        <v>0</v>
      </c>
      <c r="G3525" s="99" t="b">
        <v>0</v>
      </c>
    </row>
    <row r="3526" spans="1:7" ht="15">
      <c r="A3526" s="101" t="s">
        <v>1394</v>
      </c>
      <c r="B3526" s="99">
        <v>3</v>
      </c>
      <c r="C3526" s="103">
        <v>0.000595390889520099</v>
      </c>
      <c r="D3526" s="99" t="s">
        <v>456</v>
      </c>
      <c r="E3526" s="99" t="b">
        <v>0</v>
      </c>
      <c r="F3526" s="99" t="b">
        <v>0</v>
      </c>
      <c r="G3526" s="99" t="b">
        <v>0</v>
      </c>
    </row>
    <row r="3527" spans="1:7" ht="15">
      <c r="A3527" s="101" t="s">
        <v>1386</v>
      </c>
      <c r="B3527" s="99">
        <v>3</v>
      </c>
      <c r="C3527" s="103">
        <v>0.0009236853308409676</v>
      </c>
      <c r="D3527" s="99" t="s">
        <v>456</v>
      </c>
      <c r="E3527" s="99" t="b">
        <v>0</v>
      </c>
      <c r="F3527" s="99" t="b">
        <v>0</v>
      </c>
      <c r="G3527" s="99" t="b">
        <v>0</v>
      </c>
    </row>
    <row r="3528" spans="1:7" ht="15">
      <c r="A3528" s="101" t="s">
        <v>1076</v>
      </c>
      <c r="B3528" s="99">
        <v>3</v>
      </c>
      <c r="C3528" s="103">
        <v>0.000595390889520099</v>
      </c>
      <c r="D3528" s="99" t="s">
        <v>456</v>
      </c>
      <c r="E3528" s="99" t="b">
        <v>0</v>
      </c>
      <c r="F3528" s="99" t="b">
        <v>0</v>
      </c>
      <c r="G3528" s="99" t="b">
        <v>0</v>
      </c>
    </row>
    <row r="3529" spans="1:7" ht="15">
      <c r="A3529" s="101" t="s">
        <v>1277</v>
      </c>
      <c r="B3529" s="99">
        <v>3</v>
      </c>
      <c r="C3529" s="103">
        <v>0.000595390889520099</v>
      </c>
      <c r="D3529" s="99" t="s">
        <v>456</v>
      </c>
      <c r="E3529" s="99" t="b">
        <v>0</v>
      </c>
      <c r="F3529" s="99" t="b">
        <v>0</v>
      </c>
      <c r="G3529" s="99" t="b">
        <v>0</v>
      </c>
    </row>
    <row r="3530" spans="1:7" ht="15">
      <c r="A3530" s="101" t="s">
        <v>1470</v>
      </c>
      <c r="B3530" s="99">
        <v>3</v>
      </c>
      <c r="C3530" s="103">
        <v>0.0009236853308409676</v>
      </c>
      <c r="D3530" s="99" t="s">
        <v>456</v>
      </c>
      <c r="E3530" s="99" t="b">
        <v>0</v>
      </c>
      <c r="F3530" s="99" t="b">
        <v>0</v>
      </c>
      <c r="G3530" s="99" t="b">
        <v>0</v>
      </c>
    </row>
    <row r="3531" spans="1:7" ht="15">
      <c r="A3531" s="101" t="s">
        <v>1249</v>
      </c>
      <c r="B3531" s="99">
        <v>3</v>
      </c>
      <c r="C3531" s="103">
        <v>0.0007165545998795127</v>
      </c>
      <c r="D3531" s="99" t="s">
        <v>456</v>
      </c>
      <c r="E3531" s="99" t="b">
        <v>0</v>
      </c>
      <c r="F3531" s="99" t="b">
        <v>0</v>
      </c>
      <c r="G3531" s="99" t="b">
        <v>0</v>
      </c>
    </row>
    <row r="3532" spans="1:7" ht="15">
      <c r="A3532" s="101" t="s">
        <v>836</v>
      </c>
      <c r="B3532" s="99">
        <v>3</v>
      </c>
      <c r="C3532" s="103">
        <v>0.0007165545998795127</v>
      </c>
      <c r="D3532" s="99" t="s">
        <v>456</v>
      </c>
      <c r="E3532" s="99" t="b">
        <v>0</v>
      </c>
      <c r="F3532" s="99" t="b">
        <v>0</v>
      </c>
      <c r="G3532" s="99" t="b">
        <v>0</v>
      </c>
    </row>
    <row r="3533" spans="1:7" ht="15">
      <c r="A3533" s="101" t="s">
        <v>1459</v>
      </c>
      <c r="B3533" s="99">
        <v>3</v>
      </c>
      <c r="C3533" s="103">
        <v>0.000595390889520099</v>
      </c>
      <c r="D3533" s="99" t="s">
        <v>456</v>
      </c>
      <c r="E3533" s="99" t="b">
        <v>0</v>
      </c>
      <c r="F3533" s="99" t="b">
        <v>0</v>
      </c>
      <c r="G3533" s="99" t="b">
        <v>0</v>
      </c>
    </row>
    <row r="3534" spans="1:7" ht="15">
      <c r="A3534" s="101" t="s">
        <v>1543</v>
      </c>
      <c r="B3534" s="99">
        <v>3</v>
      </c>
      <c r="C3534" s="103">
        <v>0.000595390889520099</v>
      </c>
      <c r="D3534" s="99" t="s">
        <v>456</v>
      </c>
      <c r="E3534" s="99" t="b">
        <v>0</v>
      </c>
      <c r="F3534" s="99" t="b">
        <v>0</v>
      </c>
      <c r="G3534" s="99" t="b">
        <v>0</v>
      </c>
    </row>
    <row r="3535" spans="1:7" ht="15">
      <c r="A3535" s="101" t="s">
        <v>1526</v>
      </c>
      <c r="B3535" s="99">
        <v>3</v>
      </c>
      <c r="C3535" s="103">
        <v>0.000595390889520099</v>
      </c>
      <c r="D3535" s="99" t="s">
        <v>456</v>
      </c>
      <c r="E3535" s="99" t="b">
        <v>0</v>
      </c>
      <c r="F3535" s="99" t="b">
        <v>0</v>
      </c>
      <c r="G3535" s="99" t="b">
        <v>0</v>
      </c>
    </row>
    <row r="3536" spans="1:7" ht="15">
      <c r="A3536" s="101" t="s">
        <v>1167</v>
      </c>
      <c r="B3536" s="99">
        <v>3</v>
      </c>
      <c r="C3536" s="103">
        <v>0.0007165545998795127</v>
      </c>
      <c r="D3536" s="99" t="s">
        <v>456</v>
      </c>
      <c r="E3536" s="99" t="b">
        <v>0</v>
      </c>
      <c r="F3536" s="99" t="b">
        <v>0</v>
      </c>
      <c r="G3536" s="99" t="b">
        <v>0</v>
      </c>
    </row>
    <row r="3537" spans="1:7" ht="15">
      <c r="A3537" s="101" t="s">
        <v>1629</v>
      </c>
      <c r="B3537" s="99">
        <v>3</v>
      </c>
      <c r="C3537" s="103">
        <v>0.000595390889520099</v>
      </c>
      <c r="D3537" s="99" t="s">
        <v>456</v>
      </c>
      <c r="E3537" s="99" t="b">
        <v>0</v>
      </c>
      <c r="F3537" s="99" t="b">
        <v>0</v>
      </c>
      <c r="G3537" s="99" t="b">
        <v>0</v>
      </c>
    </row>
    <row r="3538" spans="1:7" ht="15">
      <c r="A3538" s="101" t="s">
        <v>973</v>
      </c>
      <c r="B3538" s="99">
        <v>3</v>
      </c>
      <c r="C3538" s="103">
        <v>0.000595390889520099</v>
      </c>
      <c r="D3538" s="99" t="s">
        <v>456</v>
      </c>
      <c r="E3538" s="99" t="b">
        <v>0</v>
      </c>
      <c r="F3538" s="99" t="b">
        <v>0</v>
      </c>
      <c r="G3538" s="99" t="b">
        <v>0</v>
      </c>
    </row>
    <row r="3539" spans="1:7" ht="15">
      <c r="A3539" s="101" t="s">
        <v>550</v>
      </c>
      <c r="B3539" s="99">
        <v>3</v>
      </c>
      <c r="C3539" s="103">
        <v>0.0007165545998795127</v>
      </c>
      <c r="D3539" s="99" t="s">
        <v>456</v>
      </c>
      <c r="E3539" s="99" t="b">
        <v>0</v>
      </c>
      <c r="F3539" s="99" t="b">
        <v>0</v>
      </c>
      <c r="G3539" s="99" t="b">
        <v>0</v>
      </c>
    </row>
    <row r="3540" spans="1:7" ht="15">
      <c r="A3540" s="101" t="s">
        <v>1598</v>
      </c>
      <c r="B3540" s="99">
        <v>3</v>
      </c>
      <c r="C3540" s="103">
        <v>0.000595390889520099</v>
      </c>
      <c r="D3540" s="99" t="s">
        <v>456</v>
      </c>
      <c r="E3540" s="99" t="b">
        <v>0</v>
      </c>
      <c r="F3540" s="99" t="b">
        <v>0</v>
      </c>
      <c r="G3540" s="99" t="b">
        <v>0</v>
      </c>
    </row>
    <row r="3541" spans="1:7" ht="15">
      <c r="A3541" s="101" t="s">
        <v>1365</v>
      </c>
      <c r="B3541" s="99">
        <v>3</v>
      </c>
      <c r="C3541" s="103">
        <v>0.0007165545998795127</v>
      </c>
      <c r="D3541" s="99" t="s">
        <v>456</v>
      </c>
      <c r="E3541" s="99" t="b">
        <v>0</v>
      </c>
      <c r="F3541" s="99" t="b">
        <v>0</v>
      </c>
      <c r="G3541" s="99" t="b">
        <v>0</v>
      </c>
    </row>
    <row r="3542" spans="1:7" ht="15">
      <c r="A3542" s="101" t="s">
        <v>1606</v>
      </c>
      <c r="B3542" s="99">
        <v>3</v>
      </c>
      <c r="C3542" s="103">
        <v>0.000595390889520099</v>
      </c>
      <c r="D3542" s="99" t="s">
        <v>456</v>
      </c>
      <c r="E3542" s="99" t="b">
        <v>0</v>
      </c>
      <c r="F3542" s="99" t="b">
        <v>0</v>
      </c>
      <c r="G3542" s="99" t="b">
        <v>0</v>
      </c>
    </row>
    <row r="3543" spans="1:7" ht="15">
      <c r="A3543" s="101" t="s">
        <v>855</v>
      </c>
      <c r="B3543" s="99">
        <v>3</v>
      </c>
      <c r="C3543" s="103">
        <v>0.000595390889520099</v>
      </c>
      <c r="D3543" s="99" t="s">
        <v>456</v>
      </c>
      <c r="E3543" s="99" t="b">
        <v>0</v>
      </c>
      <c r="F3543" s="99" t="b">
        <v>0</v>
      </c>
      <c r="G3543" s="99" t="b">
        <v>0</v>
      </c>
    </row>
    <row r="3544" spans="1:7" ht="15">
      <c r="A3544" s="101" t="s">
        <v>826</v>
      </c>
      <c r="B3544" s="99">
        <v>3</v>
      </c>
      <c r="C3544" s="103">
        <v>0.000595390889520099</v>
      </c>
      <c r="D3544" s="99" t="s">
        <v>456</v>
      </c>
      <c r="E3544" s="99" t="b">
        <v>0</v>
      </c>
      <c r="F3544" s="99" t="b">
        <v>0</v>
      </c>
      <c r="G3544" s="99" t="b">
        <v>0</v>
      </c>
    </row>
    <row r="3545" spans="1:7" ht="15">
      <c r="A3545" s="101" t="s">
        <v>618</v>
      </c>
      <c r="B3545" s="99">
        <v>3</v>
      </c>
      <c r="C3545" s="103">
        <v>0.000595390889520099</v>
      </c>
      <c r="D3545" s="99" t="s">
        <v>456</v>
      </c>
      <c r="E3545" s="99" t="b">
        <v>0</v>
      </c>
      <c r="F3545" s="99" t="b">
        <v>0</v>
      </c>
      <c r="G3545" s="99" t="b">
        <v>0</v>
      </c>
    </row>
    <row r="3546" spans="1:7" ht="15">
      <c r="A3546" s="101" t="s">
        <v>926</v>
      </c>
      <c r="B3546" s="99">
        <v>3</v>
      </c>
      <c r="C3546" s="103">
        <v>0.0009236853308409676</v>
      </c>
      <c r="D3546" s="99" t="s">
        <v>456</v>
      </c>
      <c r="E3546" s="99" t="b">
        <v>0</v>
      </c>
      <c r="F3546" s="99" t="b">
        <v>0</v>
      </c>
      <c r="G3546" s="99" t="b">
        <v>0</v>
      </c>
    </row>
    <row r="3547" spans="1:7" ht="15">
      <c r="A3547" s="101" t="s">
        <v>1457</v>
      </c>
      <c r="B3547" s="99">
        <v>3</v>
      </c>
      <c r="C3547" s="103">
        <v>0.0009236853308409676</v>
      </c>
      <c r="D3547" s="99" t="s">
        <v>456</v>
      </c>
      <c r="E3547" s="99" t="b">
        <v>1</v>
      </c>
      <c r="F3547" s="99" t="b">
        <v>0</v>
      </c>
      <c r="G3547" s="99" t="b">
        <v>0</v>
      </c>
    </row>
    <row r="3548" spans="1:7" ht="15">
      <c r="A3548" s="101" t="s">
        <v>1593</v>
      </c>
      <c r="B3548" s="99">
        <v>3</v>
      </c>
      <c r="C3548" s="103">
        <v>0.0007165545998795127</v>
      </c>
      <c r="D3548" s="99" t="s">
        <v>456</v>
      </c>
      <c r="E3548" s="99" t="b">
        <v>0</v>
      </c>
      <c r="F3548" s="99" t="b">
        <v>0</v>
      </c>
      <c r="G3548" s="99" t="b">
        <v>0</v>
      </c>
    </row>
    <row r="3549" spans="1:7" ht="15">
      <c r="A3549" s="101" t="s">
        <v>1359</v>
      </c>
      <c r="B3549" s="99">
        <v>3</v>
      </c>
      <c r="C3549" s="103">
        <v>0.000595390889520099</v>
      </c>
      <c r="D3549" s="99" t="s">
        <v>456</v>
      </c>
      <c r="E3549" s="99" t="b">
        <v>0</v>
      </c>
      <c r="F3549" s="99" t="b">
        <v>0</v>
      </c>
      <c r="G3549" s="99" t="b">
        <v>0</v>
      </c>
    </row>
    <row r="3550" spans="1:7" ht="15">
      <c r="A3550" s="101" t="s">
        <v>1638</v>
      </c>
      <c r="B3550" s="99">
        <v>3</v>
      </c>
      <c r="C3550" s="103">
        <v>0.0007165545998795127</v>
      </c>
      <c r="D3550" s="99" t="s">
        <v>456</v>
      </c>
      <c r="E3550" s="99" t="b">
        <v>0</v>
      </c>
      <c r="F3550" s="99" t="b">
        <v>0</v>
      </c>
      <c r="G3550" s="99" t="b">
        <v>0</v>
      </c>
    </row>
    <row r="3551" spans="1:7" ht="15">
      <c r="A3551" s="101" t="s">
        <v>717</v>
      </c>
      <c r="B3551" s="99">
        <v>3</v>
      </c>
      <c r="C3551" s="103">
        <v>0.000595390889520099</v>
      </c>
      <c r="D3551" s="99" t="s">
        <v>456</v>
      </c>
      <c r="E3551" s="99" t="b">
        <v>0</v>
      </c>
      <c r="F3551" s="99" t="b">
        <v>0</v>
      </c>
      <c r="G3551" s="99" t="b">
        <v>0</v>
      </c>
    </row>
    <row r="3552" spans="1:7" ht="15">
      <c r="A3552" s="101" t="s">
        <v>1179</v>
      </c>
      <c r="B3552" s="99">
        <v>3</v>
      </c>
      <c r="C3552" s="103">
        <v>0.000595390889520099</v>
      </c>
      <c r="D3552" s="99" t="s">
        <v>456</v>
      </c>
      <c r="E3552" s="99" t="b">
        <v>0</v>
      </c>
      <c r="F3552" s="99" t="b">
        <v>0</v>
      </c>
      <c r="G3552" s="99" t="b">
        <v>0</v>
      </c>
    </row>
    <row r="3553" spans="1:7" ht="15">
      <c r="A3553" s="101" t="s">
        <v>1148</v>
      </c>
      <c r="B3553" s="99">
        <v>3</v>
      </c>
      <c r="C3553" s="103">
        <v>0.000595390889520099</v>
      </c>
      <c r="D3553" s="99" t="s">
        <v>456</v>
      </c>
      <c r="E3553" s="99" t="b">
        <v>0</v>
      </c>
      <c r="F3553" s="99" t="b">
        <v>0</v>
      </c>
      <c r="G3553" s="99" t="b">
        <v>0</v>
      </c>
    </row>
    <row r="3554" spans="1:7" ht="15">
      <c r="A3554" s="101" t="s">
        <v>1451</v>
      </c>
      <c r="B3554" s="99">
        <v>3</v>
      </c>
      <c r="C3554" s="103">
        <v>0.0009236853308409676</v>
      </c>
      <c r="D3554" s="99" t="s">
        <v>456</v>
      </c>
      <c r="E3554" s="99" t="b">
        <v>0</v>
      </c>
      <c r="F3554" s="99" t="b">
        <v>0</v>
      </c>
      <c r="G3554" s="99" t="b">
        <v>0</v>
      </c>
    </row>
    <row r="3555" spans="1:7" ht="15">
      <c r="A3555" s="101" t="s">
        <v>872</v>
      </c>
      <c r="B3555" s="99">
        <v>3</v>
      </c>
      <c r="C3555" s="103">
        <v>0.000595390889520099</v>
      </c>
      <c r="D3555" s="99" t="s">
        <v>456</v>
      </c>
      <c r="E3555" s="99" t="b">
        <v>1</v>
      </c>
      <c r="F3555" s="99" t="b">
        <v>0</v>
      </c>
      <c r="G3555" s="99" t="b">
        <v>0</v>
      </c>
    </row>
    <row r="3556" spans="1:7" ht="15">
      <c r="A3556" s="101" t="s">
        <v>1009</v>
      </c>
      <c r="B3556" s="99">
        <v>3</v>
      </c>
      <c r="C3556" s="103">
        <v>0.000595390889520099</v>
      </c>
      <c r="D3556" s="99" t="s">
        <v>456</v>
      </c>
      <c r="E3556" s="99" t="b">
        <v>0</v>
      </c>
      <c r="F3556" s="99" t="b">
        <v>0</v>
      </c>
      <c r="G3556" s="99" t="b">
        <v>0</v>
      </c>
    </row>
    <row r="3557" spans="1:7" ht="15">
      <c r="A3557" s="101" t="s">
        <v>593</v>
      </c>
      <c r="B3557" s="99">
        <v>3</v>
      </c>
      <c r="C3557" s="103">
        <v>0.000595390889520099</v>
      </c>
      <c r="D3557" s="99" t="s">
        <v>456</v>
      </c>
      <c r="E3557" s="99" t="b">
        <v>0</v>
      </c>
      <c r="F3557" s="99" t="b">
        <v>0</v>
      </c>
      <c r="G3557" s="99" t="b">
        <v>0</v>
      </c>
    </row>
    <row r="3558" spans="1:7" ht="15">
      <c r="A3558" s="101" t="s">
        <v>967</v>
      </c>
      <c r="B3558" s="99">
        <v>3</v>
      </c>
      <c r="C3558" s="103">
        <v>0.0009236853308409676</v>
      </c>
      <c r="D3558" s="99" t="s">
        <v>456</v>
      </c>
      <c r="E3558" s="99" t="b">
        <v>0</v>
      </c>
      <c r="F3558" s="99" t="b">
        <v>0</v>
      </c>
      <c r="G3558" s="99" t="b">
        <v>0</v>
      </c>
    </row>
    <row r="3559" spans="1:7" ht="15">
      <c r="A3559" s="101" t="s">
        <v>819</v>
      </c>
      <c r="B3559" s="99">
        <v>3</v>
      </c>
      <c r="C3559" s="103">
        <v>0.000595390889520099</v>
      </c>
      <c r="D3559" s="99" t="s">
        <v>456</v>
      </c>
      <c r="E3559" s="99" t="b">
        <v>0</v>
      </c>
      <c r="F3559" s="99" t="b">
        <v>0</v>
      </c>
      <c r="G3559" s="99" t="b">
        <v>0</v>
      </c>
    </row>
    <row r="3560" spans="1:7" ht="15">
      <c r="A3560" s="101" t="s">
        <v>1399</v>
      </c>
      <c r="B3560" s="99">
        <v>3</v>
      </c>
      <c r="C3560" s="103">
        <v>0.000595390889520099</v>
      </c>
      <c r="D3560" s="99" t="s">
        <v>456</v>
      </c>
      <c r="E3560" s="99" t="b">
        <v>0</v>
      </c>
      <c r="F3560" s="99" t="b">
        <v>0</v>
      </c>
      <c r="G3560" s="99" t="b">
        <v>0</v>
      </c>
    </row>
    <row r="3561" spans="1:7" ht="15">
      <c r="A3561" s="101" t="s">
        <v>1166</v>
      </c>
      <c r="B3561" s="99">
        <v>3</v>
      </c>
      <c r="C3561" s="103">
        <v>0.0007165545998795127</v>
      </c>
      <c r="D3561" s="99" t="s">
        <v>456</v>
      </c>
      <c r="E3561" s="99" t="b">
        <v>0</v>
      </c>
      <c r="F3561" s="99" t="b">
        <v>0</v>
      </c>
      <c r="G3561" s="99" t="b">
        <v>0</v>
      </c>
    </row>
    <row r="3562" spans="1:7" ht="15">
      <c r="A3562" s="101" t="s">
        <v>1642</v>
      </c>
      <c r="B3562" s="99">
        <v>3</v>
      </c>
      <c r="C3562" s="103">
        <v>0.000595390889520099</v>
      </c>
      <c r="D3562" s="99" t="s">
        <v>456</v>
      </c>
      <c r="E3562" s="99" t="b">
        <v>0</v>
      </c>
      <c r="F3562" s="99" t="b">
        <v>0</v>
      </c>
      <c r="G3562" s="99" t="b">
        <v>0</v>
      </c>
    </row>
    <row r="3563" spans="1:7" ht="15">
      <c r="A3563" s="101" t="s">
        <v>1653</v>
      </c>
      <c r="B3563" s="99">
        <v>3</v>
      </c>
      <c r="C3563" s="103">
        <v>0.0007165545998795127</v>
      </c>
      <c r="D3563" s="99" t="s">
        <v>456</v>
      </c>
      <c r="E3563" s="99" t="b">
        <v>0</v>
      </c>
      <c r="F3563" s="99" t="b">
        <v>0</v>
      </c>
      <c r="G3563" s="99" t="b">
        <v>0</v>
      </c>
    </row>
    <row r="3564" spans="1:7" ht="15">
      <c r="A3564" s="101" t="s">
        <v>714</v>
      </c>
      <c r="B3564" s="99">
        <v>3</v>
      </c>
      <c r="C3564" s="103">
        <v>0.0007165545998795127</v>
      </c>
      <c r="D3564" s="99" t="s">
        <v>456</v>
      </c>
      <c r="E3564" s="99" t="b">
        <v>0</v>
      </c>
      <c r="F3564" s="99" t="b">
        <v>0</v>
      </c>
      <c r="G3564" s="99" t="b">
        <v>0</v>
      </c>
    </row>
    <row r="3565" spans="1:7" ht="15">
      <c r="A3565" s="101" t="s">
        <v>1589</v>
      </c>
      <c r="B3565" s="99">
        <v>3</v>
      </c>
      <c r="C3565" s="103">
        <v>0.000595390889520099</v>
      </c>
      <c r="D3565" s="99" t="s">
        <v>456</v>
      </c>
      <c r="E3565" s="99" t="b">
        <v>0</v>
      </c>
      <c r="F3565" s="99" t="b">
        <v>0</v>
      </c>
      <c r="G3565" s="99" t="b">
        <v>0</v>
      </c>
    </row>
    <row r="3566" spans="1:7" ht="15">
      <c r="A3566" s="101" t="s">
        <v>1622</v>
      </c>
      <c r="B3566" s="99">
        <v>3</v>
      </c>
      <c r="C3566" s="103">
        <v>0.0007165545998795127</v>
      </c>
      <c r="D3566" s="99" t="s">
        <v>456</v>
      </c>
      <c r="E3566" s="99" t="b">
        <v>0</v>
      </c>
      <c r="F3566" s="99" t="b">
        <v>0</v>
      </c>
      <c r="G3566" s="99" t="b">
        <v>0</v>
      </c>
    </row>
    <row r="3567" spans="1:7" ht="15">
      <c r="A3567" s="101" t="s">
        <v>1510</v>
      </c>
      <c r="B3567" s="99">
        <v>3</v>
      </c>
      <c r="C3567" s="103">
        <v>0.0007165545998795127</v>
      </c>
      <c r="D3567" s="99" t="s">
        <v>456</v>
      </c>
      <c r="E3567" s="99" t="b">
        <v>0</v>
      </c>
      <c r="F3567" s="99" t="b">
        <v>0</v>
      </c>
      <c r="G3567" s="99" t="b">
        <v>0</v>
      </c>
    </row>
    <row r="3568" spans="1:7" ht="15">
      <c r="A3568" s="101" t="s">
        <v>859</v>
      </c>
      <c r="B3568" s="99">
        <v>3</v>
      </c>
      <c r="C3568" s="103">
        <v>0.000595390889520099</v>
      </c>
      <c r="D3568" s="99" t="s">
        <v>456</v>
      </c>
      <c r="E3568" s="99" t="b">
        <v>0</v>
      </c>
      <c r="F3568" s="99" t="b">
        <v>0</v>
      </c>
      <c r="G3568" s="99" t="b">
        <v>0</v>
      </c>
    </row>
    <row r="3569" spans="1:7" ht="15">
      <c r="A3569" s="101" t="s">
        <v>941</v>
      </c>
      <c r="B3569" s="99">
        <v>3</v>
      </c>
      <c r="C3569" s="103">
        <v>0.000595390889520099</v>
      </c>
      <c r="D3569" s="99" t="s">
        <v>456</v>
      </c>
      <c r="E3569" s="99" t="b">
        <v>0</v>
      </c>
      <c r="F3569" s="99" t="b">
        <v>0</v>
      </c>
      <c r="G3569" s="99" t="b">
        <v>0</v>
      </c>
    </row>
    <row r="3570" spans="1:7" ht="15">
      <c r="A3570" s="101" t="s">
        <v>1045</v>
      </c>
      <c r="B3570" s="99">
        <v>3</v>
      </c>
      <c r="C3570" s="103">
        <v>0.000595390889520099</v>
      </c>
      <c r="D3570" s="99" t="s">
        <v>456</v>
      </c>
      <c r="E3570" s="99" t="b">
        <v>0</v>
      </c>
      <c r="F3570" s="99" t="b">
        <v>0</v>
      </c>
      <c r="G3570" s="99" t="b">
        <v>0</v>
      </c>
    </row>
    <row r="3571" spans="1:7" ht="15">
      <c r="A3571" s="101" t="s">
        <v>1291</v>
      </c>
      <c r="B3571" s="99">
        <v>3</v>
      </c>
      <c r="C3571" s="103">
        <v>0.0007165545998795127</v>
      </c>
      <c r="D3571" s="99" t="s">
        <v>456</v>
      </c>
      <c r="E3571" s="99" t="b">
        <v>0</v>
      </c>
      <c r="F3571" s="99" t="b">
        <v>0</v>
      </c>
      <c r="G3571" s="99" t="b">
        <v>0</v>
      </c>
    </row>
    <row r="3572" spans="1:7" ht="15">
      <c r="A3572" s="101" t="s">
        <v>1150</v>
      </c>
      <c r="B3572" s="99">
        <v>3</v>
      </c>
      <c r="C3572" s="103">
        <v>0.0007165545998795127</v>
      </c>
      <c r="D3572" s="99" t="s">
        <v>456</v>
      </c>
      <c r="E3572" s="99" t="b">
        <v>0</v>
      </c>
      <c r="F3572" s="99" t="b">
        <v>0</v>
      </c>
      <c r="G3572" s="99" t="b">
        <v>0</v>
      </c>
    </row>
    <row r="3573" spans="1:7" ht="15">
      <c r="A3573" s="101" t="s">
        <v>1489</v>
      </c>
      <c r="B3573" s="99">
        <v>3</v>
      </c>
      <c r="C3573" s="103">
        <v>0.000595390889520099</v>
      </c>
      <c r="D3573" s="99" t="s">
        <v>456</v>
      </c>
      <c r="E3573" s="99" t="b">
        <v>0</v>
      </c>
      <c r="F3573" s="99" t="b">
        <v>0</v>
      </c>
      <c r="G3573" s="99" t="b">
        <v>0</v>
      </c>
    </row>
    <row r="3574" spans="1:7" ht="15">
      <c r="A3574" s="101" t="s">
        <v>1239</v>
      </c>
      <c r="B3574" s="99">
        <v>3</v>
      </c>
      <c r="C3574" s="103">
        <v>0.000595390889520099</v>
      </c>
      <c r="D3574" s="99" t="s">
        <v>456</v>
      </c>
      <c r="E3574" s="99" t="b">
        <v>0</v>
      </c>
      <c r="F3574" s="99" t="b">
        <v>0</v>
      </c>
      <c r="G3574" s="99" t="b">
        <v>0</v>
      </c>
    </row>
    <row r="3575" spans="1:7" ht="15">
      <c r="A3575" s="101" t="s">
        <v>831</v>
      </c>
      <c r="B3575" s="99">
        <v>3</v>
      </c>
      <c r="C3575" s="103">
        <v>0.000595390889520099</v>
      </c>
      <c r="D3575" s="99" t="s">
        <v>456</v>
      </c>
      <c r="E3575" s="99" t="b">
        <v>0</v>
      </c>
      <c r="F3575" s="99" t="b">
        <v>0</v>
      </c>
      <c r="G3575" s="99" t="b">
        <v>0</v>
      </c>
    </row>
    <row r="3576" spans="1:7" ht="15">
      <c r="A3576" s="101" t="s">
        <v>663</v>
      </c>
      <c r="B3576" s="99">
        <v>3</v>
      </c>
      <c r="C3576" s="103">
        <v>0.000595390889520099</v>
      </c>
      <c r="D3576" s="99" t="s">
        <v>456</v>
      </c>
      <c r="E3576" s="99" t="b">
        <v>0</v>
      </c>
      <c r="F3576" s="99" t="b">
        <v>0</v>
      </c>
      <c r="G3576" s="99" t="b">
        <v>0</v>
      </c>
    </row>
    <row r="3577" spans="1:7" ht="15">
      <c r="A3577" s="101" t="s">
        <v>1367</v>
      </c>
      <c r="B3577" s="99">
        <v>3</v>
      </c>
      <c r="C3577" s="103">
        <v>0.000595390889520099</v>
      </c>
      <c r="D3577" s="99" t="s">
        <v>456</v>
      </c>
      <c r="E3577" s="99" t="b">
        <v>0</v>
      </c>
      <c r="F3577" s="99" t="b">
        <v>0</v>
      </c>
      <c r="G3577" s="99" t="b">
        <v>0</v>
      </c>
    </row>
    <row r="3578" spans="1:7" ht="15">
      <c r="A3578" s="101" t="s">
        <v>1504</v>
      </c>
      <c r="B3578" s="99">
        <v>3</v>
      </c>
      <c r="C3578" s="103">
        <v>0.0009236853308409676</v>
      </c>
      <c r="D3578" s="99" t="s">
        <v>456</v>
      </c>
      <c r="E3578" s="99" t="b">
        <v>0</v>
      </c>
      <c r="F3578" s="99" t="b">
        <v>0</v>
      </c>
      <c r="G3578" s="99" t="b">
        <v>0</v>
      </c>
    </row>
    <row r="3579" spans="1:7" ht="15">
      <c r="A3579" s="101" t="s">
        <v>879</v>
      </c>
      <c r="B3579" s="99">
        <v>3</v>
      </c>
      <c r="C3579" s="103">
        <v>0.000595390889520099</v>
      </c>
      <c r="D3579" s="99" t="s">
        <v>456</v>
      </c>
      <c r="E3579" s="99" t="b">
        <v>0</v>
      </c>
      <c r="F3579" s="99" t="b">
        <v>0</v>
      </c>
      <c r="G3579" s="99" t="b">
        <v>0</v>
      </c>
    </row>
    <row r="3580" spans="1:7" ht="15">
      <c r="A3580" s="101" t="s">
        <v>893</v>
      </c>
      <c r="B3580" s="99">
        <v>3</v>
      </c>
      <c r="C3580" s="103">
        <v>0.000595390889520099</v>
      </c>
      <c r="D3580" s="99" t="s">
        <v>456</v>
      </c>
      <c r="E3580" s="99" t="b">
        <v>0</v>
      </c>
      <c r="F3580" s="99" t="b">
        <v>0</v>
      </c>
      <c r="G3580" s="99" t="b">
        <v>0</v>
      </c>
    </row>
    <row r="3581" spans="1:7" ht="15">
      <c r="A3581" s="101" t="s">
        <v>1040</v>
      </c>
      <c r="B3581" s="99">
        <v>3</v>
      </c>
      <c r="C3581" s="103">
        <v>0.0007165545998795127</v>
      </c>
      <c r="D3581" s="99" t="s">
        <v>456</v>
      </c>
      <c r="E3581" s="99" t="b">
        <v>0</v>
      </c>
      <c r="F3581" s="99" t="b">
        <v>0</v>
      </c>
      <c r="G3581" s="99" t="b">
        <v>0</v>
      </c>
    </row>
    <row r="3582" spans="1:7" ht="15">
      <c r="A3582" s="101" t="s">
        <v>1059</v>
      </c>
      <c r="B3582" s="99">
        <v>3</v>
      </c>
      <c r="C3582" s="103">
        <v>0.0007165545998795127</v>
      </c>
      <c r="D3582" s="99" t="s">
        <v>456</v>
      </c>
      <c r="E3582" s="99" t="b">
        <v>0</v>
      </c>
      <c r="F3582" s="99" t="b">
        <v>0</v>
      </c>
      <c r="G3582" s="99" t="b">
        <v>0</v>
      </c>
    </row>
    <row r="3583" spans="1:7" ht="15">
      <c r="A3583" s="101" t="s">
        <v>949</v>
      </c>
      <c r="B3583" s="99">
        <v>3</v>
      </c>
      <c r="C3583" s="103">
        <v>0.000595390889520099</v>
      </c>
      <c r="D3583" s="99" t="s">
        <v>456</v>
      </c>
      <c r="E3583" s="99" t="b">
        <v>0</v>
      </c>
      <c r="F3583" s="99" t="b">
        <v>0</v>
      </c>
      <c r="G3583" s="99" t="b">
        <v>0</v>
      </c>
    </row>
    <row r="3584" spans="1:7" ht="15">
      <c r="A3584" s="101" t="s">
        <v>1421</v>
      </c>
      <c r="B3584" s="99">
        <v>3</v>
      </c>
      <c r="C3584" s="103">
        <v>0.0007165545998795127</v>
      </c>
      <c r="D3584" s="99" t="s">
        <v>456</v>
      </c>
      <c r="E3584" s="99" t="b">
        <v>0</v>
      </c>
      <c r="F3584" s="99" t="b">
        <v>0</v>
      </c>
      <c r="G3584" s="99" t="b">
        <v>0</v>
      </c>
    </row>
    <row r="3585" spans="1:7" ht="15">
      <c r="A3585" s="101" t="s">
        <v>951</v>
      </c>
      <c r="B3585" s="99">
        <v>3</v>
      </c>
      <c r="C3585" s="103">
        <v>0.0007165545998795127</v>
      </c>
      <c r="D3585" s="99" t="s">
        <v>456</v>
      </c>
      <c r="E3585" s="99" t="b">
        <v>0</v>
      </c>
      <c r="F3585" s="99" t="b">
        <v>0</v>
      </c>
      <c r="G3585" s="99" t="b">
        <v>0</v>
      </c>
    </row>
    <row r="3586" spans="1:7" ht="15">
      <c r="A3586" s="101" t="s">
        <v>624</v>
      </c>
      <c r="B3586" s="99">
        <v>3</v>
      </c>
      <c r="C3586" s="103">
        <v>0.0007165545998795127</v>
      </c>
      <c r="D3586" s="99" t="s">
        <v>456</v>
      </c>
      <c r="E3586" s="99" t="b">
        <v>0</v>
      </c>
      <c r="F3586" s="99" t="b">
        <v>0</v>
      </c>
      <c r="G3586" s="99" t="b">
        <v>0</v>
      </c>
    </row>
    <row r="3587" spans="1:7" ht="15">
      <c r="A3587" s="101" t="s">
        <v>1060</v>
      </c>
      <c r="B3587" s="99">
        <v>3</v>
      </c>
      <c r="C3587" s="103">
        <v>0.0007165545998795127</v>
      </c>
      <c r="D3587" s="99" t="s">
        <v>456</v>
      </c>
      <c r="E3587" s="99" t="b">
        <v>0</v>
      </c>
      <c r="F3587" s="99" t="b">
        <v>0</v>
      </c>
      <c r="G3587" s="99" t="b">
        <v>0</v>
      </c>
    </row>
    <row r="3588" spans="1:7" ht="15">
      <c r="A3588" s="101" t="s">
        <v>1227</v>
      </c>
      <c r="B3588" s="99">
        <v>3</v>
      </c>
      <c r="C3588" s="103">
        <v>0.000595390889520099</v>
      </c>
      <c r="D3588" s="99" t="s">
        <v>456</v>
      </c>
      <c r="E3588" s="99" t="b">
        <v>0</v>
      </c>
      <c r="F3588" s="99" t="b">
        <v>0</v>
      </c>
      <c r="G3588" s="99" t="b">
        <v>0</v>
      </c>
    </row>
    <row r="3589" spans="1:7" ht="15">
      <c r="A3589" s="101" t="s">
        <v>979</v>
      </c>
      <c r="B3589" s="99">
        <v>3</v>
      </c>
      <c r="C3589" s="103">
        <v>0.000595390889520099</v>
      </c>
      <c r="D3589" s="99" t="s">
        <v>456</v>
      </c>
      <c r="E3589" s="99" t="b">
        <v>0</v>
      </c>
      <c r="F3589" s="99" t="b">
        <v>0</v>
      </c>
      <c r="G3589" s="99" t="b">
        <v>0</v>
      </c>
    </row>
    <row r="3590" spans="1:7" ht="15">
      <c r="A3590" s="101" t="s">
        <v>966</v>
      </c>
      <c r="B3590" s="99">
        <v>3</v>
      </c>
      <c r="C3590" s="103">
        <v>0.000595390889520099</v>
      </c>
      <c r="D3590" s="99" t="s">
        <v>456</v>
      </c>
      <c r="E3590" s="99" t="b">
        <v>0</v>
      </c>
      <c r="F3590" s="99" t="b">
        <v>0</v>
      </c>
      <c r="G3590" s="99" t="b">
        <v>0</v>
      </c>
    </row>
    <row r="3591" spans="1:7" ht="15">
      <c r="A3591" s="101" t="s">
        <v>1463</v>
      </c>
      <c r="B3591" s="99">
        <v>3</v>
      </c>
      <c r="C3591" s="103">
        <v>0.000595390889520099</v>
      </c>
      <c r="D3591" s="99" t="s">
        <v>456</v>
      </c>
      <c r="E3591" s="99" t="b">
        <v>0</v>
      </c>
      <c r="F3591" s="99" t="b">
        <v>0</v>
      </c>
      <c r="G3591" s="99" t="b">
        <v>0</v>
      </c>
    </row>
    <row r="3592" spans="1:7" ht="15">
      <c r="A3592" s="101" t="s">
        <v>1214</v>
      </c>
      <c r="B3592" s="99">
        <v>3</v>
      </c>
      <c r="C3592" s="103">
        <v>0.000595390889520099</v>
      </c>
      <c r="D3592" s="99" t="s">
        <v>456</v>
      </c>
      <c r="E3592" s="99" t="b">
        <v>0</v>
      </c>
      <c r="F3592" s="99" t="b">
        <v>0</v>
      </c>
      <c r="G3592" s="99" t="b">
        <v>0</v>
      </c>
    </row>
    <row r="3593" spans="1:7" ht="15">
      <c r="A3593" s="101" t="s">
        <v>789</v>
      </c>
      <c r="B3593" s="99">
        <v>3</v>
      </c>
      <c r="C3593" s="103">
        <v>0.0007165545998795127</v>
      </c>
      <c r="D3593" s="99" t="s">
        <v>456</v>
      </c>
      <c r="E3593" s="99" t="b">
        <v>0</v>
      </c>
      <c r="F3593" s="99" t="b">
        <v>0</v>
      </c>
      <c r="G3593" s="99" t="b">
        <v>0</v>
      </c>
    </row>
    <row r="3594" spans="1:7" ht="15">
      <c r="A3594" s="101" t="s">
        <v>1585</v>
      </c>
      <c r="B3594" s="99">
        <v>3</v>
      </c>
      <c r="C3594" s="103">
        <v>0.0007165545998795127</v>
      </c>
      <c r="D3594" s="99" t="s">
        <v>456</v>
      </c>
      <c r="E3594" s="99" t="b">
        <v>0</v>
      </c>
      <c r="F3594" s="99" t="b">
        <v>0</v>
      </c>
      <c r="G3594" s="99" t="b">
        <v>0</v>
      </c>
    </row>
    <row r="3595" spans="1:7" ht="15">
      <c r="A3595" s="101" t="s">
        <v>1086</v>
      </c>
      <c r="B3595" s="99">
        <v>3</v>
      </c>
      <c r="C3595" s="103">
        <v>0.000595390889520099</v>
      </c>
      <c r="D3595" s="99" t="s">
        <v>456</v>
      </c>
      <c r="E3595" s="99" t="b">
        <v>0</v>
      </c>
      <c r="F3595" s="99" t="b">
        <v>0</v>
      </c>
      <c r="G3595" s="99" t="b">
        <v>0</v>
      </c>
    </row>
    <row r="3596" spans="1:7" ht="15">
      <c r="A3596" s="101" t="s">
        <v>1410</v>
      </c>
      <c r="B3596" s="99">
        <v>3</v>
      </c>
      <c r="C3596" s="103">
        <v>0.000595390889520099</v>
      </c>
      <c r="D3596" s="99" t="s">
        <v>456</v>
      </c>
      <c r="E3596" s="99" t="b">
        <v>0</v>
      </c>
      <c r="F3596" s="99" t="b">
        <v>0</v>
      </c>
      <c r="G3596" s="99" t="b">
        <v>0</v>
      </c>
    </row>
    <row r="3597" spans="1:7" ht="15">
      <c r="A3597" s="101" t="s">
        <v>273</v>
      </c>
      <c r="B3597" s="99">
        <v>3</v>
      </c>
      <c r="C3597" s="103">
        <v>0.0009236853308409676</v>
      </c>
      <c r="D3597" s="99" t="s">
        <v>456</v>
      </c>
      <c r="E3597" s="99" t="b">
        <v>0</v>
      </c>
      <c r="F3597" s="99" t="b">
        <v>0</v>
      </c>
      <c r="G3597" s="99" t="b">
        <v>0</v>
      </c>
    </row>
    <row r="3598" spans="1:7" ht="15">
      <c r="A3598" s="101" t="s">
        <v>1461</v>
      </c>
      <c r="B3598" s="99">
        <v>3</v>
      </c>
      <c r="C3598" s="103">
        <v>0.0007165545998795127</v>
      </c>
      <c r="D3598" s="99" t="s">
        <v>456</v>
      </c>
      <c r="E3598" s="99" t="b">
        <v>0</v>
      </c>
      <c r="F3598" s="99" t="b">
        <v>0</v>
      </c>
      <c r="G3598" s="99" t="b">
        <v>0</v>
      </c>
    </row>
    <row r="3599" spans="1:7" ht="15">
      <c r="A3599" s="101" t="s">
        <v>898</v>
      </c>
      <c r="B3599" s="99">
        <v>3</v>
      </c>
      <c r="C3599" s="103">
        <v>0.0007165545998795127</v>
      </c>
      <c r="D3599" s="99" t="s">
        <v>456</v>
      </c>
      <c r="E3599" s="99" t="b">
        <v>0</v>
      </c>
      <c r="F3599" s="99" t="b">
        <v>0</v>
      </c>
      <c r="G3599" s="99" t="b">
        <v>0</v>
      </c>
    </row>
    <row r="3600" spans="1:7" ht="15">
      <c r="A3600" s="101" t="s">
        <v>807</v>
      </c>
      <c r="B3600" s="99">
        <v>3</v>
      </c>
      <c r="C3600" s="103">
        <v>0.000595390889520099</v>
      </c>
      <c r="D3600" s="99" t="s">
        <v>456</v>
      </c>
      <c r="E3600" s="99" t="b">
        <v>0</v>
      </c>
      <c r="F3600" s="99" t="b">
        <v>0</v>
      </c>
      <c r="G3600" s="99" t="b">
        <v>0</v>
      </c>
    </row>
    <row r="3601" spans="1:7" ht="15">
      <c r="A3601" s="101" t="s">
        <v>1193</v>
      </c>
      <c r="B3601" s="99">
        <v>3</v>
      </c>
      <c r="C3601" s="103">
        <v>0.000595390889520099</v>
      </c>
      <c r="D3601" s="99" t="s">
        <v>456</v>
      </c>
      <c r="E3601" s="99" t="b">
        <v>0</v>
      </c>
      <c r="F3601" s="99" t="b">
        <v>0</v>
      </c>
      <c r="G3601" s="99" t="b">
        <v>0</v>
      </c>
    </row>
    <row r="3602" spans="1:7" ht="15">
      <c r="A3602" s="101" t="s">
        <v>1057</v>
      </c>
      <c r="B3602" s="99">
        <v>3</v>
      </c>
      <c r="C3602" s="103">
        <v>0.000595390889520099</v>
      </c>
      <c r="D3602" s="99" t="s">
        <v>456</v>
      </c>
      <c r="E3602" s="99" t="b">
        <v>0</v>
      </c>
      <c r="F3602" s="99" t="b">
        <v>0</v>
      </c>
      <c r="G3602" s="99" t="b">
        <v>0</v>
      </c>
    </row>
    <row r="3603" spans="1:7" ht="15">
      <c r="A3603" s="101" t="s">
        <v>561</v>
      </c>
      <c r="B3603" s="99">
        <v>3</v>
      </c>
      <c r="C3603" s="103">
        <v>0.0009236853308409676</v>
      </c>
      <c r="D3603" s="99" t="s">
        <v>456</v>
      </c>
      <c r="E3603" s="99" t="b">
        <v>0</v>
      </c>
      <c r="F3603" s="99" t="b">
        <v>0</v>
      </c>
      <c r="G3603" s="99" t="b">
        <v>0</v>
      </c>
    </row>
    <row r="3604" spans="1:7" ht="15">
      <c r="A3604" s="101" t="s">
        <v>584</v>
      </c>
      <c r="B3604" s="99">
        <v>3</v>
      </c>
      <c r="C3604" s="103">
        <v>0.000595390889520099</v>
      </c>
      <c r="D3604" s="99" t="s">
        <v>456</v>
      </c>
      <c r="E3604" s="99" t="b">
        <v>0</v>
      </c>
      <c r="F3604" s="99" t="b">
        <v>0</v>
      </c>
      <c r="G3604" s="99" t="b">
        <v>0</v>
      </c>
    </row>
    <row r="3605" spans="1:7" ht="15">
      <c r="A3605" s="101" t="s">
        <v>934</v>
      </c>
      <c r="B3605" s="99">
        <v>3</v>
      </c>
      <c r="C3605" s="103">
        <v>0.0009236853308409676</v>
      </c>
      <c r="D3605" s="99" t="s">
        <v>456</v>
      </c>
      <c r="E3605" s="99" t="b">
        <v>0</v>
      </c>
      <c r="F3605" s="99" t="b">
        <v>0</v>
      </c>
      <c r="G3605" s="99" t="b">
        <v>0</v>
      </c>
    </row>
    <row r="3606" spans="1:7" ht="15">
      <c r="A3606" s="101" t="s">
        <v>1204</v>
      </c>
      <c r="B3606" s="99">
        <v>3</v>
      </c>
      <c r="C3606" s="103">
        <v>0.0009236853308409676</v>
      </c>
      <c r="D3606" s="99" t="s">
        <v>456</v>
      </c>
      <c r="E3606" s="99" t="b">
        <v>0</v>
      </c>
      <c r="F3606" s="99" t="b">
        <v>0</v>
      </c>
      <c r="G3606" s="99" t="b">
        <v>0</v>
      </c>
    </row>
    <row r="3607" spans="1:7" ht="15">
      <c r="A3607" s="101" t="s">
        <v>916</v>
      </c>
      <c r="B3607" s="99">
        <v>3</v>
      </c>
      <c r="C3607" s="103">
        <v>0.000595390889520099</v>
      </c>
      <c r="D3607" s="99" t="s">
        <v>456</v>
      </c>
      <c r="E3607" s="99" t="b">
        <v>0</v>
      </c>
      <c r="F3607" s="99" t="b">
        <v>0</v>
      </c>
      <c r="G3607" s="99" t="b">
        <v>0</v>
      </c>
    </row>
    <row r="3608" spans="1:7" ht="15">
      <c r="A3608" s="101" t="s">
        <v>1271</v>
      </c>
      <c r="B3608" s="99">
        <v>3</v>
      </c>
      <c r="C3608" s="103">
        <v>0.0009236853308409676</v>
      </c>
      <c r="D3608" s="99" t="s">
        <v>456</v>
      </c>
      <c r="E3608" s="99" t="b">
        <v>0</v>
      </c>
      <c r="F3608" s="99" t="b">
        <v>0</v>
      </c>
      <c r="G3608" s="99" t="b">
        <v>0</v>
      </c>
    </row>
    <row r="3609" spans="1:7" ht="15">
      <c r="A3609" s="101" t="s">
        <v>1425</v>
      </c>
      <c r="B3609" s="99">
        <v>3</v>
      </c>
      <c r="C3609" s="103">
        <v>0.000595390889520099</v>
      </c>
      <c r="D3609" s="99" t="s">
        <v>456</v>
      </c>
      <c r="E3609" s="99" t="b">
        <v>0</v>
      </c>
      <c r="F3609" s="99" t="b">
        <v>0</v>
      </c>
      <c r="G3609" s="99" t="b">
        <v>0</v>
      </c>
    </row>
    <row r="3610" spans="1:7" ht="15">
      <c r="A3610" s="101" t="s">
        <v>1025</v>
      </c>
      <c r="B3610" s="99">
        <v>3</v>
      </c>
      <c r="C3610" s="103">
        <v>0.000595390889520099</v>
      </c>
      <c r="D3610" s="99" t="s">
        <v>456</v>
      </c>
      <c r="E3610" s="99" t="b">
        <v>0</v>
      </c>
      <c r="F3610" s="99" t="b">
        <v>0</v>
      </c>
      <c r="G3610" s="99" t="b">
        <v>0</v>
      </c>
    </row>
    <row r="3611" spans="1:7" ht="15">
      <c r="A3611" s="101" t="s">
        <v>812</v>
      </c>
      <c r="B3611" s="99">
        <v>3</v>
      </c>
      <c r="C3611" s="103">
        <v>0.0007165545998795127</v>
      </c>
      <c r="D3611" s="99" t="s">
        <v>456</v>
      </c>
      <c r="E3611" s="99" t="b">
        <v>0</v>
      </c>
      <c r="F3611" s="99" t="b">
        <v>0</v>
      </c>
      <c r="G3611" s="99" t="b">
        <v>0</v>
      </c>
    </row>
    <row r="3612" spans="1:7" ht="15">
      <c r="A3612" s="101" t="s">
        <v>662</v>
      </c>
      <c r="B3612" s="99">
        <v>3</v>
      </c>
      <c r="C3612" s="103">
        <v>0.000595390889520099</v>
      </c>
      <c r="D3612" s="99" t="s">
        <v>456</v>
      </c>
      <c r="E3612" s="99" t="b">
        <v>0</v>
      </c>
      <c r="F3612" s="99" t="b">
        <v>0</v>
      </c>
      <c r="G3612" s="99" t="b">
        <v>0</v>
      </c>
    </row>
    <row r="3613" spans="1:7" ht="15">
      <c r="A3613" s="101" t="s">
        <v>1170</v>
      </c>
      <c r="B3613" s="99">
        <v>3</v>
      </c>
      <c r="C3613" s="103">
        <v>0.000595390889520099</v>
      </c>
      <c r="D3613" s="99" t="s">
        <v>456</v>
      </c>
      <c r="E3613" s="99" t="b">
        <v>0</v>
      </c>
      <c r="F3613" s="99" t="b">
        <v>0</v>
      </c>
      <c r="G3613" s="99" t="b">
        <v>0</v>
      </c>
    </row>
    <row r="3614" spans="1:7" ht="15">
      <c r="A3614" s="101" t="s">
        <v>1423</v>
      </c>
      <c r="B3614" s="99">
        <v>3</v>
      </c>
      <c r="C3614" s="103">
        <v>0.0009236853308409676</v>
      </c>
      <c r="D3614" s="99" t="s">
        <v>456</v>
      </c>
      <c r="E3614" s="99" t="b">
        <v>0</v>
      </c>
      <c r="F3614" s="99" t="b">
        <v>0</v>
      </c>
      <c r="G3614" s="99" t="b">
        <v>0</v>
      </c>
    </row>
    <row r="3615" spans="1:7" ht="15">
      <c r="A3615" s="101" t="s">
        <v>1034</v>
      </c>
      <c r="B3615" s="99">
        <v>3</v>
      </c>
      <c r="C3615" s="103">
        <v>0.000595390889520099</v>
      </c>
      <c r="D3615" s="99" t="s">
        <v>456</v>
      </c>
      <c r="E3615" s="99" t="b">
        <v>0</v>
      </c>
      <c r="F3615" s="99" t="b">
        <v>0</v>
      </c>
      <c r="G3615" s="99" t="b">
        <v>0</v>
      </c>
    </row>
    <row r="3616" spans="1:7" ht="15">
      <c r="A3616" s="101" t="s">
        <v>1521</v>
      </c>
      <c r="B3616" s="99">
        <v>3</v>
      </c>
      <c r="C3616" s="103">
        <v>0.0009236853308409676</v>
      </c>
      <c r="D3616" s="99" t="s">
        <v>456</v>
      </c>
      <c r="E3616" s="99" t="b">
        <v>0</v>
      </c>
      <c r="F3616" s="99" t="b">
        <v>0</v>
      </c>
      <c r="G3616" s="99" t="b">
        <v>0</v>
      </c>
    </row>
    <row r="3617" spans="1:7" ht="15">
      <c r="A3617" s="101" t="s">
        <v>808</v>
      </c>
      <c r="B3617" s="99">
        <v>3</v>
      </c>
      <c r="C3617" s="103">
        <v>0.000595390889520099</v>
      </c>
      <c r="D3617" s="99" t="s">
        <v>456</v>
      </c>
      <c r="E3617" s="99" t="b">
        <v>0</v>
      </c>
      <c r="F3617" s="99" t="b">
        <v>0</v>
      </c>
      <c r="G3617" s="99" t="b">
        <v>0</v>
      </c>
    </row>
    <row r="3618" spans="1:7" ht="15">
      <c r="A3618" s="101" t="s">
        <v>1488</v>
      </c>
      <c r="B3618" s="99">
        <v>3</v>
      </c>
      <c r="C3618" s="103">
        <v>0.0009236853308409676</v>
      </c>
      <c r="D3618" s="99" t="s">
        <v>456</v>
      </c>
      <c r="E3618" s="99" t="b">
        <v>0</v>
      </c>
      <c r="F3618" s="99" t="b">
        <v>0</v>
      </c>
      <c r="G3618" s="99" t="b">
        <v>0</v>
      </c>
    </row>
    <row r="3619" spans="1:7" ht="15">
      <c r="A3619" s="101" t="s">
        <v>772</v>
      </c>
      <c r="B3619" s="99">
        <v>3</v>
      </c>
      <c r="C3619" s="103">
        <v>0.000595390889520099</v>
      </c>
      <c r="D3619" s="99" t="s">
        <v>456</v>
      </c>
      <c r="E3619" s="99" t="b">
        <v>0</v>
      </c>
      <c r="F3619" s="99" t="b">
        <v>0</v>
      </c>
      <c r="G3619" s="99" t="b">
        <v>0</v>
      </c>
    </row>
    <row r="3620" spans="1:7" ht="15">
      <c r="A3620" s="101" t="s">
        <v>1120</v>
      </c>
      <c r="B3620" s="99">
        <v>3</v>
      </c>
      <c r="C3620" s="103">
        <v>0.000595390889520099</v>
      </c>
      <c r="D3620" s="99" t="s">
        <v>456</v>
      </c>
      <c r="E3620" s="99" t="b">
        <v>0</v>
      </c>
      <c r="F3620" s="99" t="b">
        <v>0</v>
      </c>
      <c r="G3620" s="99" t="b">
        <v>0</v>
      </c>
    </row>
    <row r="3621" spans="1:7" ht="15">
      <c r="A3621" s="101" t="s">
        <v>762</v>
      </c>
      <c r="B3621" s="99">
        <v>3</v>
      </c>
      <c r="C3621" s="103">
        <v>0.000595390889520099</v>
      </c>
      <c r="D3621" s="99" t="s">
        <v>456</v>
      </c>
      <c r="E3621" s="99" t="b">
        <v>1</v>
      </c>
      <c r="F3621" s="99" t="b">
        <v>0</v>
      </c>
      <c r="G3621" s="99" t="b">
        <v>0</v>
      </c>
    </row>
    <row r="3622" spans="1:7" ht="15">
      <c r="A3622" s="101" t="s">
        <v>1564</v>
      </c>
      <c r="B3622" s="99">
        <v>3</v>
      </c>
      <c r="C3622" s="103">
        <v>0.0007165545998795127</v>
      </c>
      <c r="D3622" s="99" t="s">
        <v>456</v>
      </c>
      <c r="E3622" s="99" t="b">
        <v>0</v>
      </c>
      <c r="F3622" s="99" t="b">
        <v>0</v>
      </c>
      <c r="G3622" s="99" t="b">
        <v>0</v>
      </c>
    </row>
    <row r="3623" spans="1:7" ht="15">
      <c r="A3623" s="101" t="s">
        <v>1368</v>
      </c>
      <c r="B3623" s="99">
        <v>3</v>
      </c>
      <c r="C3623" s="103">
        <v>0.000595390889520099</v>
      </c>
      <c r="D3623" s="99" t="s">
        <v>456</v>
      </c>
      <c r="E3623" s="99" t="b">
        <v>1</v>
      </c>
      <c r="F3623" s="99" t="b">
        <v>0</v>
      </c>
      <c r="G3623" s="99" t="b">
        <v>0</v>
      </c>
    </row>
    <row r="3624" spans="1:7" ht="15">
      <c r="A3624" s="101" t="s">
        <v>759</v>
      </c>
      <c r="B3624" s="99">
        <v>3</v>
      </c>
      <c r="C3624" s="103">
        <v>0.0007165545998795127</v>
      </c>
      <c r="D3624" s="99" t="s">
        <v>456</v>
      </c>
      <c r="E3624" s="99" t="b">
        <v>0</v>
      </c>
      <c r="F3624" s="99" t="b">
        <v>0</v>
      </c>
      <c r="G3624" s="99" t="b">
        <v>0</v>
      </c>
    </row>
    <row r="3625" spans="1:7" ht="15">
      <c r="A3625" s="101" t="s">
        <v>940</v>
      </c>
      <c r="B3625" s="99">
        <v>3</v>
      </c>
      <c r="C3625" s="103">
        <v>0.000595390889520099</v>
      </c>
      <c r="D3625" s="99" t="s">
        <v>456</v>
      </c>
      <c r="E3625" s="99" t="b">
        <v>0</v>
      </c>
      <c r="F3625" s="99" t="b">
        <v>0</v>
      </c>
      <c r="G3625" s="99" t="b">
        <v>0</v>
      </c>
    </row>
    <row r="3626" spans="1:7" ht="15">
      <c r="A3626" s="101" t="s">
        <v>813</v>
      </c>
      <c r="B3626" s="99">
        <v>3</v>
      </c>
      <c r="C3626" s="103">
        <v>0.000595390889520099</v>
      </c>
      <c r="D3626" s="99" t="s">
        <v>456</v>
      </c>
      <c r="E3626" s="99" t="b">
        <v>0</v>
      </c>
      <c r="F3626" s="99" t="b">
        <v>0</v>
      </c>
      <c r="G3626" s="99" t="b">
        <v>0</v>
      </c>
    </row>
    <row r="3627" spans="1:7" ht="15">
      <c r="A3627" s="101" t="s">
        <v>651</v>
      </c>
      <c r="B3627" s="99">
        <v>3</v>
      </c>
      <c r="C3627" s="103">
        <v>0.000595390889520099</v>
      </c>
      <c r="D3627" s="99" t="s">
        <v>456</v>
      </c>
      <c r="E3627" s="99" t="b">
        <v>0</v>
      </c>
      <c r="F3627" s="99" t="b">
        <v>0</v>
      </c>
      <c r="G3627" s="99" t="b">
        <v>0</v>
      </c>
    </row>
    <row r="3628" spans="1:7" ht="15">
      <c r="A3628" s="101" t="s">
        <v>1349</v>
      </c>
      <c r="B3628" s="99">
        <v>3</v>
      </c>
      <c r="C3628" s="103">
        <v>0.0009236853308409676</v>
      </c>
      <c r="D3628" s="99" t="s">
        <v>456</v>
      </c>
      <c r="E3628" s="99" t="b">
        <v>0</v>
      </c>
      <c r="F3628" s="99" t="b">
        <v>0</v>
      </c>
      <c r="G3628" s="99" t="b">
        <v>0</v>
      </c>
    </row>
    <row r="3629" spans="1:7" ht="15">
      <c r="A3629" s="101" t="s">
        <v>781</v>
      </c>
      <c r="B3629" s="99">
        <v>3</v>
      </c>
      <c r="C3629" s="103">
        <v>0.0007165545998795127</v>
      </c>
      <c r="D3629" s="99" t="s">
        <v>456</v>
      </c>
      <c r="E3629" s="99" t="b">
        <v>0</v>
      </c>
      <c r="F3629" s="99" t="b">
        <v>0</v>
      </c>
      <c r="G3629" s="99" t="b">
        <v>0</v>
      </c>
    </row>
    <row r="3630" spans="1:7" ht="15">
      <c r="A3630" s="101" t="s">
        <v>710</v>
      </c>
      <c r="B3630" s="99">
        <v>3</v>
      </c>
      <c r="C3630" s="103">
        <v>0.000595390889520099</v>
      </c>
      <c r="D3630" s="99" t="s">
        <v>456</v>
      </c>
      <c r="E3630" s="99" t="b">
        <v>0</v>
      </c>
      <c r="F3630" s="99" t="b">
        <v>0</v>
      </c>
      <c r="G3630" s="99" t="b">
        <v>0</v>
      </c>
    </row>
    <row r="3631" spans="1:7" ht="15">
      <c r="A3631" s="101" t="s">
        <v>685</v>
      </c>
      <c r="B3631" s="99">
        <v>3</v>
      </c>
      <c r="C3631" s="103">
        <v>0.000595390889520099</v>
      </c>
      <c r="D3631" s="99" t="s">
        <v>456</v>
      </c>
      <c r="E3631" s="99" t="b">
        <v>0</v>
      </c>
      <c r="F3631" s="99" t="b">
        <v>0</v>
      </c>
      <c r="G3631" s="99" t="b">
        <v>0</v>
      </c>
    </row>
    <row r="3632" spans="1:7" ht="15">
      <c r="A3632" s="101" t="s">
        <v>1116</v>
      </c>
      <c r="B3632" s="99">
        <v>3</v>
      </c>
      <c r="C3632" s="103">
        <v>0.000595390889520099</v>
      </c>
      <c r="D3632" s="99" t="s">
        <v>456</v>
      </c>
      <c r="E3632" s="99" t="b">
        <v>0</v>
      </c>
      <c r="F3632" s="99" t="b">
        <v>0</v>
      </c>
      <c r="G3632" s="99" t="b">
        <v>0</v>
      </c>
    </row>
    <row r="3633" spans="1:7" ht="15">
      <c r="A3633" s="101" t="s">
        <v>746</v>
      </c>
      <c r="B3633" s="99">
        <v>3</v>
      </c>
      <c r="C3633" s="103">
        <v>0.0007165545998795127</v>
      </c>
      <c r="D3633" s="99" t="s">
        <v>456</v>
      </c>
      <c r="E3633" s="99" t="b">
        <v>0</v>
      </c>
      <c r="F3633" s="99" t="b">
        <v>0</v>
      </c>
      <c r="G3633" s="99" t="b">
        <v>0</v>
      </c>
    </row>
    <row r="3634" spans="1:7" ht="15">
      <c r="A3634" s="101" t="s">
        <v>519</v>
      </c>
      <c r="B3634" s="99">
        <v>3</v>
      </c>
      <c r="C3634" s="103">
        <v>0.000595390889520099</v>
      </c>
      <c r="D3634" s="99" t="s">
        <v>456</v>
      </c>
      <c r="E3634" s="99" t="b">
        <v>0</v>
      </c>
      <c r="F3634" s="99" t="b">
        <v>0</v>
      </c>
      <c r="G3634" s="99" t="b">
        <v>0</v>
      </c>
    </row>
    <row r="3635" spans="1:7" ht="15">
      <c r="A3635" s="101" t="s">
        <v>1288</v>
      </c>
      <c r="B3635" s="99">
        <v>3</v>
      </c>
      <c r="C3635" s="103">
        <v>0.000595390889520099</v>
      </c>
      <c r="D3635" s="99" t="s">
        <v>456</v>
      </c>
      <c r="E3635" s="99" t="b">
        <v>0</v>
      </c>
      <c r="F3635" s="99" t="b">
        <v>0</v>
      </c>
      <c r="G3635" s="99" t="b">
        <v>0</v>
      </c>
    </row>
    <row r="3636" spans="1:7" ht="15">
      <c r="A3636" s="101" t="s">
        <v>1218</v>
      </c>
      <c r="B3636" s="99">
        <v>3</v>
      </c>
      <c r="C3636" s="103">
        <v>0.000595390889520099</v>
      </c>
      <c r="D3636" s="99" t="s">
        <v>456</v>
      </c>
      <c r="E3636" s="99" t="b">
        <v>0</v>
      </c>
      <c r="F3636" s="99" t="b">
        <v>0</v>
      </c>
      <c r="G3636" s="99" t="b">
        <v>0</v>
      </c>
    </row>
    <row r="3637" spans="1:7" ht="15">
      <c r="A3637" s="101" t="s">
        <v>674</v>
      </c>
      <c r="B3637" s="99">
        <v>3</v>
      </c>
      <c r="C3637" s="103">
        <v>0.0007165545998795127</v>
      </c>
      <c r="D3637" s="99" t="s">
        <v>456</v>
      </c>
      <c r="E3637" s="99" t="b">
        <v>0</v>
      </c>
      <c r="F3637" s="99" t="b">
        <v>0</v>
      </c>
      <c r="G3637" s="99" t="b">
        <v>0</v>
      </c>
    </row>
    <row r="3638" spans="1:7" ht="15">
      <c r="A3638" s="101" t="s">
        <v>555</v>
      </c>
      <c r="B3638" s="99">
        <v>3</v>
      </c>
      <c r="C3638" s="103">
        <v>0.000595390889520099</v>
      </c>
      <c r="D3638" s="99" t="s">
        <v>456</v>
      </c>
      <c r="E3638" s="99" t="b">
        <v>0</v>
      </c>
      <c r="F3638" s="99" t="b">
        <v>0</v>
      </c>
      <c r="G3638" s="99" t="b">
        <v>0</v>
      </c>
    </row>
    <row r="3639" spans="1:7" ht="15">
      <c r="A3639" s="101" t="s">
        <v>806</v>
      </c>
      <c r="B3639" s="99">
        <v>3</v>
      </c>
      <c r="C3639" s="103">
        <v>0.0009236853308409676</v>
      </c>
      <c r="D3639" s="99" t="s">
        <v>456</v>
      </c>
      <c r="E3639" s="99" t="b">
        <v>0</v>
      </c>
      <c r="F3639" s="99" t="b">
        <v>0</v>
      </c>
      <c r="G3639" s="99" t="b">
        <v>0</v>
      </c>
    </row>
    <row r="3640" spans="1:7" ht="15">
      <c r="A3640" s="101" t="s">
        <v>1569</v>
      </c>
      <c r="B3640" s="99">
        <v>3</v>
      </c>
      <c r="C3640" s="103">
        <v>0.0007165545998795127</v>
      </c>
      <c r="D3640" s="99" t="s">
        <v>456</v>
      </c>
      <c r="E3640" s="99" t="b">
        <v>0</v>
      </c>
      <c r="F3640" s="99" t="b">
        <v>0</v>
      </c>
      <c r="G3640" s="99" t="b">
        <v>0</v>
      </c>
    </row>
    <row r="3641" spans="1:7" ht="15">
      <c r="A3641" s="101" t="s">
        <v>726</v>
      </c>
      <c r="B3641" s="99">
        <v>3</v>
      </c>
      <c r="C3641" s="103">
        <v>0.000595390889520099</v>
      </c>
      <c r="D3641" s="99" t="s">
        <v>456</v>
      </c>
      <c r="E3641" s="99" t="b">
        <v>0</v>
      </c>
      <c r="F3641" s="99" t="b">
        <v>1</v>
      </c>
      <c r="G3641" s="99" t="b">
        <v>0</v>
      </c>
    </row>
    <row r="3642" spans="1:7" ht="15">
      <c r="A3642" s="101" t="s">
        <v>749</v>
      </c>
      <c r="B3642" s="99">
        <v>3</v>
      </c>
      <c r="C3642" s="103">
        <v>0.000595390889520099</v>
      </c>
      <c r="D3642" s="99" t="s">
        <v>456</v>
      </c>
      <c r="E3642" s="99" t="b">
        <v>0</v>
      </c>
      <c r="F3642" s="99" t="b">
        <v>0</v>
      </c>
      <c r="G3642" s="99" t="b">
        <v>0</v>
      </c>
    </row>
    <row r="3643" spans="1:7" ht="15">
      <c r="A3643" s="101" t="s">
        <v>721</v>
      </c>
      <c r="B3643" s="99">
        <v>3</v>
      </c>
      <c r="C3643" s="103">
        <v>0.000595390889520099</v>
      </c>
      <c r="D3643" s="99" t="s">
        <v>456</v>
      </c>
      <c r="E3643" s="99" t="b">
        <v>0</v>
      </c>
      <c r="F3643" s="99" t="b">
        <v>0</v>
      </c>
      <c r="G3643" s="99" t="b">
        <v>0</v>
      </c>
    </row>
    <row r="3644" spans="1:7" ht="15">
      <c r="A3644" s="101" t="s">
        <v>885</v>
      </c>
      <c r="B3644" s="99">
        <v>3</v>
      </c>
      <c r="C3644" s="103">
        <v>0.0007165545998795127</v>
      </c>
      <c r="D3644" s="99" t="s">
        <v>456</v>
      </c>
      <c r="E3644" s="99" t="b">
        <v>0</v>
      </c>
      <c r="F3644" s="99" t="b">
        <v>0</v>
      </c>
      <c r="G3644" s="99" t="b">
        <v>0</v>
      </c>
    </row>
    <row r="3645" spans="1:7" ht="15">
      <c r="A3645" s="101" t="s">
        <v>1571</v>
      </c>
      <c r="B3645" s="99">
        <v>3</v>
      </c>
      <c r="C3645" s="103">
        <v>0.0009236853308409676</v>
      </c>
      <c r="D3645" s="99" t="s">
        <v>456</v>
      </c>
      <c r="E3645" s="99" t="b">
        <v>0</v>
      </c>
      <c r="F3645" s="99" t="b">
        <v>0</v>
      </c>
      <c r="G3645" s="99" t="b">
        <v>0</v>
      </c>
    </row>
    <row r="3646" spans="1:7" ht="15">
      <c r="A3646" s="101" t="s">
        <v>873</v>
      </c>
      <c r="B3646" s="99">
        <v>3</v>
      </c>
      <c r="C3646" s="103">
        <v>0.000595390889520099</v>
      </c>
      <c r="D3646" s="99" t="s">
        <v>456</v>
      </c>
      <c r="E3646" s="99" t="b">
        <v>0</v>
      </c>
      <c r="F3646" s="99" t="b">
        <v>0</v>
      </c>
      <c r="G3646" s="99" t="b">
        <v>0</v>
      </c>
    </row>
    <row r="3647" spans="1:7" ht="15">
      <c r="A3647" s="101" t="s">
        <v>957</v>
      </c>
      <c r="B3647" s="99">
        <v>3</v>
      </c>
      <c r="C3647" s="103">
        <v>0.0007165545998795127</v>
      </c>
      <c r="D3647" s="99" t="s">
        <v>456</v>
      </c>
      <c r="E3647" s="99" t="b">
        <v>0</v>
      </c>
      <c r="F3647" s="99" t="b">
        <v>0</v>
      </c>
      <c r="G3647" s="99" t="b">
        <v>0</v>
      </c>
    </row>
    <row r="3648" spans="1:7" ht="15">
      <c r="A3648" s="101" t="s">
        <v>1118</v>
      </c>
      <c r="B3648" s="99">
        <v>3</v>
      </c>
      <c r="C3648" s="103">
        <v>0.0007165545998795127</v>
      </c>
      <c r="D3648" s="99" t="s">
        <v>456</v>
      </c>
      <c r="E3648" s="99" t="b">
        <v>0</v>
      </c>
      <c r="F3648" s="99" t="b">
        <v>0</v>
      </c>
      <c r="G3648" s="99" t="b">
        <v>0</v>
      </c>
    </row>
    <row r="3649" spans="1:7" ht="15">
      <c r="A3649" s="101" t="s">
        <v>862</v>
      </c>
      <c r="B3649" s="99">
        <v>3</v>
      </c>
      <c r="C3649" s="103">
        <v>0.000595390889520099</v>
      </c>
      <c r="D3649" s="99" t="s">
        <v>456</v>
      </c>
      <c r="E3649" s="99" t="b">
        <v>0</v>
      </c>
      <c r="F3649" s="99" t="b">
        <v>0</v>
      </c>
      <c r="G3649" s="99" t="b">
        <v>0</v>
      </c>
    </row>
    <row r="3650" spans="1:7" ht="15">
      <c r="A3650" s="101" t="s">
        <v>1217</v>
      </c>
      <c r="B3650" s="99">
        <v>3</v>
      </c>
      <c r="C3650" s="103">
        <v>0.0007165545998795127</v>
      </c>
      <c r="D3650" s="99" t="s">
        <v>456</v>
      </c>
      <c r="E3650" s="99" t="b">
        <v>0</v>
      </c>
      <c r="F3650" s="99" t="b">
        <v>0</v>
      </c>
      <c r="G3650" s="99" t="b">
        <v>0</v>
      </c>
    </row>
    <row r="3651" spans="1:7" ht="15">
      <c r="A3651" s="101" t="s">
        <v>546</v>
      </c>
      <c r="B3651" s="99">
        <v>3</v>
      </c>
      <c r="C3651" s="103">
        <v>0.000595390889520099</v>
      </c>
      <c r="D3651" s="99" t="s">
        <v>456</v>
      </c>
      <c r="E3651" s="99" t="b">
        <v>0</v>
      </c>
      <c r="F3651" s="99" t="b">
        <v>0</v>
      </c>
      <c r="G3651" s="99" t="b">
        <v>0</v>
      </c>
    </row>
    <row r="3652" spans="1:7" ht="15">
      <c r="A3652" s="101" t="s">
        <v>637</v>
      </c>
      <c r="B3652" s="99">
        <v>3</v>
      </c>
      <c r="C3652" s="103">
        <v>0.0007165545998795127</v>
      </c>
      <c r="D3652" s="99" t="s">
        <v>456</v>
      </c>
      <c r="E3652" s="99" t="b">
        <v>0</v>
      </c>
      <c r="F3652" s="99" t="b">
        <v>0</v>
      </c>
      <c r="G3652" s="99" t="b">
        <v>0</v>
      </c>
    </row>
    <row r="3653" spans="1:7" ht="15">
      <c r="A3653" s="101" t="s">
        <v>805</v>
      </c>
      <c r="B3653" s="99">
        <v>3</v>
      </c>
      <c r="C3653" s="103">
        <v>0.000595390889520099</v>
      </c>
      <c r="D3653" s="99" t="s">
        <v>456</v>
      </c>
      <c r="E3653" s="99" t="b">
        <v>0</v>
      </c>
      <c r="F3653" s="99" t="b">
        <v>0</v>
      </c>
      <c r="G3653" s="99" t="b">
        <v>0</v>
      </c>
    </row>
    <row r="3654" spans="1:7" ht="15">
      <c r="A3654" s="101" t="s">
        <v>964</v>
      </c>
      <c r="B3654" s="99">
        <v>3</v>
      </c>
      <c r="C3654" s="103">
        <v>0.0007165545998795127</v>
      </c>
      <c r="D3654" s="99" t="s">
        <v>456</v>
      </c>
      <c r="E3654" s="99" t="b">
        <v>0</v>
      </c>
      <c r="F3654" s="99" t="b">
        <v>0</v>
      </c>
      <c r="G3654" s="99" t="b">
        <v>0</v>
      </c>
    </row>
    <row r="3655" spans="1:7" ht="15">
      <c r="A3655" s="101" t="s">
        <v>798</v>
      </c>
      <c r="B3655" s="99">
        <v>3</v>
      </c>
      <c r="C3655" s="103">
        <v>0.000595390889520099</v>
      </c>
      <c r="D3655" s="99" t="s">
        <v>456</v>
      </c>
      <c r="E3655" s="99" t="b">
        <v>0</v>
      </c>
      <c r="F3655" s="99" t="b">
        <v>0</v>
      </c>
      <c r="G3655" s="99" t="b">
        <v>0</v>
      </c>
    </row>
    <row r="3656" spans="1:7" ht="15">
      <c r="A3656" s="101" t="s">
        <v>707</v>
      </c>
      <c r="B3656" s="99">
        <v>3</v>
      </c>
      <c r="C3656" s="103">
        <v>0.000595390889520099</v>
      </c>
      <c r="D3656" s="99" t="s">
        <v>456</v>
      </c>
      <c r="E3656" s="99" t="b">
        <v>0</v>
      </c>
      <c r="F3656" s="99" t="b">
        <v>0</v>
      </c>
      <c r="G3656" s="99" t="b">
        <v>0</v>
      </c>
    </row>
    <row r="3657" spans="1:7" ht="15">
      <c r="A3657" s="101" t="s">
        <v>743</v>
      </c>
      <c r="B3657" s="99">
        <v>3</v>
      </c>
      <c r="C3657" s="103">
        <v>0.000595390889520099</v>
      </c>
      <c r="D3657" s="99" t="s">
        <v>456</v>
      </c>
      <c r="E3657" s="99" t="b">
        <v>0</v>
      </c>
      <c r="F3657" s="99" t="b">
        <v>0</v>
      </c>
      <c r="G3657" s="99" t="b">
        <v>0</v>
      </c>
    </row>
    <row r="3658" spans="1:7" ht="15">
      <c r="A3658" s="101" t="s">
        <v>1110</v>
      </c>
      <c r="B3658" s="99">
        <v>3</v>
      </c>
      <c r="C3658" s="103">
        <v>0.000595390889520099</v>
      </c>
      <c r="D3658" s="99" t="s">
        <v>456</v>
      </c>
      <c r="E3658" s="99" t="b">
        <v>0</v>
      </c>
      <c r="F3658" s="99" t="b">
        <v>0</v>
      </c>
      <c r="G3658" s="99" t="b">
        <v>0</v>
      </c>
    </row>
    <row r="3659" spans="1:7" ht="15">
      <c r="A3659" s="101" t="s">
        <v>995</v>
      </c>
      <c r="B3659" s="99">
        <v>3</v>
      </c>
      <c r="C3659" s="103">
        <v>0.0007165545998795127</v>
      </c>
      <c r="D3659" s="99" t="s">
        <v>456</v>
      </c>
      <c r="E3659" s="99" t="b">
        <v>0</v>
      </c>
      <c r="F3659" s="99" t="b">
        <v>0</v>
      </c>
      <c r="G3659" s="99" t="b">
        <v>0</v>
      </c>
    </row>
    <row r="3660" spans="1:7" ht="15">
      <c r="A3660" s="101" t="s">
        <v>510</v>
      </c>
      <c r="B3660" s="99">
        <v>3</v>
      </c>
      <c r="C3660" s="103">
        <v>0.000595390889520099</v>
      </c>
      <c r="D3660" s="99" t="s">
        <v>456</v>
      </c>
      <c r="E3660" s="99" t="b">
        <v>0</v>
      </c>
      <c r="F3660" s="99" t="b">
        <v>0</v>
      </c>
      <c r="G3660" s="99" t="b">
        <v>0</v>
      </c>
    </row>
    <row r="3661" spans="1:7" ht="15">
      <c r="A3661" s="101" t="s">
        <v>1532</v>
      </c>
      <c r="B3661" s="99">
        <v>3</v>
      </c>
      <c r="C3661" s="103">
        <v>0.000595390889520099</v>
      </c>
      <c r="D3661" s="99" t="s">
        <v>456</v>
      </c>
      <c r="E3661" s="99" t="b">
        <v>0</v>
      </c>
      <c r="F3661" s="99" t="b">
        <v>0</v>
      </c>
      <c r="G3661" s="99" t="b">
        <v>0</v>
      </c>
    </row>
    <row r="3662" spans="1:7" ht="15">
      <c r="A3662" s="101" t="s">
        <v>1428</v>
      </c>
      <c r="B3662" s="99">
        <v>3</v>
      </c>
      <c r="C3662" s="103">
        <v>0.000595390889520099</v>
      </c>
      <c r="D3662" s="99" t="s">
        <v>456</v>
      </c>
      <c r="E3662" s="99" t="b">
        <v>0</v>
      </c>
      <c r="F3662" s="99" t="b">
        <v>0</v>
      </c>
      <c r="G3662" s="99" t="b">
        <v>0</v>
      </c>
    </row>
    <row r="3663" spans="1:7" ht="15">
      <c r="A3663" s="101" t="s">
        <v>856</v>
      </c>
      <c r="B3663" s="99">
        <v>3</v>
      </c>
      <c r="C3663" s="103">
        <v>0.000595390889520099</v>
      </c>
      <c r="D3663" s="99" t="s">
        <v>456</v>
      </c>
      <c r="E3663" s="99" t="b">
        <v>0</v>
      </c>
      <c r="F3663" s="99" t="b">
        <v>0</v>
      </c>
      <c r="G3663" s="99" t="b">
        <v>0</v>
      </c>
    </row>
    <row r="3664" spans="1:7" ht="15">
      <c r="A3664" s="101" t="s">
        <v>1547</v>
      </c>
      <c r="B3664" s="99">
        <v>3</v>
      </c>
      <c r="C3664" s="103">
        <v>0.0007165545998795127</v>
      </c>
      <c r="D3664" s="99" t="s">
        <v>456</v>
      </c>
      <c r="E3664" s="99" t="b">
        <v>0</v>
      </c>
      <c r="F3664" s="99" t="b">
        <v>0</v>
      </c>
      <c r="G3664" s="99" t="b">
        <v>0</v>
      </c>
    </row>
    <row r="3665" spans="1:7" ht="15">
      <c r="A3665" s="101" t="s">
        <v>928</v>
      </c>
      <c r="B3665" s="99">
        <v>3</v>
      </c>
      <c r="C3665" s="103">
        <v>0.000595390889520099</v>
      </c>
      <c r="D3665" s="99" t="s">
        <v>456</v>
      </c>
      <c r="E3665" s="99" t="b">
        <v>0</v>
      </c>
      <c r="F3665" s="99" t="b">
        <v>0</v>
      </c>
      <c r="G3665" s="99" t="b">
        <v>0</v>
      </c>
    </row>
    <row r="3666" spans="1:7" ht="15">
      <c r="A3666" s="101" t="s">
        <v>1618</v>
      </c>
      <c r="B3666" s="99">
        <v>3</v>
      </c>
      <c r="C3666" s="103">
        <v>0.000595390889520099</v>
      </c>
      <c r="D3666" s="99" t="s">
        <v>456</v>
      </c>
      <c r="E3666" s="99" t="b">
        <v>0</v>
      </c>
      <c r="F3666" s="99" t="b">
        <v>0</v>
      </c>
      <c r="G3666" s="99" t="b">
        <v>0</v>
      </c>
    </row>
    <row r="3667" spans="1:7" ht="15">
      <c r="A3667" s="101" t="s">
        <v>1066</v>
      </c>
      <c r="B3667" s="99">
        <v>3</v>
      </c>
      <c r="C3667" s="103">
        <v>0.000595390889520099</v>
      </c>
      <c r="D3667" s="99" t="s">
        <v>456</v>
      </c>
      <c r="E3667" s="99" t="b">
        <v>0</v>
      </c>
      <c r="F3667" s="99" t="b">
        <v>0</v>
      </c>
      <c r="G3667" s="99" t="b">
        <v>0</v>
      </c>
    </row>
    <row r="3668" spans="1:7" ht="15">
      <c r="A3668" s="101" t="s">
        <v>755</v>
      </c>
      <c r="B3668" s="99">
        <v>3</v>
      </c>
      <c r="C3668" s="103">
        <v>0.0007165545998795127</v>
      </c>
      <c r="D3668" s="99" t="s">
        <v>456</v>
      </c>
      <c r="E3668" s="99" t="b">
        <v>0</v>
      </c>
      <c r="F3668" s="99" t="b">
        <v>0</v>
      </c>
      <c r="G3668" s="99" t="b">
        <v>0</v>
      </c>
    </row>
    <row r="3669" spans="1:7" ht="15">
      <c r="A3669" s="101" t="s">
        <v>764</v>
      </c>
      <c r="B3669" s="99">
        <v>3</v>
      </c>
      <c r="C3669" s="103">
        <v>0.0007165545998795127</v>
      </c>
      <c r="D3669" s="99" t="s">
        <v>456</v>
      </c>
      <c r="E3669" s="99" t="b">
        <v>0</v>
      </c>
      <c r="F3669" s="99" t="b">
        <v>0</v>
      </c>
      <c r="G3669" s="99" t="b">
        <v>0</v>
      </c>
    </row>
    <row r="3670" spans="1:7" ht="15">
      <c r="A3670" s="101" t="s">
        <v>711</v>
      </c>
      <c r="B3670" s="99">
        <v>3</v>
      </c>
      <c r="C3670" s="103">
        <v>0.0007165545998795127</v>
      </c>
      <c r="D3670" s="99" t="s">
        <v>456</v>
      </c>
      <c r="E3670" s="99" t="b">
        <v>0</v>
      </c>
      <c r="F3670" s="99" t="b">
        <v>0</v>
      </c>
      <c r="G3670" s="99" t="b">
        <v>0</v>
      </c>
    </row>
    <row r="3671" spans="1:7" ht="15">
      <c r="A3671" s="101" t="s">
        <v>563</v>
      </c>
      <c r="B3671" s="99">
        <v>3</v>
      </c>
      <c r="C3671" s="103">
        <v>0.000595390889520099</v>
      </c>
      <c r="D3671" s="99" t="s">
        <v>456</v>
      </c>
      <c r="E3671" s="99" t="b">
        <v>0</v>
      </c>
      <c r="F3671" s="99" t="b">
        <v>0</v>
      </c>
      <c r="G3671" s="99" t="b">
        <v>0</v>
      </c>
    </row>
    <row r="3672" spans="1:7" ht="15">
      <c r="A3672" s="101" t="s">
        <v>1548</v>
      </c>
      <c r="B3672" s="99">
        <v>2</v>
      </c>
      <c r="C3672" s="103">
        <v>0.00047770306658634186</v>
      </c>
      <c r="D3672" s="99" t="s">
        <v>456</v>
      </c>
      <c r="E3672" s="99" t="b">
        <v>0</v>
      </c>
      <c r="F3672" s="99" t="b">
        <v>0</v>
      </c>
      <c r="G3672" s="99" t="b">
        <v>0</v>
      </c>
    </row>
    <row r="3673" spans="1:7" ht="15">
      <c r="A3673" s="101" t="s">
        <v>1008</v>
      </c>
      <c r="B3673" s="99">
        <v>2</v>
      </c>
      <c r="C3673" s="103">
        <v>0.00047770306658634186</v>
      </c>
      <c r="D3673" s="99" t="s">
        <v>456</v>
      </c>
      <c r="E3673" s="99" t="b">
        <v>0</v>
      </c>
      <c r="F3673" s="99" t="b">
        <v>0</v>
      </c>
      <c r="G3673" s="99" t="b">
        <v>0</v>
      </c>
    </row>
    <row r="3674" spans="1:7" ht="15">
      <c r="A3674" s="101" t="s">
        <v>908</v>
      </c>
      <c r="B3674" s="99">
        <v>2</v>
      </c>
      <c r="C3674" s="103">
        <v>0.00047770306658634186</v>
      </c>
      <c r="D3674" s="99" t="s">
        <v>456</v>
      </c>
      <c r="E3674" s="99" t="b">
        <v>0</v>
      </c>
      <c r="F3674" s="99" t="b">
        <v>0</v>
      </c>
      <c r="G3674" s="99" t="b">
        <v>0</v>
      </c>
    </row>
    <row r="3675" spans="1:7" ht="15">
      <c r="A3675" s="101" t="s">
        <v>1348</v>
      </c>
      <c r="B3675" s="99">
        <v>2</v>
      </c>
      <c r="C3675" s="103">
        <v>0.0006157902205606451</v>
      </c>
      <c r="D3675" s="99" t="s">
        <v>456</v>
      </c>
      <c r="E3675" s="99" t="b">
        <v>0</v>
      </c>
      <c r="F3675" s="99" t="b">
        <v>0</v>
      </c>
      <c r="G3675" s="99" t="b">
        <v>0</v>
      </c>
    </row>
    <row r="3676" spans="1:7" ht="15">
      <c r="A3676" s="101" t="s">
        <v>1770</v>
      </c>
      <c r="B3676" s="99">
        <v>2</v>
      </c>
      <c r="C3676" s="103">
        <v>0.00047770306658634186</v>
      </c>
      <c r="D3676" s="99" t="s">
        <v>456</v>
      </c>
      <c r="E3676" s="99" t="b">
        <v>0</v>
      </c>
      <c r="F3676" s="99" t="b">
        <v>0</v>
      </c>
      <c r="G3676" s="99" t="b">
        <v>0</v>
      </c>
    </row>
    <row r="3677" spans="1:7" ht="15">
      <c r="A3677" s="101" t="s">
        <v>2026</v>
      </c>
      <c r="B3677" s="99">
        <v>2</v>
      </c>
      <c r="C3677" s="103">
        <v>0.0006157902205606451</v>
      </c>
      <c r="D3677" s="99" t="s">
        <v>456</v>
      </c>
      <c r="E3677" s="99" t="b">
        <v>0</v>
      </c>
      <c r="F3677" s="99" t="b">
        <v>0</v>
      </c>
      <c r="G3677" s="99" t="b">
        <v>0</v>
      </c>
    </row>
    <row r="3678" spans="1:7" ht="15">
      <c r="A3678" s="101" t="s">
        <v>1951</v>
      </c>
      <c r="B3678" s="99">
        <v>2</v>
      </c>
      <c r="C3678" s="103">
        <v>0.00047770306658634186</v>
      </c>
      <c r="D3678" s="99" t="s">
        <v>456</v>
      </c>
      <c r="E3678" s="99" t="b">
        <v>0</v>
      </c>
      <c r="F3678" s="99" t="b">
        <v>0</v>
      </c>
      <c r="G3678" s="99" t="b">
        <v>0</v>
      </c>
    </row>
    <row r="3679" spans="1:7" ht="15">
      <c r="A3679" s="101" t="s">
        <v>2186</v>
      </c>
      <c r="B3679" s="99">
        <v>2</v>
      </c>
      <c r="C3679" s="103">
        <v>0.00047770306658634186</v>
      </c>
      <c r="D3679" s="99" t="s">
        <v>456</v>
      </c>
      <c r="E3679" s="99" t="b">
        <v>0</v>
      </c>
      <c r="F3679" s="99" t="b">
        <v>1</v>
      </c>
      <c r="G3679" s="99" t="b">
        <v>0</v>
      </c>
    </row>
    <row r="3680" spans="1:7" ht="15">
      <c r="A3680" s="101" t="s">
        <v>1619</v>
      </c>
      <c r="B3680" s="99">
        <v>2</v>
      </c>
      <c r="C3680" s="103">
        <v>0.00047770306658634186</v>
      </c>
      <c r="D3680" s="99" t="s">
        <v>456</v>
      </c>
      <c r="E3680" s="99" t="b">
        <v>0</v>
      </c>
      <c r="F3680" s="99" t="b">
        <v>0</v>
      </c>
      <c r="G3680" s="99" t="b">
        <v>0</v>
      </c>
    </row>
    <row r="3681" spans="1:7" ht="15">
      <c r="A3681" s="101" t="s">
        <v>2365</v>
      </c>
      <c r="B3681" s="99">
        <v>2</v>
      </c>
      <c r="C3681" s="103">
        <v>0.0006157902205606451</v>
      </c>
      <c r="D3681" s="99" t="s">
        <v>456</v>
      </c>
      <c r="E3681" s="99" t="b">
        <v>0</v>
      </c>
      <c r="F3681" s="99" t="b">
        <v>0</v>
      </c>
      <c r="G3681" s="99" t="b">
        <v>0</v>
      </c>
    </row>
    <row r="3682" spans="1:7" ht="15">
      <c r="A3682" s="101" t="s">
        <v>906</v>
      </c>
      <c r="B3682" s="99">
        <v>2</v>
      </c>
      <c r="C3682" s="103">
        <v>0.00047770306658634186</v>
      </c>
      <c r="D3682" s="99" t="s">
        <v>456</v>
      </c>
      <c r="E3682" s="99" t="b">
        <v>0</v>
      </c>
      <c r="F3682" s="99" t="b">
        <v>0</v>
      </c>
      <c r="G3682" s="99" t="b">
        <v>0</v>
      </c>
    </row>
    <row r="3683" spans="1:7" ht="15">
      <c r="A3683" s="101" t="s">
        <v>2140</v>
      </c>
      <c r="B3683" s="99">
        <v>2</v>
      </c>
      <c r="C3683" s="103">
        <v>0.0006157902205606451</v>
      </c>
      <c r="D3683" s="99" t="s">
        <v>456</v>
      </c>
      <c r="E3683" s="99" t="b">
        <v>0</v>
      </c>
      <c r="F3683" s="99" t="b">
        <v>0</v>
      </c>
      <c r="G3683" s="99" t="b">
        <v>0</v>
      </c>
    </row>
    <row r="3684" spans="1:7" ht="15">
      <c r="A3684" s="101" t="s">
        <v>2166</v>
      </c>
      <c r="B3684" s="99">
        <v>2</v>
      </c>
      <c r="C3684" s="103">
        <v>0.00047770306658634186</v>
      </c>
      <c r="D3684" s="99" t="s">
        <v>456</v>
      </c>
      <c r="E3684" s="99" t="b">
        <v>0</v>
      </c>
      <c r="F3684" s="99" t="b">
        <v>0</v>
      </c>
      <c r="G3684" s="99" t="b">
        <v>0</v>
      </c>
    </row>
    <row r="3685" spans="1:7" ht="15">
      <c r="A3685" s="101" t="s">
        <v>1654</v>
      </c>
      <c r="B3685" s="99">
        <v>2</v>
      </c>
      <c r="C3685" s="103">
        <v>0.00047770306658634186</v>
      </c>
      <c r="D3685" s="99" t="s">
        <v>456</v>
      </c>
      <c r="E3685" s="99" t="b">
        <v>0</v>
      </c>
      <c r="F3685" s="99" t="b">
        <v>0</v>
      </c>
      <c r="G3685" s="99" t="b">
        <v>0</v>
      </c>
    </row>
    <row r="3686" spans="1:7" ht="15">
      <c r="A3686" s="101" t="s">
        <v>1758</v>
      </c>
      <c r="B3686" s="99">
        <v>2</v>
      </c>
      <c r="C3686" s="103">
        <v>0.0006157902205606451</v>
      </c>
      <c r="D3686" s="99" t="s">
        <v>456</v>
      </c>
      <c r="E3686" s="99" t="b">
        <v>0</v>
      </c>
      <c r="F3686" s="99" t="b">
        <v>0</v>
      </c>
      <c r="G3686" s="99" t="b">
        <v>0</v>
      </c>
    </row>
    <row r="3687" spans="1:7" ht="15">
      <c r="A3687" s="101" t="s">
        <v>1991</v>
      </c>
      <c r="B3687" s="99">
        <v>2</v>
      </c>
      <c r="C3687" s="103">
        <v>0.00047770306658634186</v>
      </c>
      <c r="D3687" s="99" t="s">
        <v>456</v>
      </c>
      <c r="E3687" s="99" t="b">
        <v>0</v>
      </c>
      <c r="F3687" s="99" t="b">
        <v>0</v>
      </c>
      <c r="G3687" s="99" t="b">
        <v>0</v>
      </c>
    </row>
    <row r="3688" spans="1:7" ht="15">
      <c r="A3688" s="101" t="s">
        <v>2052</v>
      </c>
      <c r="B3688" s="99">
        <v>2</v>
      </c>
      <c r="C3688" s="103">
        <v>0.00047770306658634186</v>
      </c>
      <c r="D3688" s="99" t="s">
        <v>456</v>
      </c>
      <c r="E3688" s="99" t="b">
        <v>0</v>
      </c>
      <c r="F3688" s="99" t="b">
        <v>0</v>
      </c>
      <c r="G3688" s="99" t="b">
        <v>0</v>
      </c>
    </row>
    <row r="3689" spans="1:7" ht="15">
      <c r="A3689" s="101" t="s">
        <v>1408</v>
      </c>
      <c r="B3689" s="99">
        <v>2</v>
      </c>
      <c r="C3689" s="103">
        <v>0.00047770306658634186</v>
      </c>
      <c r="D3689" s="99" t="s">
        <v>456</v>
      </c>
      <c r="E3689" s="99" t="b">
        <v>0</v>
      </c>
      <c r="F3689" s="99" t="b">
        <v>0</v>
      </c>
      <c r="G3689" s="99" t="b">
        <v>0</v>
      </c>
    </row>
    <row r="3690" spans="1:7" ht="15">
      <c r="A3690" s="101" t="s">
        <v>2227</v>
      </c>
      <c r="B3690" s="99">
        <v>2</v>
      </c>
      <c r="C3690" s="103">
        <v>0.00047770306658634186</v>
      </c>
      <c r="D3690" s="99" t="s">
        <v>456</v>
      </c>
      <c r="E3690" s="99" t="b">
        <v>0</v>
      </c>
      <c r="F3690" s="99" t="b">
        <v>0</v>
      </c>
      <c r="G3690" s="99" t="b">
        <v>0</v>
      </c>
    </row>
    <row r="3691" spans="1:7" ht="15">
      <c r="A3691" s="101" t="s">
        <v>1965</v>
      </c>
      <c r="B3691" s="99">
        <v>2</v>
      </c>
      <c r="C3691" s="103">
        <v>0.0006157902205606451</v>
      </c>
      <c r="D3691" s="99" t="s">
        <v>456</v>
      </c>
      <c r="E3691" s="99" t="b">
        <v>0</v>
      </c>
      <c r="F3691" s="99" t="b">
        <v>0</v>
      </c>
      <c r="G3691" s="99" t="b">
        <v>0</v>
      </c>
    </row>
    <row r="3692" spans="1:7" ht="15">
      <c r="A3692" s="101" t="s">
        <v>1603</v>
      </c>
      <c r="B3692" s="99">
        <v>2</v>
      </c>
      <c r="C3692" s="103">
        <v>0.00047770306658634186</v>
      </c>
      <c r="D3692" s="99" t="s">
        <v>456</v>
      </c>
      <c r="E3692" s="99" t="b">
        <v>0</v>
      </c>
      <c r="F3692" s="99" t="b">
        <v>0</v>
      </c>
      <c r="G3692" s="99" t="b">
        <v>0</v>
      </c>
    </row>
    <row r="3693" spans="1:7" ht="15">
      <c r="A3693" s="101" t="s">
        <v>1044</v>
      </c>
      <c r="B3693" s="99">
        <v>2</v>
      </c>
      <c r="C3693" s="103">
        <v>0.00047770306658634186</v>
      </c>
      <c r="D3693" s="99" t="s">
        <v>456</v>
      </c>
      <c r="E3693" s="99" t="b">
        <v>0</v>
      </c>
      <c r="F3693" s="99" t="b">
        <v>0</v>
      </c>
      <c r="G3693" s="99" t="b">
        <v>0</v>
      </c>
    </row>
    <row r="3694" spans="1:7" ht="15">
      <c r="A3694" s="101" t="s">
        <v>2165</v>
      </c>
      <c r="B3694" s="99">
        <v>2</v>
      </c>
      <c r="C3694" s="103">
        <v>0.00047770306658634186</v>
      </c>
      <c r="D3694" s="99" t="s">
        <v>456</v>
      </c>
      <c r="E3694" s="99" t="b">
        <v>1</v>
      </c>
      <c r="F3694" s="99" t="b">
        <v>0</v>
      </c>
      <c r="G3694" s="99" t="b">
        <v>0</v>
      </c>
    </row>
    <row r="3695" spans="1:7" ht="15">
      <c r="A3695" s="101" t="s">
        <v>741</v>
      </c>
      <c r="B3695" s="99">
        <v>2</v>
      </c>
      <c r="C3695" s="103">
        <v>0.00047770306658634186</v>
      </c>
      <c r="D3695" s="99" t="s">
        <v>456</v>
      </c>
      <c r="E3695" s="99" t="b">
        <v>0</v>
      </c>
      <c r="F3695" s="99" t="b">
        <v>0</v>
      </c>
      <c r="G3695" s="99" t="b">
        <v>0</v>
      </c>
    </row>
    <row r="3696" spans="1:7" ht="15">
      <c r="A3696" s="101" t="s">
        <v>2042</v>
      </c>
      <c r="B3696" s="99">
        <v>2</v>
      </c>
      <c r="C3696" s="103">
        <v>0.00047770306658634186</v>
      </c>
      <c r="D3696" s="99" t="s">
        <v>456</v>
      </c>
      <c r="E3696" s="99" t="b">
        <v>0</v>
      </c>
      <c r="F3696" s="99" t="b">
        <v>0</v>
      </c>
      <c r="G3696" s="99" t="b">
        <v>0</v>
      </c>
    </row>
    <row r="3697" spans="1:7" ht="15">
      <c r="A3697" s="101" t="s">
        <v>1649</v>
      </c>
      <c r="B3697" s="99">
        <v>2</v>
      </c>
      <c r="C3697" s="103">
        <v>0.0006157902205606451</v>
      </c>
      <c r="D3697" s="99" t="s">
        <v>456</v>
      </c>
      <c r="E3697" s="99" t="b">
        <v>0</v>
      </c>
      <c r="F3697" s="99" t="b">
        <v>0</v>
      </c>
      <c r="G3697" s="99" t="b">
        <v>0</v>
      </c>
    </row>
    <row r="3698" spans="1:7" ht="15">
      <c r="A3698" s="101" t="s">
        <v>1371</v>
      </c>
      <c r="B3698" s="99">
        <v>2</v>
      </c>
      <c r="C3698" s="103">
        <v>0.00047770306658634186</v>
      </c>
      <c r="D3698" s="99" t="s">
        <v>456</v>
      </c>
      <c r="E3698" s="99" t="b">
        <v>0</v>
      </c>
      <c r="F3698" s="99" t="b">
        <v>0</v>
      </c>
      <c r="G3698" s="99" t="b">
        <v>0</v>
      </c>
    </row>
    <row r="3699" spans="1:7" ht="15">
      <c r="A3699" s="101" t="s">
        <v>2115</v>
      </c>
      <c r="B3699" s="99">
        <v>2</v>
      </c>
      <c r="C3699" s="103">
        <v>0.0006157902205606451</v>
      </c>
      <c r="D3699" s="99" t="s">
        <v>456</v>
      </c>
      <c r="E3699" s="99" t="b">
        <v>0</v>
      </c>
      <c r="F3699" s="99" t="b">
        <v>0</v>
      </c>
      <c r="G3699" s="99" t="b">
        <v>0</v>
      </c>
    </row>
    <row r="3700" spans="1:7" ht="15">
      <c r="A3700" s="101" t="s">
        <v>2061</v>
      </c>
      <c r="B3700" s="99">
        <v>2</v>
      </c>
      <c r="C3700" s="103">
        <v>0.00047770306658634186</v>
      </c>
      <c r="D3700" s="99" t="s">
        <v>456</v>
      </c>
      <c r="E3700" s="99" t="b">
        <v>0</v>
      </c>
      <c r="F3700" s="99" t="b">
        <v>0</v>
      </c>
      <c r="G3700" s="99" t="b">
        <v>0</v>
      </c>
    </row>
    <row r="3701" spans="1:7" ht="15">
      <c r="A3701" s="101" t="s">
        <v>2297</v>
      </c>
      <c r="B3701" s="99">
        <v>2</v>
      </c>
      <c r="C3701" s="103">
        <v>0.00047770306658634186</v>
      </c>
      <c r="D3701" s="99" t="s">
        <v>456</v>
      </c>
      <c r="E3701" s="99" t="b">
        <v>0</v>
      </c>
      <c r="F3701" s="99" t="b">
        <v>0</v>
      </c>
      <c r="G3701" s="99" t="b">
        <v>0</v>
      </c>
    </row>
    <row r="3702" spans="1:7" ht="15">
      <c r="A3702" s="101" t="s">
        <v>783</v>
      </c>
      <c r="B3702" s="99">
        <v>2</v>
      </c>
      <c r="C3702" s="103">
        <v>0.0006157902205606451</v>
      </c>
      <c r="D3702" s="99" t="s">
        <v>456</v>
      </c>
      <c r="E3702" s="99" t="b">
        <v>0</v>
      </c>
      <c r="F3702" s="99" t="b">
        <v>0</v>
      </c>
      <c r="G3702" s="99" t="b">
        <v>0</v>
      </c>
    </row>
    <row r="3703" spans="1:7" ht="15">
      <c r="A3703" s="101" t="s">
        <v>572</v>
      </c>
      <c r="B3703" s="99">
        <v>2</v>
      </c>
      <c r="C3703" s="103">
        <v>0.0006157902205606451</v>
      </c>
      <c r="D3703" s="99" t="s">
        <v>456</v>
      </c>
      <c r="E3703" s="99" t="b">
        <v>0</v>
      </c>
      <c r="F3703" s="99" t="b">
        <v>0</v>
      </c>
      <c r="G3703" s="99" t="b">
        <v>0</v>
      </c>
    </row>
    <row r="3704" spans="1:7" ht="15">
      <c r="A3704" s="101" t="s">
        <v>1052</v>
      </c>
      <c r="B3704" s="99">
        <v>2</v>
      </c>
      <c r="C3704" s="103">
        <v>0.00047770306658634186</v>
      </c>
      <c r="D3704" s="99" t="s">
        <v>456</v>
      </c>
      <c r="E3704" s="99" t="b">
        <v>0</v>
      </c>
      <c r="F3704" s="99" t="b">
        <v>0</v>
      </c>
      <c r="G3704" s="99" t="b">
        <v>0</v>
      </c>
    </row>
    <row r="3705" spans="1:7" ht="15">
      <c r="A3705" s="101" t="s">
        <v>2153</v>
      </c>
      <c r="B3705" s="99">
        <v>2</v>
      </c>
      <c r="C3705" s="103">
        <v>0.00047770306658634186</v>
      </c>
      <c r="D3705" s="99" t="s">
        <v>456</v>
      </c>
      <c r="E3705" s="99" t="b">
        <v>0</v>
      </c>
      <c r="F3705" s="99" t="b">
        <v>0</v>
      </c>
      <c r="G3705" s="99" t="b">
        <v>0</v>
      </c>
    </row>
    <row r="3706" spans="1:7" ht="15">
      <c r="A3706" s="101" t="s">
        <v>1389</v>
      </c>
      <c r="B3706" s="99">
        <v>2</v>
      </c>
      <c r="C3706" s="103">
        <v>0.00047770306658634186</v>
      </c>
      <c r="D3706" s="99" t="s">
        <v>456</v>
      </c>
      <c r="E3706" s="99" t="b">
        <v>0</v>
      </c>
      <c r="F3706" s="99" t="b">
        <v>0</v>
      </c>
      <c r="G3706" s="99" t="b">
        <v>0</v>
      </c>
    </row>
    <row r="3707" spans="1:7" ht="15">
      <c r="A3707" s="101" t="s">
        <v>1141</v>
      </c>
      <c r="B3707" s="99">
        <v>2</v>
      </c>
      <c r="C3707" s="103">
        <v>0.00047770306658634186</v>
      </c>
      <c r="D3707" s="99" t="s">
        <v>456</v>
      </c>
      <c r="E3707" s="99" t="b">
        <v>0</v>
      </c>
      <c r="F3707" s="99" t="b">
        <v>0</v>
      </c>
      <c r="G3707" s="99" t="b">
        <v>0</v>
      </c>
    </row>
    <row r="3708" spans="1:7" ht="15">
      <c r="A3708" s="101" t="s">
        <v>1230</v>
      </c>
      <c r="B3708" s="99">
        <v>2</v>
      </c>
      <c r="C3708" s="103">
        <v>0.00047770306658634186</v>
      </c>
      <c r="D3708" s="99" t="s">
        <v>456</v>
      </c>
      <c r="E3708" s="99" t="b">
        <v>0</v>
      </c>
      <c r="F3708" s="99" t="b">
        <v>0</v>
      </c>
      <c r="G3708" s="99" t="b">
        <v>0</v>
      </c>
    </row>
    <row r="3709" spans="1:7" ht="15">
      <c r="A3709" s="101" t="s">
        <v>2176</v>
      </c>
      <c r="B3709" s="99">
        <v>2</v>
      </c>
      <c r="C3709" s="103">
        <v>0.00047770306658634186</v>
      </c>
      <c r="D3709" s="99" t="s">
        <v>456</v>
      </c>
      <c r="E3709" s="99" t="b">
        <v>0</v>
      </c>
      <c r="F3709" s="99" t="b">
        <v>0</v>
      </c>
      <c r="G3709" s="99" t="b">
        <v>0</v>
      </c>
    </row>
    <row r="3710" spans="1:7" ht="15">
      <c r="A3710" s="101" t="s">
        <v>2260</v>
      </c>
      <c r="B3710" s="99">
        <v>2</v>
      </c>
      <c r="C3710" s="103">
        <v>0.0006157902205606451</v>
      </c>
      <c r="D3710" s="99" t="s">
        <v>456</v>
      </c>
      <c r="E3710" s="99" t="b">
        <v>0</v>
      </c>
      <c r="F3710" s="99" t="b">
        <v>0</v>
      </c>
      <c r="G3710" s="99" t="b">
        <v>0</v>
      </c>
    </row>
    <row r="3711" spans="1:7" ht="15">
      <c r="A3711" s="101" t="s">
        <v>1232</v>
      </c>
      <c r="B3711" s="99">
        <v>2</v>
      </c>
      <c r="C3711" s="103">
        <v>0.00047770306658634186</v>
      </c>
      <c r="D3711" s="99" t="s">
        <v>456</v>
      </c>
      <c r="E3711" s="99" t="b">
        <v>0</v>
      </c>
      <c r="F3711" s="99" t="b">
        <v>0</v>
      </c>
      <c r="G3711" s="99" t="b">
        <v>0</v>
      </c>
    </row>
    <row r="3712" spans="1:7" ht="15">
      <c r="A3712" s="101" t="s">
        <v>896</v>
      </c>
      <c r="B3712" s="99">
        <v>2</v>
      </c>
      <c r="C3712" s="103">
        <v>0.00047770306658634186</v>
      </c>
      <c r="D3712" s="99" t="s">
        <v>456</v>
      </c>
      <c r="E3712" s="99" t="b">
        <v>0</v>
      </c>
      <c r="F3712" s="99" t="b">
        <v>0</v>
      </c>
      <c r="G3712" s="99" t="b">
        <v>0</v>
      </c>
    </row>
    <row r="3713" spans="1:7" ht="15">
      <c r="A3713" s="101" t="s">
        <v>2429</v>
      </c>
      <c r="B3713" s="99">
        <v>2</v>
      </c>
      <c r="C3713" s="103">
        <v>0.0006157902205606451</v>
      </c>
      <c r="D3713" s="99" t="s">
        <v>456</v>
      </c>
      <c r="E3713" s="99" t="b">
        <v>0</v>
      </c>
      <c r="F3713" s="99" t="b">
        <v>0</v>
      </c>
      <c r="G3713" s="99" t="b">
        <v>0</v>
      </c>
    </row>
    <row r="3714" spans="1:7" ht="15">
      <c r="A3714" s="101" t="s">
        <v>761</v>
      </c>
      <c r="B3714" s="99">
        <v>2</v>
      </c>
      <c r="C3714" s="103">
        <v>0.0006157902205606451</v>
      </c>
      <c r="D3714" s="99" t="s">
        <v>456</v>
      </c>
      <c r="E3714" s="99" t="b">
        <v>0</v>
      </c>
      <c r="F3714" s="99" t="b">
        <v>0</v>
      </c>
      <c r="G3714" s="99" t="b">
        <v>0</v>
      </c>
    </row>
    <row r="3715" spans="1:7" ht="15">
      <c r="A3715" s="101" t="s">
        <v>1832</v>
      </c>
      <c r="B3715" s="99">
        <v>2</v>
      </c>
      <c r="C3715" s="103">
        <v>0.00047770306658634186</v>
      </c>
      <c r="D3715" s="99" t="s">
        <v>456</v>
      </c>
      <c r="E3715" s="99" t="b">
        <v>0</v>
      </c>
      <c r="F3715" s="99" t="b">
        <v>0</v>
      </c>
      <c r="G3715" s="99" t="b">
        <v>0</v>
      </c>
    </row>
    <row r="3716" spans="1:7" ht="15">
      <c r="A3716" s="101" t="s">
        <v>1527</v>
      </c>
      <c r="B3716" s="99">
        <v>2</v>
      </c>
      <c r="C3716" s="103">
        <v>0.0006157902205606451</v>
      </c>
      <c r="D3716" s="99" t="s">
        <v>456</v>
      </c>
      <c r="E3716" s="99" t="b">
        <v>0</v>
      </c>
      <c r="F3716" s="99" t="b">
        <v>0</v>
      </c>
      <c r="G3716" s="99" t="b">
        <v>0</v>
      </c>
    </row>
    <row r="3717" spans="1:7" ht="15">
      <c r="A3717" s="101" t="s">
        <v>1272</v>
      </c>
      <c r="B3717" s="99">
        <v>2</v>
      </c>
      <c r="C3717" s="103">
        <v>0.00047770306658634186</v>
      </c>
      <c r="D3717" s="99" t="s">
        <v>456</v>
      </c>
      <c r="E3717" s="99" t="b">
        <v>1</v>
      </c>
      <c r="F3717" s="99" t="b">
        <v>0</v>
      </c>
      <c r="G3717" s="99" t="b">
        <v>0</v>
      </c>
    </row>
    <row r="3718" spans="1:7" ht="15">
      <c r="A3718" s="101" t="s">
        <v>835</v>
      </c>
      <c r="B3718" s="99">
        <v>2</v>
      </c>
      <c r="C3718" s="103">
        <v>0.0006157902205606451</v>
      </c>
      <c r="D3718" s="99" t="s">
        <v>456</v>
      </c>
      <c r="E3718" s="99" t="b">
        <v>0</v>
      </c>
      <c r="F3718" s="99" t="b">
        <v>0</v>
      </c>
      <c r="G3718" s="99" t="b">
        <v>0</v>
      </c>
    </row>
    <row r="3719" spans="1:7" ht="15">
      <c r="A3719" s="101" t="s">
        <v>1841</v>
      </c>
      <c r="B3719" s="99">
        <v>2</v>
      </c>
      <c r="C3719" s="103">
        <v>0.00047770306658634186</v>
      </c>
      <c r="D3719" s="99" t="s">
        <v>456</v>
      </c>
      <c r="E3719" s="99" t="b">
        <v>1</v>
      </c>
      <c r="F3719" s="99" t="b">
        <v>0</v>
      </c>
      <c r="G3719" s="99" t="b">
        <v>0</v>
      </c>
    </row>
    <row r="3720" spans="1:7" ht="15">
      <c r="A3720" s="101" t="s">
        <v>2275</v>
      </c>
      <c r="B3720" s="99">
        <v>2</v>
      </c>
      <c r="C3720" s="103">
        <v>0.0006157902205606451</v>
      </c>
      <c r="D3720" s="99" t="s">
        <v>456</v>
      </c>
      <c r="E3720" s="99" t="b">
        <v>0</v>
      </c>
      <c r="F3720" s="99" t="b">
        <v>1</v>
      </c>
      <c r="G3720" s="99" t="b">
        <v>0</v>
      </c>
    </row>
    <row r="3721" spans="1:7" ht="15">
      <c r="A3721" s="101" t="s">
        <v>1682</v>
      </c>
      <c r="B3721" s="99">
        <v>2</v>
      </c>
      <c r="C3721" s="103">
        <v>0.0006157902205606451</v>
      </c>
      <c r="D3721" s="99" t="s">
        <v>456</v>
      </c>
      <c r="E3721" s="99" t="b">
        <v>1</v>
      </c>
      <c r="F3721" s="99" t="b">
        <v>0</v>
      </c>
      <c r="G3721" s="99" t="b">
        <v>0</v>
      </c>
    </row>
    <row r="3722" spans="1:7" ht="15">
      <c r="A3722" s="101" t="s">
        <v>1107</v>
      </c>
      <c r="B3722" s="99">
        <v>2</v>
      </c>
      <c r="C3722" s="103">
        <v>0.0006157902205606451</v>
      </c>
      <c r="D3722" s="99" t="s">
        <v>456</v>
      </c>
      <c r="E3722" s="99" t="b">
        <v>0</v>
      </c>
      <c r="F3722" s="99" t="b">
        <v>0</v>
      </c>
      <c r="G3722" s="99" t="b">
        <v>0</v>
      </c>
    </row>
    <row r="3723" spans="1:7" ht="15">
      <c r="A3723" s="101" t="s">
        <v>695</v>
      </c>
      <c r="B3723" s="99">
        <v>2</v>
      </c>
      <c r="C3723" s="103">
        <v>0.00047770306658634186</v>
      </c>
      <c r="D3723" s="99" t="s">
        <v>456</v>
      </c>
      <c r="E3723" s="99" t="b">
        <v>0</v>
      </c>
      <c r="F3723" s="99" t="b">
        <v>0</v>
      </c>
      <c r="G3723" s="99" t="b">
        <v>0</v>
      </c>
    </row>
    <row r="3724" spans="1:7" ht="15">
      <c r="A3724" s="101" t="s">
        <v>1851</v>
      </c>
      <c r="B3724" s="99">
        <v>2</v>
      </c>
      <c r="C3724" s="103">
        <v>0.0006157902205606451</v>
      </c>
      <c r="D3724" s="99" t="s">
        <v>456</v>
      </c>
      <c r="E3724" s="99" t="b">
        <v>0</v>
      </c>
      <c r="F3724" s="99" t="b">
        <v>0</v>
      </c>
      <c r="G3724" s="99" t="b">
        <v>0</v>
      </c>
    </row>
    <row r="3725" spans="1:7" ht="15">
      <c r="A3725" s="101" t="s">
        <v>895</v>
      </c>
      <c r="B3725" s="99">
        <v>2</v>
      </c>
      <c r="C3725" s="103">
        <v>0.00047770306658634186</v>
      </c>
      <c r="D3725" s="99" t="s">
        <v>456</v>
      </c>
      <c r="E3725" s="99" t="b">
        <v>0</v>
      </c>
      <c r="F3725" s="99" t="b">
        <v>0</v>
      </c>
      <c r="G3725" s="99" t="b">
        <v>0</v>
      </c>
    </row>
    <row r="3726" spans="1:7" ht="15">
      <c r="A3726" s="101" t="s">
        <v>1338</v>
      </c>
      <c r="B3726" s="99">
        <v>2</v>
      </c>
      <c r="C3726" s="103">
        <v>0.00047770306658634186</v>
      </c>
      <c r="D3726" s="99" t="s">
        <v>456</v>
      </c>
      <c r="E3726" s="99" t="b">
        <v>0</v>
      </c>
      <c r="F3726" s="99" t="b">
        <v>0</v>
      </c>
      <c r="G3726" s="99" t="b">
        <v>0</v>
      </c>
    </row>
    <row r="3727" spans="1:7" ht="15">
      <c r="A3727" s="101" t="s">
        <v>2139</v>
      </c>
      <c r="B3727" s="99">
        <v>2</v>
      </c>
      <c r="C3727" s="103">
        <v>0.00047770306658634186</v>
      </c>
      <c r="D3727" s="99" t="s">
        <v>456</v>
      </c>
      <c r="E3727" s="99" t="b">
        <v>0</v>
      </c>
      <c r="F3727" s="99" t="b">
        <v>0</v>
      </c>
      <c r="G3727" s="99" t="b">
        <v>0</v>
      </c>
    </row>
    <row r="3728" spans="1:7" ht="15">
      <c r="A3728" s="101" t="s">
        <v>1091</v>
      </c>
      <c r="B3728" s="99">
        <v>2</v>
      </c>
      <c r="C3728" s="103">
        <v>0.0006157902205606451</v>
      </c>
      <c r="D3728" s="99" t="s">
        <v>456</v>
      </c>
      <c r="E3728" s="99" t="b">
        <v>0</v>
      </c>
      <c r="F3728" s="99" t="b">
        <v>0</v>
      </c>
      <c r="G3728" s="99" t="b">
        <v>0</v>
      </c>
    </row>
    <row r="3729" spans="1:7" ht="15">
      <c r="A3729" s="101" t="s">
        <v>1801</v>
      </c>
      <c r="B3729" s="99">
        <v>2</v>
      </c>
      <c r="C3729" s="103">
        <v>0.00047770306658634186</v>
      </c>
      <c r="D3729" s="99" t="s">
        <v>456</v>
      </c>
      <c r="E3729" s="99" t="b">
        <v>0</v>
      </c>
      <c r="F3729" s="99" t="b">
        <v>0</v>
      </c>
      <c r="G3729" s="99" t="b">
        <v>0</v>
      </c>
    </row>
    <row r="3730" spans="1:7" ht="15">
      <c r="A3730" s="101" t="s">
        <v>1792</v>
      </c>
      <c r="B3730" s="99">
        <v>2</v>
      </c>
      <c r="C3730" s="103">
        <v>0.00047770306658634186</v>
      </c>
      <c r="D3730" s="99" t="s">
        <v>456</v>
      </c>
      <c r="E3730" s="99" t="b">
        <v>0</v>
      </c>
      <c r="F3730" s="99" t="b">
        <v>0</v>
      </c>
      <c r="G3730" s="99" t="b">
        <v>0</v>
      </c>
    </row>
    <row r="3731" spans="1:7" ht="15">
      <c r="A3731" s="101" t="s">
        <v>1986</v>
      </c>
      <c r="B3731" s="99">
        <v>2</v>
      </c>
      <c r="C3731" s="103">
        <v>0.00047770306658634186</v>
      </c>
      <c r="D3731" s="99" t="s">
        <v>456</v>
      </c>
      <c r="E3731" s="99" t="b">
        <v>0</v>
      </c>
      <c r="F3731" s="99" t="b">
        <v>0</v>
      </c>
      <c r="G3731" s="99" t="b">
        <v>0</v>
      </c>
    </row>
    <row r="3732" spans="1:7" ht="15">
      <c r="A3732" s="101" t="s">
        <v>2287</v>
      </c>
      <c r="B3732" s="99">
        <v>2</v>
      </c>
      <c r="C3732" s="103">
        <v>0.00047770306658634186</v>
      </c>
      <c r="D3732" s="99" t="s">
        <v>456</v>
      </c>
      <c r="E3732" s="99" t="b">
        <v>0</v>
      </c>
      <c r="F3732" s="99" t="b">
        <v>0</v>
      </c>
      <c r="G3732" s="99" t="b">
        <v>0</v>
      </c>
    </row>
    <row r="3733" spans="1:7" ht="15">
      <c r="A3733" s="101" t="s">
        <v>1656</v>
      </c>
      <c r="B3733" s="99">
        <v>2</v>
      </c>
      <c r="C3733" s="103">
        <v>0.00047770306658634186</v>
      </c>
      <c r="D3733" s="99" t="s">
        <v>456</v>
      </c>
      <c r="E3733" s="99" t="b">
        <v>0</v>
      </c>
      <c r="F3733" s="99" t="b">
        <v>0</v>
      </c>
      <c r="G3733" s="99" t="b">
        <v>0</v>
      </c>
    </row>
    <row r="3734" spans="1:7" ht="15">
      <c r="A3734" s="101" t="s">
        <v>2282</v>
      </c>
      <c r="B3734" s="99">
        <v>2</v>
      </c>
      <c r="C3734" s="103">
        <v>0.00047770306658634186</v>
      </c>
      <c r="D3734" s="99" t="s">
        <v>456</v>
      </c>
      <c r="E3734" s="99" t="b">
        <v>0</v>
      </c>
      <c r="F3734" s="99" t="b">
        <v>0</v>
      </c>
      <c r="G3734" s="99" t="b">
        <v>0</v>
      </c>
    </row>
    <row r="3735" spans="1:7" ht="15">
      <c r="A3735" s="101" t="s">
        <v>1028</v>
      </c>
      <c r="B3735" s="99">
        <v>2</v>
      </c>
      <c r="C3735" s="103">
        <v>0.00047770306658634186</v>
      </c>
      <c r="D3735" s="99" t="s">
        <v>456</v>
      </c>
      <c r="E3735" s="99" t="b">
        <v>0</v>
      </c>
      <c r="F3735" s="99" t="b">
        <v>0</v>
      </c>
      <c r="G3735" s="99" t="b">
        <v>0</v>
      </c>
    </row>
    <row r="3736" spans="1:7" ht="15">
      <c r="A3736" s="101" t="s">
        <v>1874</v>
      </c>
      <c r="B3736" s="99">
        <v>2</v>
      </c>
      <c r="C3736" s="103">
        <v>0.0006157902205606451</v>
      </c>
      <c r="D3736" s="99" t="s">
        <v>456</v>
      </c>
      <c r="E3736" s="99" t="b">
        <v>0</v>
      </c>
      <c r="F3736" s="99" t="b">
        <v>0</v>
      </c>
      <c r="G3736" s="99" t="b">
        <v>0</v>
      </c>
    </row>
    <row r="3737" spans="1:7" ht="15">
      <c r="A3737" s="101" t="s">
        <v>2229</v>
      </c>
      <c r="B3737" s="99">
        <v>2</v>
      </c>
      <c r="C3737" s="103">
        <v>0.00047770306658634186</v>
      </c>
      <c r="D3737" s="99" t="s">
        <v>456</v>
      </c>
      <c r="E3737" s="99" t="b">
        <v>0</v>
      </c>
      <c r="F3737" s="99" t="b">
        <v>0</v>
      </c>
      <c r="G3737" s="99" t="b">
        <v>0</v>
      </c>
    </row>
    <row r="3738" spans="1:7" ht="15">
      <c r="A3738" s="101" t="s">
        <v>942</v>
      </c>
      <c r="B3738" s="99">
        <v>2</v>
      </c>
      <c r="C3738" s="103">
        <v>0.00047770306658634186</v>
      </c>
      <c r="D3738" s="99" t="s">
        <v>456</v>
      </c>
      <c r="E3738" s="99" t="b">
        <v>0</v>
      </c>
      <c r="F3738" s="99" t="b">
        <v>0</v>
      </c>
      <c r="G3738" s="99" t="b">
        <v>0</v>
      </c>
    </row>
    <row r="3739" spans="1:7" ht="15">
      <c r="A3739" s="101" t="s">
        <v>2034</v>
      </c>
      <c r="B3739" s="99">
        <v>2</v>
      </c>
      <c r="C3739" s="103">
        <v>0.0006157902205606451</v>
      </c>
      <c r="D3739" s="99" t="s">
        <v>456</v>
      </c>
      <c r="E3739" s="99" t="b">
        <v>0</v>
      </c>
      <c r="F3739" s="99" t="b">
        <v>0</v>
      </c>
      <c r="G3739" s="99" t="b">
        <v>0</v>
      </c>
    </row>
    <row r="3740" spans="1:7" ht="15">
      <c r="A3740" s="101" t="s">
        <v>2157</v>
      </c>
      <c r="B3740" s="99">
        <v>2</v>
      </c>
      <c r="C3740" s="103">
        <v>0.0006157902205606451</v>
      </c>
      <c r="D3740" s="99" t="s">
        <v>456</v>
      </c>
      <c r="E3740" s="99" t="b">
        <v>0</v>
      </c>
      <c r="F3740" s="99" t="b">
        <v>0</v>
      </c>
      <c r="G3740" s="99" t="b">
        <v>0</v>
      </c>
    </row>
    <row r="3741" spans="1:7" ht="15">
      <c r="A3741" s="101" t="s">
        <v>1724</v>
      </c>
      <c r="B3741" s="99">
        <v>2</v>
      </c>
      <c r="C3741" s="103">
        <v>0.00047770306658634186</v>
      </c>
      <c r="D3741" s="99" t="s">
        <v>456</v>
      </c>
      <c r="E3741" s="99" t="b">
        <v>0</v>
      </c>
      <c r="F3741" s="99" t="b">
        <v>0</v>
      </c>
      <c r="G3741" s="99" t="b">
        <v>0</v>
      </c>
    </row>
    <row r="3742" spans="1:7" ht="15">
      <c r="A3742" s="101" t="s">
        <v>659</v>
      </c>
      <c r="B3742" s="99">
        <v>2</v>
      </c>
      <c r="C3742" s="103">
        <v>0.00047770306658634186</v>
      </c>
      <c r="D3742" s="99" t="s">
        <v>456</v>
      </c>
      <c r="E3742" s="99" t="b">
        <v>0</v>
      </c>
      <c r="F3742" s="99" t="b">
        <v>0</v>
      </c>
      <c r="G3742" s="99" t="b">
        <v>0</v>
      </c>
    </row>
    <row r="3743" spans="1:7" ht="15">
      <c r="A3743" s="101" t="s">
        <v>961</v>
      </c>
      <c r="B3743" s="99">
        <v>2</v>
      </c>
      <c r="C3743" s="103">
        <v>0.00047770306658634186</v>
      </c>
      <c r="D3743" s="99" t="s">
        <v>456</v>
      </c>
      <c r="E3743" s="99" t="b">
        <v>0</v>
      </c>
      <c r="F3743" s="99" t="b">
        <v>0</v>
      </c>
      <c r="G3743" s="99" t="b">
        <v>0</v>
      </c>
    </row>
    <row r="3744" spans="1:7" ht="15">
      <c r="A3744" s="101" t="s">
        <v>640</v>
      </c>
      <c r="B3744" s="99">
        <v>2</v>
      </c>
      <c r="C3744" s="103">
        <v>0.00047770306658634186</v>
      </c>
      <c r="D3744" s="99" t="s">
        <v>456</v>
      </c>
      <c r="E3744" s="99" t="b">
        <v>0</v>
      </c>
      <c r="F3744" s="99" t="b">
        <v>0</v>
      </c>
      <c r="G3744" s="99" t="b">
        <v>0</v>
      </c>
    </row>
    <row r="3745" spans="1:7" ht="15">
      <c r="A3745" s="101" t="s">
        <v>2355</v>
      </c>
      <c r="B3745" s="99">
        <v>2</v>
      </c>
      <c r="C3745" s="103">
        <v>0.0006157902205606451</v>
      </c>
      <c r="D3745" s="99" t="s">
        <v>456</v>
      </c>
      <c r="E3745" s="99" t="b">
        <v>0</v>
      </c>
      <c r="F3745" s="99" t="b">
        <v>0</v>
      </c>
      <c r="G3745" s="99" t="b">
        <v>0</v>
      </c>
    </row>
    <row r="3746" spans="1:7" ht="15">
      <c r="A3746" s="101" t="s">
        <v>2280</v>
      </c>
      <c r="B3746" s="99">
        <v>2</v>
      </c>
      <c r="C3746" s="103">
        <v>0.00047770306658634186</v>
      </c>
      <c r="D3746" s="99" t="s">
        <v>456</v>
      </c>
      <c r="E3746" s="99" t="b">
        <v>0</v>
      </c>
      <c r="F3746" s="99" t="b">
        <v>0</v>
      </c>
      <c r="G3746" s="99" t="b">
        <v>0</v>
      </c>
    </row>
    <row r="3747" spans="1:7" ht="15">
      <c r="A3747" s="101" t="s">
        <v>1286</v>
      </c>
      <c r="B3747" s="99">
        <v>2</v>
      </c>
      <c r="C3747" s="103">
        <v>0.00047770306658634186</v>
      </c>
      <c r="D3747" s="99" t="s">
        <v>456</v>
      </c>
      <c r="E3747" s="99" t="b">
        <v>0</v>
      </c>
      <c r="F3747" s="99" t="b">
        <v>0</v>
      </c>
      <c r="G3747" s="99" t="b">
        <v>0</v>
      </c>
    </row>
    <row r="3748" spans="1:7" ht="15">
      <c r="A3748" s="101" t="s">
        <v>1299</v>
      </c>
      <c r="B3748" s="99">
        <v>2</v>
      </c>
      <c r="C3748" s="103">
        <v>0.00047770306658634186</v>
      </c>
      <c r="D3748" s="99" t="s">
        <v>456</v>
      </c>
      <c r="E3748" s="99" t="b">
        <v>0</v>
      </c>
      <c r="F3748" s="99" t="b">
        <v>0</v>
      </c>
      <c r="G3748" s="99" t="b">
        <v>0</v>
      </c>
    </row>
    <row r="3749" spans="1:7" ht="15">
      <c r="A3749" s="101" t="s">
        <v>1739</v>
      </c>
      <c r="B3749" s="99">
        <v>2</v>
      </c>
      <c r="C3749" s="103">
        <v>0.0006157902205606451</v>
      </c>
      <c r="D3749" s="99" t="s">
        <v>456</v>
      </c>
      <c r="E3749" s="99" t="b">
        <v>0</v>
      </c>
      <c r="F3749" s="99" t="b">
        <v>0</v>
      </c>
      <c r="G3749" s="99" t="b">
        <v>0</v>
      </c>
    </row>
    <row r="3750" spans="1:7" ht="15">
      <c r="A3750" s="101" t="s">
        <v>2225</v>
      </c>
      <c r="B3750" s="99">
        <v>2</v>
      </c>
      <c r="C3750" s="103">
        <v>0.0006157902205606451</v>
      </c>
      <c r="D3750" s="99" t="s">
        <v>456</v>
      </c>
      <c r="E3750" s="99" t="b">
        <v>0</v>
      </c>
      <c r="F3750" s="99" t="b">
        <v>0</v>
      </c>
      <c r="G3750" s="99" t="b">
        <v>0</v>
      </c>
    </row>
    <row r="3751" spans="1:7" ht="15">
      <c r="A3751" s="101" t="s">
        <v>2344</v>
      </c>
      <c r="B3751" s="99">
        <v>2</v>
      </c>
      <c r="C3751" s="103">
        <v>0.0006157902205606451</v>
      </c>
      <c r="D3751" s="99" t="s">
        <v>456</v>
      </c>
      <c r="E3751" s="99" t="b">
        <v>1</v>
      </c>
      <c r="F3751" s="99" t="b">
        <v>0</v>
      </c>
      <c r="G3751" s="99" t="b">
        <v>0</v>
      </c>
    </row>
    <row r="3752" spans="1:7" ht="15">
      <c r="A3752" s="101" t="s">
        <v>1876</v>
      </c>
      <c r="B3752" s="99">
        <v>2</v>
      </c>
      <c r="C3752" s="103">
        <v>0.00047770306658634186</v>
      </c>
      <c r="D3752" s="99" t="s">
        <v>456</v>
      </c>
      <c r="E3752" s="99" t="b">
        <v>0</v>
      </c>
      <c r="F3752" s="99" t="b">
        <v>0</v>
      </c>
      <c r="G3752" s="99" t="b">
        <v>0</v>
      </c>
    </row>
    <row r="3753" spans="1:7" ht="15">
      <c r="A3753" s="101" t="s">
        <v>1416</v>
      </c>
      <c r="B3753" s="99">
        <v>2</v>
      </c>
      <c r="C3753" s="103">
        <v>0.00047770306658634186</v>
      </c>
      <c r="D3753" s="99" t="s">
        <v>456</v>
      </c>
      <c r="E3753" s="99" t="b">
        <v>0</v>
      </c>
      <c r="F3753" s="99" t="b">
        <v>0</v>
      </c>
      <c r="G3753" s="99" t="b">
        <v>0</v>
      </c>
    </row>
    <row r="3754" spans="1:7" ht="15">
      <c r="A3754" s="101" t="s">
        <v>888</v>
      </c>
      <c r="B3754" s="99">
        <v>2</v>
      </c>
      <c r="C3754" s="103">
        <v>0.00047770306658634186</v>
      </c>
      <c r="D3754" s="99" t="s">
        <v>456</v>
      </c>
      <c r="E3754" s="99" t="b">
        <v>0</v>
      </c>
      <c r="F3754" s="99" t="b">
        <v>0</v>
      </c>
      <c r="G3754" s="99" t="b">
        <v>0</v>
      </c>
    </row>
    <row r="3755" spans="1:7" ht="15">
      <c r="A3755" s="101" t="s">
        <v>2288</v>
      </c>
      <c r="B3755" s="99">
        <v>2</v>
      </c>
      <c r="C3755" s="103">
        <v>0.00047770306658634186</v>
      </c>
      <c r="D3755" s="99" t="s">
        <v>456</v>
      </c>
      <c r="E3755" s="99" t="b">
        <v>0</v>
      </c>
      <c r="F3755" s="99" t="b">
        <v>0</v>
      </c>
      <c r="G3755" s="99" t="b">
        <v>0</v>
      </c>
    </row>
    <row r="3756" spans="1:7" ht="15">
      <c r="A3756" s="101" t="s">
        <v>1962</v>
      </c>
      <c r="B3756" s="99">
        <v>2</v>
      </c>
      <c r="C3756" s="103">
        <v>0.0006157902205606451</v>
      </c>
      <c r="D3756" s="99" t="s">
        <v>456</v>
      </c>
      <c r="E3756" s="99" t="b">
        <v>0</v>
      </c>
      <c r="F3756" s="99" t="b">
        <v>0</v>
      </c>
      <c r="G3756" s="99" t="b">
        <v>0</v>
      </c>
    </row>
    <row r="3757" spans="1:7" ht="15">
      <c r="A3757" s="101" t="s">
        <v>2257</v>
      </c>
      <c r="B3757" s="99">
        <v>2</v>
      </c>
      <c r="C3757" s="103">
        <v>0.00047770306658634186</v>
      </c>
      <c r="D3757" s="99" t="s">
        <v>456</v>
      </c>
      <c r="E3757" s="99" t="b">
        <v>0</v>
      </c>
      <c r="F3757" s="99" t="b">
        <v>0</v>
      </c>
      <c r="G3757" s="99" t="b">
        <v>0</v>
      </c>
    </row>
    <row r="3758" spans="1:7" ht="15">
      <c r="A3758" s="101" t="s">
        <v>946</v>
      </c>
      <c r="B3758" s="99">
        <v>2</v>
      </c>
      <c r="C3758" s="103">
        <v>0.00047770306658634186</v>
      </c>
      <c r="D3758" s="99" t="s">
        <v>456</v>
      </c>
      <c r="E3758" s="99" t="b">
        <v>0</v>
      </c>
      <c r="F3758" s="99" t="b">
        <v>0</v>
      </c>
      <c r="G3758" s="99" t="b">
        <v>0</v>
      </c>
    </row>
    <row r="3759" spans="1:7" ht="15">
      <c r="A3759" s="101" t="s">
        <v>763</v>
      </c>
      <c r="B3759" s="99">
        <v>2</v>
      </c>
      <c r="C3759" s="103">
        <v>0.00047770306658634186</v>
      </c>
      <c r="D3759" s="99" t="s">
        <v>456</v>
      </c>
      <c r="E3759" s="99" t="b">
        <v>0</v>
      </c>
      <c r="F3759" s="99" t="b">
        <v>0</v>
      </c>
      <c r="G3759" s="99" t="b">
        <v>0</v>
      </c>
    </row>
    <row r="3760" spans="1:7" ht="15">
      <c r="A3760" s="101" t="s">
        <v>2249</v>
      </c>
      <c r="B3760" s="99">
        <v>2</v>
      </c>
      <c r="C3760" s="103">
        <v>0.00047770306658634186</v>
      </c>
      <c r="D3760" s="99" t="s">
        <v>456</v>
      </c>
      <c r="E3760" s="99" t="b">
        <v>0</v>
      </c>
      <c r="F3760" s="99" t="b">
        <v>0</v>
      </c>
      <c r="G3760" s="99" t="b">
        <v>0</v>
      </c>
    </row>
    <row r="3761" spans="1:7" ht="15">
      <c r="A3761" s="101" t="s">
        <v>725</v>
      </c>
      <c r="B3761" s="99">
        <v>2</v>
      </c>
      <c r="C3761" s="103">
        <v>0.00047770306658634186</v>
      </c>
      <c r="D3761" s="99" t="s">
        <v>456</v>
      </c>
      <c r="E3761" s="99" t="b">
        <v>0</v>
      </c>
      <c r="F3761" s="99" t="b">
        <v>0</v>
      </c>
      <c r="G3761" s="99" t="b">
        <v>0</v>
      </c>
    </row>
    <row r="3762" spans="1:7" ht="15">
      <c r="A3762" s="101" t="s">
        <v>1930</v>
      </c>
      <c r="B3762" s="99">
        <v>2</v>
      </c>
      <c r="C3762" s="103">
        <v>0.0006157902205606451</v>
      </c>
      <c r="D3762" s="99" t="s">
        <v>456</v>
      </c>
      <c r="E3762" s="99" t="b">
        <v>0</v>
      </c>
      <c r="F3762" s="99" t="b">
        <v>0</v>
      </c>
      <c r="G3762" s="99" t="b">
        <v>0</v>
      </c>
    </row>
    <row r="3763" spans="1:7" ht="15">
      <c r="A3763" s="101" t="s">
        <v>1344</v>
      </c>
      <c r="B3763" s="99">
        <v>2</v>
      </c>
      <c r="C3763" s="103">
        <v>0.00047770306658634186</v>
      </c>
      <c r="D3763" s="99" t="s">
        <v>456</v>
      </c>
      <c r="E3763" s="99" t="b">
        <v>0</v>
      </c>
      <c r="F3763" s="99" t="b">
        <v>0</v>
      </c>
      <c r="G3763" s="99" t="b">
        <v>0</v>
      </c>
    </row>
    <row r="3764" spans="1:7" ht="15">
      <c r="A3764" s="101" t="s">
        <v>2028</v>
      </c>
      <c r="B3764" s="99">
        <v>2</v>
      </c>
      <c r="C3764" s="103">
        <v>0.0006157902205606451</v>
      </c>
      <c r="D3764" s="99" t="s">
        <v>456</v>
      </c>
      <c r="E3764" s="99" t="b">
        <v>0</v>
      </c>
      <c r="F3764" s="99" t="b">
        <v>0</v>
      </c>
      <c r="G3764" s="99" t="b">
        <v>0</v>
      </c>
    </row>
    <row r="3765" spans="1:7" ht="15">
      <c r="A3765" s="101" t="s">
        <v>1531</v>
      </c>
      <c r="B3765" s="99">
        <v>2</v>
      </c>
      <c r="C3765" s="103">
        <v>0.00047770306658634186</v>
      </c>
      <c r="D3765" s="99" t="s">
        <v>456</v>
      </c>
      <c r="E3765" s="99" t="b">
        <v>0</v>
      </c>
      <c r="F3765" s="99" t="b">
        <v>0</v>
      </c>
      <c r="G3765" s="99" t="b">
        <v>0</v>
      </c>
    </row>
    <row r="3766" spans="1:7" ht="15">
      <c r="A3766" s="101" t="s">
        <v>1726</v>
      </c>
      <c r="B3766" s="99">
        <v>2</v>
      </c>
      <c r="C3766" s="103">
        <v>0.00047770306658634186</v>
      </c>
      <c r="D3766" s="99" t="s">
        <v>456</v>
      </c>
      <c r="E3766" s="99" t="b">
        <v>0</v>
      </c>
      <c r="F3766" s="99" t="b">
        <v>0</v>
      </c>
      <c r="G3766" s="99" t="b">
        <v>0</v>
      </c>
    </row>
    <row r="3767" spans="1:7" ht="15">
      <c r="A3767" s="101" t="s">
        <v>784</v>
      </c>
      <c r="B3767" s="99">
        <v>2</v>
      </c>
      <c r="C3767" s="103">
        <v>0.00047770306658634186</v>
      </c>
      <c r="D3767" s="99" t="s">
        <v>456</v>
      </c>
      <c r="E3767" s="99" t="b">
        <v>0</v>
      </c>
      <c r="F3767" s="99" t="b">
        <v>0</v>
      </c>
      <c r="G3767" s="99" t="b">
        <v>0</v>
      </c>
    </row>
    <row r="3768" spans="1:7" ht="15">
      <c r="A3768" s="101" t="s">
        <v>2160</v>
      </c>
      <c r="B3768" s="99">
        <v>2</v>
      </c>
      <c r="C3768" s="103">
        <v>0.00047770306658634186</v>
      </c>
      <c r="D3768" s="99" t="s">
        <v>456</v>
      </c>
      <c r="E3768" s="99" t="b">
        <v>0</v>
      </c>
      <c r="F3768" s="99" t="b">
        <v>0</v>
      </c>
      <c r="G3768" s="99" t="b">
        <v>0</v>
      </c>
    </row>
    <row r="3769" spans="1:7" ht="15">
      <c r="A3769" s="101" t="s">
        <v>1497</v>
      </c>
      <c r="B3769" s="99">
        <v>2</v>
      </c>
      <c r="C3769" s="103">
        <v>0.00047770306658634186</v>
      </c>
      <c r="D3769" s="99" t="s">
        <v>456</v>
      </c>
      <c r="E3769" s="99" t="b">
        <v>0</v>
      </c>
      <c r="F3769" s="99" t="b">
        <v>0</v>
      </c>
      <c r="G3769" s="99" t="b">
        <v>0</v>
      </c>
    </row>
    <row r="3770" spans="1:7" ht="15">
      <c r="A3770" s="101" t="s">
        <v>2231</v>
      </c>
      <c r="B3770" s="99">
        <v>2</v>
      </c>
      <c r="C3770" s="103">
        <v>0.00047770306658634186</v>
      </c>
      <c r="D3770" s="99" t="s">
        <v>456</v>
      </c>
      <c r="E3770" s="99" t="b">
        <v>0</v>
      </c>
      <c r="F3770" s="99" t="b">
        <v>0</v>
      </c>
      <c r="G3770" s="99" t="b">
        <v>0</v>
      </c>
    </row>
    <row r="3771" spans="1:7" ht="15">
      <c r="A3771" s="101" t="s">
        <v>1246</v>
      </c>
      <c r="B3771" s="99">
        <v>2</v>
      </c>
      <c r="C3771" s="103">
        <v>0.00047770306658634186</v>
      </c>
      <c r="D3771" s="99" t="s">
        <v>456</v>
      </c>
      <c r="E3771" s="99" t="b">
        <v>0</v>
      </c>
      <c r="F3771" s="99" t="b">
        <v>0</v>
      </c>
      <c r="G3771" s="99" t="b">
        <v>0</v>
      </c>
    </row>
    <row r="3772" spans="1:7" ht="15">
      <c r="A3772" s="101" t="s">
        <v>818</v>
      </c>
      <c r="B3772" s="99">
        <v>2</v>
      </c>
      <c r="C3772" s="103">
        <v>0.00047770306658634186</v>
      </c>
      <c r="D3772" s="99" t="s">
        <v>456</v>
      </c>
      <c r="E3772" s="99" t="b">
        <v>0</v>
      </c>
      <c r="F3772" s="99" t="b">
        <v>0</v>
      </c>
      <c r="G3772" s="99" t="b">
        <v>0</v>
      </c>
    </row>
    <row r="3773" spans="1:7" ht="15">
      <c r="A3773" s="101" t="s">
        <v>1250</v>
      </c>
      <c r="B3773" s="99">
        <v>2</v>
      </c>
      <c r="C3773" s="103">
        <v>0.00047770306658634186</v>
      </c>
      <c r="D3773" s="99" t="s">
        <v>456</v>
      </c>
      <c r="E3773" s="99" t="b">
        <v>0</v>
      </c>
      <c r="F3773" s="99" t="b">
        <v>0</v>
      </c>
      <c r="G3773" s="99" t="b">
        <v>0</v>
      </c>
    </row>
    <row r="3774" spans="1:7" ht="15">
      <c r="A3774" s="101" t="s">
        <v>2291</v>
      </c>
      <c r="B3774" s="99">
        <v>2</v>
      </c>
      <c r="C3774" s="103">
        <v>0.00047770306658634186</v>
      </c>
      <c r="D3774" s="99" t="s">
        <v>456</v>
      </c>
      <c r="E3774" s="99" t="b">
        <v>1</v>
      </c>
      <c r="F3774" s="99" t="b">
        <v>0</v>
      </c>
      <c r="G3774" s="99" t="b">
        <v>0</v>
      </c>
    </row>
    <row r="3775" spans="1:7" ht="15">
      <c r="A3775" s="101" t="s">
        <v>2263</v>
      </c>
      <c r="B3775" s="99">
        <v>2</v>
      </c>
      <c r="C3775" s="103">
        <v>0.00047770306658634186</v>
      </c>
      <c r="D3775" s="99" t="s">
        <v>456</v>
      </c>
      <c r="E3775" s="99" t="b">
        <v>0</v>
      </c>
      <c r="F3775" s="99" t="b">
        <v>0</v>
      </c>
      <c r="G3775" s="99" t="b">
        <v>0</v>
      </c>
    </row>
    <row r="3776" spans="1:7" ht="15">
      <c r="A3776" s="101" t="s">
        <v>2407</v>
      </c>
      <c r="B3776" s="99">
        <v>2</v>
      </c>
      <c r="C3776" s="103">
        <v>0.00047770306658634186</v>
      </c>
      <c r="D3776" s="99" t="s">
        <v>456</v>
      </c>
      <c r="E3776" s="99" t="b">
        <v>0</v>
      </c>
      <c r="F3776" s="99" t="b">
        <v>0</v>
      </c>
      <c r="G3776" s="99" t="b">
        <v>0</v>
      </c>
    </row>
    <row r="3777" spans="1:7" ht="15">
      <c r="A3777" s="101" t="s">
        <v>2148</v>
      </c>
      <c r="B3777" s="99">
        <v>2</v>
      </c>
      <c r="C3777" s="103">
        <v>0.00047770306658634186</v>
      </c>
      <c r="D3777" s="99" t="s">
        <v>456</v>
      </c>
      <c r="E3777" s="99" t="b">
        <v>0</v>
      </c>
      <c r="F3777" s="99" t="b">
        <v>0</v>
      </c>
      <c r="G3777" s="99" t="b">
        <v>0</v>
      </c>
    </row>
    <row r="3778" spans="1:7" ht="15">
      <c r="A3778" s="101" t="s">
        <v>1309</v>
      </c>
      <c r="B3778" s="99">
        <v>2</v>
      </c>
      <c r="C3778" s="103">
        <v>0.0006157902205606451</v>
      </c>
      <c r="D3778" s="99" t="s">
        <v>456</v>
      </c>
      <c r="E3778" s="99" t="b">
        <v>0</v>
      </c>
      <c r="F3778" s="99" t="b">
        <v>0</v>
      </c>
      <c r="G3778" s="99" t="b">
        <v>0</v>
      </c>
    </row>
    <row r="3779" spans="1:7" ht="15">
      <c r="A3779" s="101" t="s">
        <v>1174</v>
      </c>
      <c r="B3779" s="99">
        <v>2</v>
      </c>
      <c r="C3779" s="103">
        <v>0.00047770306658634186</v>
      </c>
      <c r="D3779" s="99" t="s">
        <v>456</v>
      </c>
      <c r="E3779" s="99" t="b">
        <v>0</v>
      </c>
      <c r="F3779" s="99" t="b">
        <v>0</v>
      </c>
      <c r="G3779" s="99" t="b">
        <v>0</v>
      </c>
    </row>
    <row r="3780" spans="1:7" ht="15">
      <c r="A3780" s="101" t="s">
        <v>1406</v>
      </c>
      <c r="B3780" s="99">
        <v>2</v>
      </c>
      <c r="C3780" s="103">
        <v>0.0006157902205606451</v>
      </c>
      <c r="D3780" s="99" t="s">
        <v>456</v>
      </c>
      <c r="E3780" s="99" t="b">
        <v>0</v>
      </c>
      <c r="F3780" s="99" t="b">
        <v>0</v>
      </c>
      <c r="G3780" s="99" t="b">
        <v>0</v>
      </c>
    </row>
    <row r="3781" spans="1:7" ht="15">
      <c r="A3781" s="101" t="s">
        <v>2247</v>
      </c>
      <c r="B3781" s="99">
        <v>2</v>
      </c>
      <c r="C3781" s="103">
        <v>0.00047770306658634186</v>
      </c>
      <c r="D3781" s="99" t="s">
        <v>456</v>
      </c>
      <c r="E3781" s="99" t="b">
        <v>0</v>
      </c>
      <c r="F3781" s="99" t="b">
        <v>0</v>
      </c>
      <c r="G3781" s="99" t="b">
        <v>0</v>
      </c>
    </row>
    <row r="3782" spans="1:7" ht="15">
      <c r="A3782" s="101" t="s">
        <v>552</v>
      </c>
      <c r="B3782" s="99">
        <v>2</v>
      </c>
      <c r="C3782" s="103">
        <v>0.00047770306658634186</v>
      </c>
      <c r="D3782" s="99" t="s">
        <v>456</v>
      </c>
      <c r="E3782" s="99" t="b">
        <v>0</v>
      </c>
      <c r="F3782" s="99" t="b">
        <v>0</v>
      </c>
      <c r="G3782" s="99" t="b">
        <v>0</v>
      </c>
    </row>
    <row r="3783" spans="1:7" ht="15">
      <c r="A3783" s="101" t="s">
        <v>1373</v>
      </c>
      <c r="B3783" s="99">
        <v>2</v>
      </c>
      <c r="C3783" s="103">
        <v>0.00047770306658634186</v>
      </c>
      <c r="D3783" s="99" t="s">
        <v>456</v>
      </c>
      <c r="E3783" s="99" t="b">
        <v>0</v>
      </c>
      <c r="F3783" s="99" t="b">
        <v>0</v>
      </c>
      <c r="G3783" s="99" t="b">
        <v>0</v>
      </c>
    </row>
    <row r="3784" spans="1:7" ht="15">
      <c r="A3784" s="101" t="s">
        <v>1047</v>
      </c>
      <c r="B3784" s="99">
        <v>2</v>
      </c>
      <c r="C3784" s="103">
        <v>0.00047770306658634186</v>
      </c>
      <c r="D3784" s="99" t="s">
        <v>456</v>
      </c>
      <c r="E3784" s="99" t="b">
        <v>0</v>
      </c>
      <c r="F3784" s="99" t="b">
        <v>1</v>
      </c>
      <c r="G3784" s="99" t="b">
        <v>0</v>
      </c>
    </row>
    <row r="3785" spans="1:7" ht="15">
      <c r="A3785" s="101" t="s">
        <v>1280</v>
      </c>
      <c r="B3785" s="99">
        <v>2</v>
      </c>
      <c r="C3785" s="103">
        <v>0.00047770306658634186</v>
      </c>
      <c r="D3785" s="99" t="s">
        <v>456</v>
      </c>
      <c r="E3785" s="99" t="b">
        <v>0</v>
      </c>
      <c r="F3785" s="99" t="b">
        <v>0</v>
      </c>
      <c r="G3785" s="99" t="b">
        <v>0</v>
      </c>
    </row>
    <row r="3786" spans="1:7" ht="15">
      <c r="A3786" s="101" t="s">
        <v>1529</v>
      </c>
      <c r="B3786" s="99">
        <v>2</v>
      </c>
      <c r="C3786" s="103">
        <v>0.00047770306658634186</v>
      </c>
      <c r="D3786" s="99" t="s">
        <v>456</v>
      </c>
      <c r="E3786" s="99" t="b">
        <v>1</v>
      </c>
      <c r="F3786" s="99" t="b">
        <v>0</v>
      </c>
      <c r="G3786" s="99" t="b">
        <v>0</v>
      </c>
    </row>
    <row r="3787" spans="1:7" ht="15">
      <c r="A3787" s="101" t="s">
        <v>2150</v>
      </c>
      <c r="B3787" s="99">
        <v>2</v>
      </c>
      <c r="C3787" s="103">
        <v>0.00047770306658634186</v>
      </c>
      <c r="D3787" s="99" t="s">
        <v>456</v>
      </c>
      <c r="E3787" s="99" t="b">
        <v>0</v>
      </c>
      <c r="F3787" s="99" t="b">
        <v>0</v>
      </c>
      <c r="G3787" s="99" t="b">
        <v>0</v>
      </c>
    </row>
    <row r="3788" spans="1:7" ht="15">
      <c r="A3788" s="101" t="s">
        <v>700</v>
      </c>
      <c r="B3788" s="99">
        <v>2</v>
      </c>
      <c r="C3788" s="103">
        <v>0.00047770306658634186</v>
      </c>
      <c r="D3788" s="99" t="s">
        <v>456</v>
      </c>
      <c r="E3788" s="99" t="b">
        <v>0</v>
      </c>
      <c r="F3788" s="99" t="b">
        <v>0</v>
      </c>
      <c r="G3788" s="99" t="b">
        <v>0</v>
      </c>
    </row>
    <row r="3789" spans="1:7" ht="15">
      <c r="A3789" s="101" t="s">
        <v>1099</v>
      </c>
      <c r="B3789" s="99">
        <v>2</v>
      </c>
      <c r="C3789" s="103">
        <v>0.00047770306658634186</v>
      </c>
      <c r="D3789" s="99" t="s">
        <v>456</v>
      </c>
      <c r="E3789" s="99" t="b">
        <v>0</v>
      </c>
      <c r="F3789" s="99" t="b">
        <v>0</v>
      </c>
      <c r="G3789" s="99" t="b">
        <v>0</v>
      </c>
    </row>
    <row r="3790" spans="1:7" ht="15">
      <c r="A3790" s="101" t="s">
        <v>1123</v>
      </c>
      <c r="B3790" s="99">
        <v>2</v>
      </c>
      <c r="C3790" s="103">
        <v>0.00047770306658634186</v>
      </c>
      <c r="D3790" s="99" t="s">
        <v>456</v>
      </c>
      <c r="E3790" s="99" t="b">
        <v>0</v>
      </c>
      <c r="F3790" s="99" t="b">
        <v>0</v>
      </c>
      <c r="G3790" s="99" t="b">
        <v>0</v>
      </c>
    </row>
    <row r="3791" spans="1:7" ht="15">
      <c r="A3791" s="101" t="s">
        <v>2233</v>
      </c>
      <c r="B3791" s="99">
        <v>2</v>
      </c>
      <c r="C3791" s="103">
        <v>0.00047770306658634186</v>
      </c>
      <c r="D3791" s="99" t="s">
        <v>456</v>
      </c>
      <c r="E3791" s="99" t="b">
        <v>0</v>
      </c>
      <c r="F3791" s="99" t="b">
        <v>0</v>
      </c>
      <c r="G3791" s="99" t="b">
        <v>0</v>
      </c>
    </row>
    <row r="3792" spans="1:7" ht="15">
      <c r="A3792" s="101" t="s">
        <v>1722</v>
      </c>
      <c r="B3792" s="99">
        <v>2</v>
      </c>
      <c r="C3792" s="103">
        <v>0.00047770306658634186</v>
      </c>
      <c r="D3792" s="99" t="s">
        <v>456</v>
      </c>
      <c r="E3792" s="99" t="b">
        <v>0</v>
      </c>
      <c r="F3792" s="99" t="b">
        <v>0</v>
      </c>
      <c r="G3792" s="99" t="b">
        <v>0</v>
      </c>
    </row>
    <row r="3793" spans="1:7" ht="15">
      <c r="A3793" s="101" t="s">
        <v>919</v>
      </c>
      <c r="B3793" s="99">
        <v>2</v>
      </c>
      <c r="C3793" s="103">
        <v>0.00047770306658634186</v>
      </c>
      <c r="D3793" s="99" t="s">
        <v>456</v>
      </c>
      <c r="E3793" s="99" t="b">
        <v>0</v>
      </c>
      <c r="F3793" s="99" t="b">
        <v>0</v>
      </c>
      <c r="G3793" s="99" t="b">
        <v>0</v>
      </c>
    </row>
    <row r="3794" spans="1:7" ht="15">
      <c r="A3794" s="101" t="s">
        <v>2324</v>
      </c>
      <c r="B3794" s="99">
        <v>2</v>
      </c>
      <c r="C3794" s="103">
        <v>0.00047770306658634186</v>
      </c>
      <c r="D3794" s="99" t="s">
        <v>456</v>
      </c>
      <c r="E3794" s="99" t="b">
        <v>0</v>
      </c>
      <c r="F3794" s="99" t="b">
        <v>0</v>
      </c>
      <c r="G3794" s="99" t="b">
        <v>0</v>
      </c>
    </row>
    <row r="3795" spans="1:7" ht="15">
      <c r="A3795" s="101" t="s">
        <v>848</v>
      </c>
      <c r="B3795" s="99">
        <v>2</v>
      </c>
      <c r="C3795" s="103">
        <v>0.00047770306658634186</v>
      </c>
      <c r="D3795" s="99" t="s">
        <v>456</v>
      </c>
      <c r="E3795" s="99" t="b">
        <v>0</v>
      </c>
      <c r="F3795" s="99" t="b">
        <v>0</v>
      </c>
      <c r="G3795" s="99" t="b">
        <v>0</v>
      </c>
    </row>
    <row r="3796" spans="1:7" ht="15">
      <c r="A3796" s="101" t="s">
        <v>1912</v>
      </c>
      <c r="B3796" s="99">
        <v>2</v>
      </c>
      <c r="C3796" s="103">
        <v>0.00047770306658634186</v>
      </c>
      <c r="D3796" s="99" t="s">
        <v>456</v>
      </c>
      <c r="E3796" s="99" t="b">
        <v>0</v>
      </c>
      <c r="F3796" s="99" t="b">
        <v>0</v>
      </c>
      <c r="G3796" s="99" t="b">
        <v>0</v>
      </c>
    </row>
    <row r="3797" spans="1:7" ht="15">
      <c r="A3797" s="101" t="s">
        <v>1605</v>
      </c>
      <c r="B3797" s="99">
        <v>2</v>
      </c>
      <c r="C3797" s="103">
        <v>0.0006157902205606451</v>
      </c>
      <c r="D3797" s="99" t="s">
        <v>456</v>
      </c>
      <c r="E3797" s="99" t="b">
        <v>0</v>
      </c>
      <c r="F3797" s="99" t="b">
        <v>0</v>
      </c>
      <c r="G3797" s="99" t="b">
        <v>0</v>
      </c>
    </row>
    <row r="3798" spans="1:7" ht="15">
      <c r="A3798" s="101" t="s">
        <v>1756</v>
      </c>
      <c r="B3798" s="99">
        <v>2</v>
      </c>
      <c r="C3798" s="103">
        <v>0.00047770306658634186</v>
      </c>
      <c r="D3798" s="99" t="s">
        <v>456</v>
      </c>
      <c r="E3798" s="99" t="b">
        <v>0</v>
      </c>
      <c r="F3798" s="99" t="b">
        <v>0</v>
      </c>
      <c r="G3798" s="99" t="b">
        <v>0</v>
      </c>
    </row>
    <row r="3799" spans="1:7" ht="15">
      <c r="A3799" s="101" t="s">
        <v>2267</v>
      </c>
      <c r="B3799" s="99">
        <v>2</v>
      </c>
      <c r="C3799" s="103">
        <v>0.00047770306658634186</v>
      </c>
      <c r="D3799" s="99" t="s">
        <v>456</v>
      </c>
      <c r="E3799" s="99" t="b">
        <v>0</v>
      </c>
      <c r="F3799" s="99" t="b">
        <v>0</v>
      </c>
      <c r="G3799" s="99" t="b">
        <v>0</v>
      </c>
    </row>
    <row r="3800" spans="1:7" ht="15">
      <c r="A3800" s="101" t="s">
        <v>1084</v>
      </c>
      <c r="B3800" s="99">
        <v>2</v>
      </c>
      <c r="C3800" s="103">
        <v>0.00047770306658634186</v>
      </c>
      <c r="D3800" s="99" t="s">
        <v>456</v>
      </c>
      <c r="E3800" s="99" t="b">
        <v>0</v>
      </c>
      <c r="F3800" s="99" t="b">
        <v>0</v>
      </c>
      <c r="G3800" s="99" t="b">
        <v>0</v>
      </c>
    </row>
    <row r="3801" spans="1:7" ht="15">
      <c r="A3801" s="101" t="s">
        <v>883</v>
      </c>
      <c r="B3801" s="99">
        <v>2</v>
      </c>
      <c r="C3801" s="103">
        <v>0.00047770306658634186</v>
      </c>
      <c r="D3801" s="99" t="s">
        <v>456</v>
      </c>
      <c r="E3801" s="99" t="b">
        <v>0</v>
      </c>
      <c r="F3801" s="99" t="b">
        <v>0</v>
      </c>
      <c r="G3801" s="99" t="b">
        <v>0</v>
      </c>
    </row>
    <row r="3802" spans="1:7" ht="15">
      <c r="A3802" s="101" t="s">
        <v>673</v>
      </c>
      <c r="B3802" s="99">
        <v>2</v>
      </c>
      <c r="C3802" s="103">
        <v>0.00047770306658634186</v>
      </c>
      <c r="D3802" s="99" t="s">
        <v>456</v>
      </c>
      <c r="E3802" s="99" t="b">
        <v>0</v>
      </c>
      <c r="F3802" s="99" t="b">
        <v>0</v>
      </c>
      <c r="G3802" s="99" t="b">
        <v>0</v>
      </c>
    </row>
    <row r="3803" spans="1:7" ht="15">
      <c r="A3803" s="101" t="s">
        <v>709</v>
      </c>
      <c r="B3803" s="99">
        <v>2</v>
      </c>
      <c r="C3803" s="103">
        <v>0.00047770306658634186</v>
      </c>
      <c r="D3803" s="99" t="s">
        <v>456</v>
      </c>
      <c r="E3803" s="99" t="b">
        <v>0</v>
      </c>
      <c r="F3803" s="99" t="b">
        <v>0</v>
      </c>
      <c r="G3803" s="99" t="b">
        <v>0</v>
      </c>
    </row>
    <row r="3804" spans="1:7" ht="15">
      <c r="A3804" s="101" t="s">
        <v>1187</v>
      </c>
      <c r="B3804" s="99">
        <v>2</v>
      </c>
      <c r="C3804" s="103">
        <v>0.00047770306658634186</v>
      </c>
      <c r="D3804" s="99" t="s">
        <v>456</v>
      </c>
      <c r="E3804" s="99" t="b">
        <v>0</v>
      </c>
      <c r="F3804" s="99" t="b">
        <v>0</v>
      </c>
      <c r="G3804" s="99" t="b">
        <v>0</v>
      </c>
    </row>
    <row r="3805" spans="1:7" ht="15">
      <c r="A3805" s="101" t="s">
        <v>2364</v>
      </c>
      <c r="B3805" s="99">
        <v>2</v>
      </c>
      <c r="C3805" s="103">
        <v>0.00047770306658634186</v>
      </c>
      <c r="D3805" s="99" t="s">
        <v>456</v>
      </c>
      <c r="E3805" s="99" t="b">
        <v>0</v>
      </c>
      <c r="F3805" s="99" t="b">
        <v>1</v>
      </c>
      <c r="G3805" s="99" t="b">
        <v>0</v>
      </c>
    </row>
    <row r="3806" spans="1:7" ht="15">
      <c r="A3806" s="101" t="s">
        <v>1357</v>
      </c>
      <c r="B3806" s="99">
        <v>2</v>
      </c>
      <c r="C3806" s="103">
        <v>0.0006157902205606451</v>
      </c>
      <c r="D3806" s="99" t="s">
        <v>456</v>
      </c>
      <c r="E3806" s="99" t="b">
        <v>0</v>
      </c>
      <c r="F3806" s="99" t="b">
        <v>0</v>
      </c>
      <c r="G3806" s="99" t="b">
        <v>0</v>
      </c>
    </row>
    <row r="3807" spans="1:7" ht="15">
      <c r="A3807" s="101" t="s">
        <v>1310</v>
      </c>
      <c r="B3807" s="99">
        <v>2</v>
      </c>
      <c r="C3807" s="103">
        <v>0.00047770306658634186</v>
      </c>
      <c r="D3807" s="99" t="s">
        <v>456</v>
      </c>
      <c r="E3807" s="99" t="b">
        <v>0</v>
      </c>
      <c r="F3807" s="99" t="b">
        <v>0</v>
      </c>
      <c r="G3807" s="99" t="b">
        <v>0</v>
      </c>
    </row>
    <row r="3808" spans="1:7" ht="15">
      <c r="A3808" s="101" t="s">
        <v>2180</v>
      </c>
      <c r="B3808" s="99">
        <v>2</v>
      </c>
      <c r="C3808" s="103">
        <v>0.00047770306658634186</v>
      </c>
      <c r="D3808" s="99" t="s">
        <v>456</v>
      </c>
      <c r="E3808" s="99" t="b">
        <v>0</v>
      </c>
      <c r="F3808" s="99" t="b">
        <v>0</v>
      </c>
      <c r="G3808" s="99" t="b">
        <v>0</v>
      </c>
    </row>
    <row r="3809" spans="1:7" ht="15">
      <c r="A3809" s="101" t="s">
        <v>1147</v>
      </c>
      <c r="B3809" s="99">
        <v>2</v>
      </c>
      <c r="C3809" s="103">
        <v>0.00047770306658634186</v>
      </c>
      <c r="D3809" s="99" t="s">
        <v>456</v>
      </c>
      <c r="E3809" s="99" t="b">
        <v>0</v>
      </c>
      <c r="F3809" s="99" t="b">
        <v>0</v>
      </c>
      <c r="G3809" s="99" t="b">
        <v>0</v>
      </c>
    </row>
    <row r="3810" spans="1:7" ht="15">
      <c r="A3810" s="101" t="s">
        <v>932</v>
      </c>
      <c r="B3810" s="99">
        <v>2</v>
      </c>
      <c r="C3810" s="103">
        <v>0.00047770306658634186</v>
      </c>
      <c r="D3810" s="99" t="s">
        <v>456</v>
      </c>
      <c r="E3810" s="99" t="b">
        <v>0</v>
      </c>
      <c r="F3810" s="99" t="b">
        <v>0</v>
      </c>
      <c r="G3810" s="99" t="b">
        <v>0</v>
      </c>
    </row>
    <row r="3811" spans="1:7" ht="15">
      <c r="A3811" s="101" t="s">
        <v>1697</v>
      </c>
      <c r="B3811" s="99">
        <v>2</v>
      </c>
      <c r="C3811" s="103">
        <v>0.00047770306658634186</v>
      </c>
      <c r="D3811" s="99" t="s">
        <v>456</v>
      </c>
      <c r="E3811" s="99" t="b">
        <v>0</v>
      </c>
      <c r="F3811" s="99" t="b">
        <v>0</v>
      </c>
      <c r="G3811" s="99" t="b">
        <v>0</v>
      </c>
    </row>
    <row r="3812" spans="1:7" ht="15">
      <c r="A3812" s="101" t="s">
        <v>2047</v>
      </c>
      <c r="B3812" s="99">
        <v>2</v>
      </c>
      <c r="C3812" s="103">
        <v>0.00047770306658634186</v>
      </c>
      <c r="D3812" s="99" t="s">
        <v>456</v>
      </c>
      <c r="E3812" s="99" t="b">
        <v>0</v>
      </c>
      <c r="F3812" s="99" t="b">
        <v>0</v>
      </c>
      <c r="G3812" s="99" t="b">
        <v>0</v>
      </c>
    </row>
    <row r="3813" spans="1:7" ht="15">
      <c r="A3813" s="101" t="s">
        <v>2156</v>
      </c>
      <c r="B3813" s="99">
        <v>2</v>
      </c>
      <c r="C3813" s="103">
        <v>0.00047770306658634186</v>
      </c>
      <c r="D3813" s="99" t="s">
        <v>456</v>
      </c>
      <c r="E3813" s="99" t="b">
        <v>0</v>
      </c>
      <c r="F3813" s="99" t="b">
        <v>0</v>
      </c>
      <c r="G3813" s="99" t="b">
        <v>0</v>
      </c>
    </row>
    <row r="3814" spans="1:7" ht="15">
      <c r="A3814" s="101" t="s">
        <v>2178</v>
      </c>
      <c r="B3814" s="99">
        <v>2</v>
      </c>
      <c r="C3814" s="103">
        <v>0.0006157902205606451</v>
      </c>
      <c r="D3814" s="99" t="s">
        <v>456</v>
      </c>
      <c r="E3814" s="99" t="b">
        <v>0</v>
      </c>
      <c r="F3814" s="99" t="b">
        <v>0</v>
      </c>
      <c r="G3814" s="99" t="b">
        <v>0</v>
      </c>
    </row>
    <row r="3815" spans="1:7" ht="15">
      <c r="A3815" s="101" t="s">
        <v>939</v>
      </c>
      <c r="B3815" s="99">
        <v>2</v>
      </c>
      <c r="C3815" s="103">
        <v>0.0006157902205606451</v>
      </c>
      <c r="D3815" s="99" t="s">
        <v>456</v>
      </c>
      <c r="E3815" s="99" t="b">
        <v>1</v>
      </c>
      <c r="F3815" s="99" t="b">
        <v>0</v>
      </c>
      <c r="G3815" s="99" t="b">
        <v>0</v>
      </c>
    </row>
    <row r="3816" spans="1:7" ht="15">
      <c r="A3816" s="101" t="s">
        <v>1154</v>
      </c>
      <c r="B3816" s="99">
        <v>2</v>
      </c>
      <c r="C3816" s="103">
        <v>0.00047770306658634186</v>
      </c>
      <c r="D3816" s="99" t="s">
        <v>456</v>
      </c>
      <c r="E3816" s="99" t="b">
        <v>0</v>
      </c>
      <c r="F3816" s="99" t="b">
        <v>0</v>
      </c>
      <c r="G3816" s="99" t="b">
        <v>0</v>
      </c>
    </row>
    <row r="3817" spans="1:7" ht="15">
      <c r="A3817" s="101" t="s">
        <v>672</v>
      </c>
      <c r="B3817" s="99">
        <v>2</v>
      </c>
      <c r="C3817" s="103">
        <v>0.0006157902205606451</v>
      </c>
      <c r="D3817" s="99" t="s">
        <v>456</v>
      </c>
      <c r="E3817" s="99" t="b">
        <v>0</v>
      </c>
      <c r="F3817" s="99" t="b">
        <v>0</v>
      </c>
      <c r="G3817" s="99" t="b">
        <v>0</v>
      </c>
    </row>
    <row r="3818" spans="1:7" ht="15">
      <c r="A3818" s="101" t="s">
        <v>1856</v>
      </c>
      <c r="B3818" s="99">
        <v>2</v>
      </c>
      <c r="C3818" s="103">
        <v>0.00047770306658634186</v>
      </c>
      <c r="D3818" s="99" t="s">
        <v>456</v>
      </c>
      <c r="E3818" s="99" t="b">
        <v>0</v>
      </c>
      <c r="F3818" s="99" t="b">
        <v>0</v>
      </c>
      <c r="G3818" s="99" t="b">
        <v>0</v>
      </c>
    </row>
    <row r="3819" spans="1:7" ht="15">
      <c r="A3819" s="101" t="s">
        <v>1736</v>
      </c>
      <c r="B3819" s="99">
        <v>2</v>
      </c>
      <c r="C3819" s="103">
        <v>0.0006157902205606451</v>
      </c>
      <c r="D3819" s="99" t="s">
        <v>456</v>
      </c>
      <c r="E3819" s="99" t="b">
        <v>0</v>
      </c>
      <c r="F3819" s="99" t="b">
        <v>0</v>
      </c>
      <c r="G3819" s="99" t="b">
        <v>0</v>
      </c>
    </row>
    <row r="3820" spans="1:7" ht="15">
      <c r="A3820" s="101" t="s">
        <v>2092</v>
      </c>
      <c r="B3820" s="99">
        <v>2</v>
      </c>
      <c r="C3820" s="103">
        <v>0.00047770306658634186</v>
      </c>
      <c r="D3820" s="99" t="s">
        <v>456</v>
      </c>
      <c r="E3820" s="99" t="b">
        <v>0</v>
      </c>
      <c r="F3820" s="99" t="b">
        <v>0</v>
      </c>
      <c r="G3820" s="99" t="b">
        <v>0</v>
      </c>
    </row>
    <row r="3821" spans="1:7" ht="15">
      <c r="A3821" s="101" t="s">
        <v>1866</v>
      </c>
      <c r="B3821" s="99">
        <v>2</v>
      </c>
      <c r="C3821" s="103">
        <v>0.0006157902205606451</v>
      </c>
      <c r="D3821" s="99" t="s">
        <v>456</v>
      </c>
      <c r="E3821" s="99" t="b">
        <v>0</v>
      </c>
      <c r="F3821" s="99" t="b">
        <v>0</v>
      </c>
      <c r="G3821" s="99" t="b">
        <v>0</v>
      </c>
    </row>
    <row r="3822" spans="1:7" ht="15">
      <c r="A3822" s="101" t="s">
        <v>1639</v>
      </c>
      <c r="B3822" s="99">
        <v>2</v>
      </c>
      <c r="C3822" s="103">
        <v>0.00047770306658634186</v>
      </c>
      <c r="D3822" s="99" t="s">
        <v>456</v>
      </c>
      <c r="E3822" s="99" t="b">
        <v>0</v>
      </c>
      <c r="F3822" s="99" t="b">
        <v>0</v>
      </c>
      <c r="G3822" s="99" t="b">
        <v>0</v>
      </c>
    </row>
    <row r="3823" spans="1:7" ht="15">
      <c r="A3823" s="101" t="s">
        <v>2164</v>
      </c>
      <c r="B3823" s="99">
        <v>2</v>
      </c>
      <c r="C3823" s="103">
        <v>0.0006157902205606451</v>
      </c>
      <c r="D3823" s="99" t="s">
        <v>456</v>
      </c>
      <c r="E3823" s="99" t="b">
        <v>0</v>
      </c>
      <c r="F3823" s="99" t="b">
        <v>0</v>
      </c>
      <c r="G3823" s="99" t="b">
        <v>0</v>
      </c>
    </row>
    <row r="3824" spans="1:7" ht="15">
      <c r="A3824" s="101" t="s">
        <v>1815</v>
      </c>
      <c r="B3824" s="99">
        <v>2</v>
      </c>
      <c r="C3824" s="103">
        <v>0.00047770306658634186</v>
      </c>
      <c r="D3824" s="99" t="s">
        <v>456</v>
      </c>
      <c r="E3824" s="99" t="b">
        <v>0</v>
      </c>
      <c r="F3824" s="99" t="b">
        <v>0</v>
      </c>
      <c r="G3824" s="99" t="b">
        <v>0</v>
      </c>
    </row>
    <row r="3825" spans="1:7" ht="15">
      <c r="A3825" s="101" t="s">
        <v>1783</v>
      </c>
      <c r="B3825" s="99">
        <v>2</v>
      </c>
      <c r="C3825" s="103">
        <v>0.00047770306658634186</v>
      </c>
      <c r="D3825" s="99" t="s">
        <v>456</v>
      </c>
      <c r="E3825" s="99" t="b">
        <v>0</v>
      </c>
      <c r="F3825" s="99" t="b">
        <v>0</v>
      </c>
      <c r="G3825" s="99" t="b">
        <v>0</v>
      </c>
    </row>
    <row r="3826" spans="1:7" ht="15">
      <c r="A3826" s="101" t="s">
        <v>1279</v>
      </c>
      <c r="B3826" s="99">
        <v>2</v>
      </c>
      <c r="C3826" s="103">
        <v>0.00047770306658634186</v>
      </c>
      <c r="D3826" s="99" t="s">
        <v>456</v>
      </c>
      <c r="E3826" s="99" t="b">
        <v>0</v>
      </c>
      <c r="F3826" s="99" t="b">
        <v>0</v>
      </c>
      <c r="G3826" s="99" t="b">
        <v>0</v>
      </c>
    </row>
    <row r="3827" spans="1:7" ht="15">
      <c r="A3827" s="101" t="s">
        <v>1781</v>
      </c>
      <c r="B3827" s="99">
        <v>2</v>
      </c>
      <c r="C3827" s="103">
        <v>0.00047770306658634186</v>
      </c>
      <c r="D3827" s="99" t="s">
        <v>456</v>
      </c>
      <c r="E3827" s="99" t="b">
        <v>0</v>
      </c>
      <c r="F3827" s="99" t="b">
        <v>0</v>
      </c>
      <c r="G3827" s="99" t="b">
        <v>0</v>
      </c>
    </row>
    <row r="3828" spans="1:7" ht="15">
      <c r="A3828" s="101" t="s">
        <v>1016</v>
      </c>
      <c r="B3828" s="99">
        <v>2</v>
      </c>
      <c r="C3828" s="103">
        <v>0.00047770306658634186</v>
      </c>
      <c r="D3828" s="99" t="s">
        <v>456</v>
      </c>
      <c r="E3828" s="99" t="b">
        <v>0</v>
      </c>
      <c r="F3828" s="99" t="b">
        <v>0</v>
      </c>
      <c r="G3828" s="99" t="b">
        <v>0</v>
      </c>
    </row>
    <row r="3829" spans="1:7" ht="15">
      <c r="A3829" s="101" t="s">
        <v>1264</v>
      </c>
      <c r="B3829" s="99">
        <v>2</v>
      </c>
      <c r="C3829" s="103">
        <v>0.00047770306658634186</v>
      </c>
      <c r="D3829" s="99" t="s">
        <v>456</v>
      </c>
      <c r="E3829" s="99" t="b">
        <v>1</v>
      </c>
      <c r="F3829" s="99" t="b">
        <v>0</v>
      </c>
      <c r="G3829" s="99" t="b">
        <v>0</v>
      </c>
    </row>
    <row r="3830" spans="1:7" ht="15">
      <c r="A3830" s="101" t="s">
        <v>1325</v>
      </c>
      <c r="B3830" s="99">
        <v>2</v>
      </c>
      <c r="C3830" s="103">
        <v>0.00047770306658634186</v>
      </c>
      <c r="D3830" s="99" t="s">
        <v>456</v>
      </c>
      <c r="E3830" s="99" t="b">
        <v>0</v>
      </c>
      <c r="F3830" s="99" t="b">
        <v>0</v>
      </c>
      <c r="G3830" s="99" t="b">
        <v>0</v>
      </c>
    </row>
    <row r="3831" spans="1:7" ht="15">
      <c r="A3831" s="101" t="s">
        <v>1760</v>
      </c>
      <c r="B3831" s="99">
        <v>2</v>
      </c>
      <c r="C3831" s="103">
        <v>0.00047770306658634186</v>
      </c>
      <c r="D3831" s="99" t="s">
        <v>456</v>
      </c>
      <c r="E3831" s="99" t="b">
        <v>0</v>
      </c>
      <c r="F3831" s="99" t="b">
        <v>0</v>
      </c>
      <c r="G3831" s="99" t="b">
        <v>0</v>
      </c>
    </row>
    <row r="3832" spans="1:7" ht="15">
      <c r="A3832" s="101" t="s">
        <v>1181</v>
      </c>
      <c r="B3832" s="99">
        <v>2</v>
      </c>
      <c r="C3832" s="103">
        <v>0.00047770306658634186</v>
      </c>
      <c r="D3832" s="99" t="s">
        <v>456</v>
      </c>
      <c r="E3832" s="99" t="b">
        <v>0</v>
      </c>
      <c r="F3832" s="99" t="b">
        <v>0</v>
      </c>
      <c r="G3832" s="99" t="b">
        <v>0</v>
      </c>
    </row>
    <row r="3833" spans="1:7" ht="15">
      <c r="A3833" s="101" t="s">
        <v>2276</v>
      </c>
      <c r="B3833" s="99">
        <v>2</v>
      </c>
      <c r="C3833" s="103">
        <v>0.00047770306658634186</v>
      </c>
      <c r="D3833" s="99" t="s">
        <v>456</v>
      </c>
      <c r="E3833" s="99" t="b">
        <v>0</v>
      </c>
      <c r="F3833" s="99" t="b">
        <v>0</v>
      </c>
      <c r="G3833" s="99" t="b">
        <v>0</v>
      </c>
    </row>
    <row r="3834" spans="1:7" ht="15">
      <c r="A3834" s="101" t="s">
        <v>1893</v>
      </c>
      <c r="B3834" s="99">
        <v>2</v>
      </c>
      <c r="C3834" s="103">
        <v>0.00047770306658634186</v>
      </c>
      <c r="D3834" s="99" t="s">
        <v>456</v>
      </c>
      <c r="E3834" s="99" t="b">
        <v>0</v>
      </c>
      <c r="F3834" s="99" t="b">
        <v>0</v>
      </c>
      <c r="G3834" s="99" t="b">
        <v>0</v>
      </c>
    </row>
    <row r="3835" spans="1:7" ht="15">
      <c r="A3835" s="101" t="s">
        <v>2382</v>
      </c>
      <c r="B3835" s="99">
        <v>2</v>
      </c>
      <c r="C3835" s="103">
        <v>0.00047770306658634186</v>
      </c>
      <c r="D3835" s="99" t="s">
        <v>456</v>
      </c>
      <c r="E3835" s="99" t="b">
        <v>0</v>
      </c>
      <c r="F3835" s="99" t="b">
        <v>0</v>
      </c>
      <c r="G3835" s="99" t="b">
        <v>0</v>
      </c>
    </row>
    <row r="3836" spans="1:7" ht="15">
      <c r="A3836" s="101" t="s">
        <v>1721</v>
      </c>
      <c r="B3836" s="99">
        <v>2</v>
      </c>
      <c r="C3836" s="103">
        <v>0.00047770306658634186</v>
      </c>
      <c r="D3836" s="99" t="s">
        <v>456</v>
      </c>
      <c r="E3836" s="99" t="b">
        <v>0</v>
      </c>
      <c r="F3836" s="99" t="b">
        <v>0</v>
      </c>
      <c r="G3836" s="99" t="b">
        <v>0</v>
      </c>
    </row>
    <row r="3837" spans="1:7" ht="15">
      <c r="A3837" s="101" t="s">
        <v>2049</v>
      </c>
      <c r="B3837" s="99">
        <v>2</v>
      </c>
      <c r="C3837" s="103">
        <v>0.0006157902205606451</v>
      </c>
      <c r="D3837" s="99" t="s">
        <v>456</v>
      </c>
      <c r="E3837" s="99" t="b">
        <v>0</v>
      </c>
      <c r="F3837" s="99" t="b">
        <v>0</v>
      </c>
      <c r="G3837" s="99" t="b">
        <v>0</v>
      </c>
    </row>
    <row r="3838" spans="1:7" ht="15">
      <c r="A3838" s="101" t="s">
        <v>1452</v>
      </c>
      <c r="B3838" s="99">
        <v>2</v>
      </c>
      <c r="C3838" s="103">
        <v>0.0006157902205606451</v>
      </c>
      <c r="D3838" s="99" t="s">
        <v>456</v>
      </c>
      <c r="E3838" s="99" t="b">
        <v>0</v>
      </c>
      <c r="F3838" s="99" t="b">
        <v>0</v>
      </c>
      <c r="G3838" s="99" t="b">
        <v>0</v>
      </c>
    </row>
    <row r="3839" spans="1:7" ht="15">
      <c r="A3839" s="101" t="s">
        <v>1754</v>
      </c>
      <c r="B3839" s="99">
        <v>2</v>
      </c>
      <c r="C3839" s="103">
        <v>0.00047770306658634186</v>
      </c>
      <c r="D3839" s="99" t="s">
        <v>456</v>
      </c>
      <c r="E3839" s="99" t="b">
        <v>0</v>
      </c>
      <c r="F3839" s="99" t="b">
        <v>1</v>
      </c>
      <c r="G3839" s="99" t="b">
        <v>0</v>
      </c>
    </row>
    <row r="3840" spans="1:7" ht="15">
      <c r="A3840" s="101" t="s">
        <v>802</v>
      </c>
      <c r="B3840" s="99">
        <v>2</v>
      </c>
      <c r="C3840" s="103">
        <v>0.00047770306658634186</v>
      </c>
      <c r="D3840" s="99" t="s">
        <v>456</v>
      </c>
      <c r="E3840" s="99" t="b">
        <v>0</v>
      </c>
      <c r="F3840" s="99" t="b">
        <v>0</v>
      </c>
      <c r="G3840" s="99" t="b">
        <v>0</v>
      </c>
    </row>
    <row r="3841" spans="1:7" ht="15">
      <c r="A3841" s="101" t="s">
        <v>1932</v>
      </c>
      <c r="B3841" s="99">
        <v>2</v>
      </c>
      <c r="C3841" s="103">
        <v>0.00047770306658634186</v>
      </c>
      <c r="D3841" s="99" t="s">
        <v>456</v>
      </c>
      <c r="E3841" s="99" t="b">
        <v>0</v>
      </c>
      <c r="F3841" s="99" t="b">
        <v>0</v>
      </c>
      <c r="G3841" s="99" t="b">
        <v>0</v>
      </c>
    </row>
    <row r="3842" spans="1:7" ht="15">
      <c r="A3842" s="101" t="s">
        <v>2046</v>
      </c>
      <c r="B3842" s="99">
        <v>2</v>
      </c>
      <c r="C3842" s="103">
        <v>0.00047770306658634186</v>
      </c>
      <c r="D3842" s="99" t="s">
        <v>456</v>
      </c>
      <c r="E3842" s="99" t="b">
        <v>0</v>
      </c>
      <c r="F3842" s="99" t="b">
        <v>0</v>
      </c>
      <c r="G3842" s="99" t="b">
        <v>0</v>
      </c>
    </row>
    <row r="3843" spans="1:7" ht="15">
      <c r="A3843" s="101" t="s">
        <v>1159</v>
      </c>
      <c r="B3843" s="99">
        <v>2</v>
      </c>
      <c r="C3843" s="103">
        <v>0.00047770306658634186</v>
      </c>
      <c r="D3843" s="99" t="s">
        <v>456</v>
      </c>
      <c r="E3843" s="99" t="b">
        <v>0</v>
      </c>
      <c r="F3843" s="99" t="b">
        <v>0</v>
      </c>
      <c r="G3843" s="99" t="b">
        <v>0</v>
      </c>
    </row>
    <row r="3844" spans="1:7" ht="15">
      <c r="A3844" s="101" t="s">
        <v>1949</v>
      </c>
      <c r="B3844" s="99">
        <v>2</v>
      </c>
      <c r="C3844" s="103">
        <v>0.00047770306658634186</v>
      </c>
      <c r="D3844" s="99" t="s">
        <v>456</v>
      </c>
      <c r="E3844" s="99" t="b">
        <v>0</v>
      </c>
      <c r="F3844" s="99" t="b">
        <v>0</v>
      </c>
      <c r="G3844" s="99" t="b">
        <v>0</v>
      </c>
    </row>
    <row r="3845" spans="1:7" ht="15">
      <c r="A3845" s="101" t="s">
        <v>2141</v>
      </c>
      <c r="B3845" s="99">
        <v>2</v>
      </c>
      <c r="C3845" s="103">
        <v>0.00047770306658634186</v>
      </c>
      <c r="D3845" s="99" t="s">
        <v>456</v>
      </c>
      <c r="E3845" s="99" t="b">
        <v>0</v>
      </c>
      <c r="F3845" s="99" t="b">
        <v>0</v>
      </c>
      <c r="G3845" s="99" t="b">
        <v>0</v>
      </c>
    </row>
    <row r="3846" spans="1:7" ht="15">
      <c r="A3846" s="101" t="s">
        <v>2163</v>
      </c>
      <c r="B3846" s="99">
        <v>2</v>
      </c>
      <c r="C3846" s="103">
        <v>0.00047770306658634186</v>
      </c>
      <c r="D3846" s="99" t="s">
        <v>456</v>
      </c>
      <c r="E3846" s="99" t="b">
        <v>0</v>
      </c>
      <c r="F3846" s="99" t="b">
        <v>0</v>
      </c>
      <c r="G3846" s="99" t="b">
        <v>0</v>
      </c>
    </row>
    <row r="3847" spans="1:7" ht="15">
      <c r="A3847" s="101" t="s">
        <v>740</v>
      </c>
      <c r="B3847" s="99">
        <v>2</v>
      </c>
      <c r="C3847" s="103">
        <v>0.00047770306658634186</v>
      </c>
      <c r="D3847" s="99" t="s">
        <v>456</v>
      </c>
      <c r="E3847" s="99" t="b">
        <v>0</v>
      </c>
      <c r="F3847" s="99" t="b">
        <v>0</v>
      </c>
      <c r="G3847" s="99" t="b">
        <v>0</v>
      </c>
    </row>
    <row r="3848" spans="1:7" ht="15">
      <c r="A3848" s="101" t="s">
        <v>1745</v>
      </c>
      <c r="B3848" s="99">
        <v>2</v>
      </c>
      <c r="C3848" s="103">
        <v>0.00047770306658634186</v>
      </c>
      <c r="D3848" s="99" t="s">
        <v>456</v>
      </c>
      <c r="E3848" s="99" t="b">
        <v>0</v>
      </c>
      <c r="F3848" s="99" t="b">
        <v>0</v>
      </c>
      <c r="G3848" s="99" t="b">
        <v>0</v>
      </c>
    </row>
    <row r="3849" spans="1:7" ht="15">
      <c r="A3849" s="101" t="s">
        <v>1260</v>
      </c>
      <c r="B3849" s="99">
        <v>2</v>
      </c>
      <c r="C3849" s="103">
        <v>0.00047770306658634186</v>
      </c>
      <c r="D3849" s="99" t="s">
        <v>456</v>
      </c>
      <c r="E3849" s="99" t="b">
        <v>0</v>
      </c>
      <c r="F3849" s="99" t="b">
        <v>0</v>
      </c>
      <c r="G3849" s="99" t="b">
        <v>0</v>
      </c>
    </row>
    <row r="3850" spans="1:7" ht="15">
      <c r="A3850" s="101" t="s">
        <v>1186</v>
      </c>
      <c r="B3850" s="99">
        <v>2</v>
      </c>
      <c r="C3850" s="103">
        <v>0.00047770306658634186</v>
      </c>
      <c r="D3850" s="99" t="s">
        <v>456</v>
      </c>
      <c r="E3850" s="99" t="b">
        <v>0</v>
      </c>
      <c r="F3850" s="99" t="b">
        <v>0</v>
      </c>
      <c r="G3850" s="99" t="b">
        <v>0</v>
      </c>
    </row>
    <row r="3851" spans="1:7" ht="15">
      <c r="A3851" s="101" t="s">
        <v>1208</v>
      </c>
      <c r="B3851" s="99">
        <v>2</v>
      </c>
      <c r="C3851" s="103">
        <v>0.00047770306658634186</v>
      </c>
      <c r="D3851" s="99" t="s">
        <v>456</v>
      </c>
      <c r="E3851" s="99" t="b">
        <v>0</v>
      </c>
      <c r="F3851" s="99" t="b">
        <v>0</v>
      </c>
      <c r="G3851" s="99" t="b">
        <v>0</v>
      </c>
    </row>
    <row r="3852" spans="1:7" ht="15">
      <c r="A3852" s="101" t="s">
        <v>923</v>
      </c>
      <c r="B3852" s="99">
        <v>2</v>
      </c>
      <c r="C3852" s="103">
        <v>0.00047770306658634186</v>
      </c>
      <c r="D3852" s="99" t="s">
        <v>456</v>
      </c>
      <c r="E3852" s="99" t="b">
        <v>0</v>
      </c>
      <c r="F3852" s="99" t="b">
        <v>0</v>
      </c>
      <c r="G3852" s="99" t="b">
        <v>0</v>
      </c>
    </row>
    <row r="3853" spans="1:7" ht="15">
      <c r="A3853" s="101" t="s">
        <v>1812</v>
      </c>
      <c r="B3853" s="99">
        <v>2</v>
      </c>
      <c r="C3853" s="103">
        <v>0.0006157902205606451</v>
      </c>
      <c r="D3853" s="99" t="s">
        <v>456</v>
      </c>
      <c r="E3853" s="99" t="b">
        <v>0</v>
      </c>
      <c r="F3853" s="99" t="b">
        <v>0</v>
      </c>
      <c r="G3853" s="99" t="b">
        <v>0</v>
      </c>
    </row>
    <row r="3854" spans="1:7" ht="15">
      <c r="A3854" s="101" t="s">
        <v>1404</v>
      </c>
      <c r="B3854" s="99">
        <v>2</v>
      </c>
      <c r="C3854" s="103">
        <v>0.00047770306658634186</v>
      </c>
      <c r="D3854" s="99" t="s">
        <v>456</v>
      </c>
      <c r="E3854" s="99" t="b">
        <v>0</v>
      </c>
      <c r="F3854" s="99" t="b">
        <v>0</v>
      </c>
      <c r="G3854" s="99" t="b">
        <v>0</v>
      </c>
    </row>
    <row r="3855" spans="1:7" ht="15">
      <c r="A3855" s="101" t="s">
        <v>1842</v>
      </c>
      <c r="B3855" s="99">
        <v>2</v>
      </c>
      <c r="C3855" s="103">
        <v>0.00047770306658634186</v>
      </c>
      <c r="D3855" s="99" t="s">
        <v>456</v>
      </c>
      <c r="E3855" s="99" t="b">
        <v>0</v>
      </c>
      <c r="F3855" s="99" t="b">
        <v>0</v>
      </c>
      <c r="G3855" s="99" t="b">
        <v>0</v>
      </c>
    </row>
    <row r="3856" spans="1:7" ht="15">
      <c r="A3856" s="101" t="s">
        <v>653</v>
      </c>
      <c r="B3856" s="99">
        <v>2</v>
      </c>
      <c r="C3856" s="103">
        <v>0.00047770306658634186</v>
      </c>
      <c r="D3856" s="99" t="s">
        <v>456</v>
      </c>
      <c r="E3856" s="99" t="b">
        <v>0</v>
      </c>
      <c r="F3856" s="99" t="b">
        <v>0</v>
      </c>
      <c r="G3856" s="99" t="b">
        <v>0</v>
      </c>
    </row>
    <row r="3857" spans="1:7" ht="15">
      <c r="A3857" s="101" t="s">
        <v>2097</v>
      </c>
      <c r="B3857" s="99">
        <v>2</v>
      </c>
      <c r="C3857" s="103">
        <v>0.00047770306658634186</v>
      </c>
      <c r="D3857" s="99" t="s">
        <v>456</v>
      </c>
      <c r="E3857" s="99" t="b">
        <v>0</v>
      </c>
      <c r="F3857" s="99" t="b">
        <v>0</v>
      </c>
      <c r="G3857" s="99" t="b">
        <v>0</v>
      </c>
    </row>
    <row r="3858" spans="1:7" ht="15">
      <c r="A3858" s="101" t="s">
        <v>2126</v>
      </c>
      <c r="B3858" s="99">
        <v>2</v>
      </c>
      <c r="C3858" s="103">
        <v>0.00047770306658634186</v>
      </c>
      <c r="D3858" s="99" t="s">
        <v>456</v>
      </c>
      <c r="E3858" s="99" t="b">
        <v>0</v>
      </c>
      <c r="F3858" s="99" t="b">
        <v>0</v>
      </c>
      <c r="G3858" s="99" t="b">
        <v>0</v>
      </c>
    </row>
    <row r="3859" spans="1:7" ht="15">
      <c r="A3859" s="101" t="s">
        <v>698</v>
      </c>
      <c r="B3859" s="99">
        <v>2</v>
      </c>
      <c r="C3859" s="103">
        <v>0.00047770306658634186</v>
      </c>
      <c r="D3859" s="99" t="s">
        <v>456</v>
      </c>
      <c r="E3859" s="99" t="b">
        <v>0</v>
      </c>
      <c r="F3859" s="99" t="b">
        <v>0</v>
      </c>
      <c r="G3859" s="99" t="b">
        <v>0</v>
      </c>
    </row>
    <row r="3860" spans="1:7" ht="15">
      <c r="A3860" s="101" t="s">
        <v>1610</v>
      </c>
      <c r="B3860" s="99">
        <v>2</v>
      </c>
      <c r="C3860" s="103">
        <v>0.00047770306658634186</v>
      </c>
      <c r="D3860" s="99" t="s">
        <v>456</v>
      </c>
      <c r="E3860" s="99" t="b">
        <v>0</v>
      </c>
      <c r="F3860" s="99" t="b">
        <v>0</v>
      </c>
      <c r="G3860" s="99" t="b">
        <v>0</v>
      </c>
    </row>
    <row r="3861" spans="1:7" ht="15">
      <c r="A3861" s="101" t="s">
        <v>1155</v>
      </c>
      <c r="B3861" s="99">
        <v>2</v>
      </c>
      <c r="C3861" s="103">
        <v>0.00047770306658634186</v>
      </c>
      <c r="D3861" s="99" t="s">
        <v>456</v>
      </c>
      <c r="E3861" s="99" t="b">
        <v>0</v>
      </c>
      <c r="F3861" s="99" t="b">
        <v>0</v>
      </c>
      <c r="G3861" s="99" t="b">
        <v>0</v>
      </c>
    </row>
    <row r="3862" spans="1:7" ht="15">
      <c r="A3862" s="101" t="s">
        <v>1562</v>
      </c>
      <c r="B3862" s="99">
        <v>2</v>
      </c>
      <c r="C3862" s="103">
        <v>0.0006157902205606451</v>
      </c>
      <c r="D3862" s="99" t="s">
        <v>456</v>
      </c>
      <c r="E3862" s="99" t="b">
        <v>0</v>
      </c>
      <c r="F3862" s="99" t="b">
        <v>0</v>
      </c>
      <c r="G3862" s="99" t="b">
        <v>0</v>
      </c>
    </row>
    <row r="3863" spans="1:7" ht="15">
      <c r="A3863" s="101" t="s">
        <v>903</v>
      </c>
      <c r="B3863" s="99">
        <v>2</v>
      </c>
      <c r="C3863" s="103">
        <v>0.00047770306658634186</v>
      </c>
      <c r="D3863" s="99" t="s">
        <v>456</v>
      </c>
      <c r="E3863" s="99" t="b">
        <v>0</v>
      </c>
      <c r="F3863" s="99" t="b">
        <v>0</v>
      </c>
      <c r="G3863" s="99" t="b">
        <v>0</v>
      </c>
    </row>
    <row r="3864" spans="1:7" ht="15">
      <c r="A3864" s="101" t="s">
        <v>1336</v>
      </c>
      <c r="B3864" s="99">
        <v>2</v>
      </c>
      <c r="C3864" s="103">
        <v>0.00047770306658634186</v>
      </c>
      <c r="D3864" s="99" t="s">
        <v>456</v>
      </c>
      <c r="E3864" s="99" t="b">
        <v>0</v>
      </c>
      <c r="F3864" s="99" t="b">
        <v>0</v>
      </c>
      <c r="G3864" s="99" t="b">
        <v>0</v>
      </c>
    </row>
    <row r="3865" spans="1:7" ht="15">
      <c r="A3865" s="101" t="s">
        <v>1387</v>
      </c>
      <c r="B3865" s="99">
        <v>2</v>
      </c>
      <c r="C3865" s="103">
        <v>0.00047770306658634186</v>
      </c>
      <c r="D3865" s="99" t="s">
        <v>456</v>
      </c>
      <c r="E3865" s="99" t="b">
        <v>0</v>
      </c>
      <c r="F3865" s="99" t="b">
        <v>0</v>
      </c>
      <c r="G3865" s="99" t="b">
        <v>0</v>
      </c>
    </row>
    <row r="3866" spans="1:7" ht="15">
      <c r="A3866" s="101" t="s">
        <v>891</v>
      </c>
      <c r="B3866" s="99">
        <v>2</v>
      </c>
      <c r="C3866" s="103">
        <v>0.00047770306658634186</v>
      </c>
      <c r="D3866" s="99" t="s">
        <v>456</v>
      </c>
      <c r="E3866" s="99" t="b">
        <v>0</v>
      </c>
      <c r="F3866" s="99" t="b">
        <v>0</v>
      </c>
      <c r="G3866" s="99" t="b">
        <v>0</v>
      </c>
    </row>
    <row r="3867" spans="1:7" ht="15">
      <c r="A3867" s="101" t="s">
        <v>756</v>
      </c>
      <c r="B3867" s="99">
        <v>2</v>
      </c>
      <c r="C3867" s="103">
        <v>0.00047770306658634186</v>
      </c>
      <c r="D3867" s="99" t="s">
        <v>456</v>
      </c>
      <c r="E3867" s="99" t="b">
        <v>0</v>
      </c>
      <c r="F3867" s="99" t="b">
        <v>0</v>
      </c>
      <c r="G3867" s="99" t="b">
        <v>0</v>
      </c>
    </row>
    <row r="3868" spans="1:7" ht="15">
      <c r="A3868" s="101" t="s">
        <v>1220</v>
      </c>
      <c r="B3868" s="99">
        <v>2</v>
      </c>
      <c r="C3868" s="103">
        <v>0.00047770306658634186</v>
      </c>
      <c r="D3868" s="99" t="s">
        <v>456</v>
      </c>
      <c r="E3868" s="99" t="b">
        <v>0</v>
      </c>
      <c r="F3868" s="99" t="b">
        <v>0</v>
      </c>
      <c r="G3868" s="99" t="b">
        <v>0</v>
      </c>
    </row>
    <row r="3869" spans="1:7" ht="15">
      <c r="A3869" s="101" t="s">
        <v>1448</v>
      </c>
      <c r="B3869" s="99">
        <v>2</v>
      </c>
      <c r="C3869" s="103">
        <v>0.0006157902205606451</v>
      </c>
      <c r="D3869" s="99" t="s">
        <v>456</v>
      </c>
      <c r="E3869" s="99" t="b">
        <v>0</v>
      </c>
      <c r="F3869" s="99" t="b">
        <v>0</v>
      </c>
      <c r="G3869" s="99" t="b">
        <v>0</v>
      </c>
    </row>
    <row r="3870" spans="1:7" ht="15">
      <c r="A3870" s="101" t="s">
        <v>1304</v>
      </c>
      <c r="B3870" s="99">
        <v>2</v>
      </c>
      <c r="C3870" s="103">
        <v>0.0006157902205606451</v>
      </c>
      <c r="D3870" s="99" t="s">
        <v>456</v>
      </c>
      <c r="E3870" s="99" t="b">
        <v>0</v>
      </c>
      <c r="F3870" s="99" t="b">
        <v>0</v>
      </c>
      <c r="G3870" s="99" t="b">
        <v>0</v>
      </c>
    </row>
    <row r="3871" spans="1:7" ht="15">
      <c r="A3871" s="101" t="s">
        <v>2183</v>
      </c>
      <c r="B3871" s="99">
        <v>2</v>
      </c>
      <c r="C3871" s="103">
        <v>0.0006157902205606451</v>
      </c>
      <c r="D3871" s="99" t="s">
        <v>456</v>
      </c>
      <c r="E3871" s="99" t="b">
        <v>0</v>
      </c>
      <c r="F3871" s="99" t="b">
        <v>0</v>
      </c>
      <c r="G3871" s="99" t="b">
        <v>0</v>
      </c>
    </row>
    <row r="3872" spans="1:7" ht="15">
      <c r="A3872" s="101" t="s">
        <v>1573</v>
      </c>
      <c r="B3872" s="99">
        <v>2</v>
      </c>
      <c r="C3872" s="103">
        <v>0.00047770306658634186</v>
      </c>
      <c r="D3872" s="99" t="s">
        <v>456</v>
      </c>
      <c r="E3872" s="99" t="b">
        <v>0</v>
      </c>
      <c r="F3872" s="99" t="b">
        <v>0</v>
      </c>
      <c r="G3872" s="99" t="b">
        <v>0</v>
      </c>
    </row>
    <row r="3873" spans="1:7" ht="15">
      <c r="A3873" s="101" t="s">
        <v>1401</v>
      </c>
      <c r="B3873" s="99">
        <v>2</v>
      </c>
      <c r="C3873" s="103">
        <v>0.00047770306658634186</v>
      </c>
      <c r="D3873" s="99" t="s">
        <v>456</v>
      </c>
      <c r="E3873" s="99" t="b">
        <v>0</v>
      </c>
      <c r="F3873" s="99" t="b">
        <v>0</v>
      </c>
      <c r="G3873" s="99" t="b">
        <v>0</v>
      </c>
    </row>
    <row r="3874" spans="1:7" ht="15">
      <c r="A3874" s="101" t="s">
        <v>1221</v>
      </c>
      <c r="B3874" s="99">
        <v>2</v>
      </c>
      <c r="C3874" s="103">
        <v>0.0006157902205606451</v>
      </c>
      <c r="D3874" s="99" t="s">
        <v>456</v>
      </c>
      <c r="E3874" s="99" t="b">
        <v>0</v>
      </c>
      <c r="F3874" s="99" t="b">
        <v>0</v>
      </c>
      <c r="G3874" s="99" t="b">
        <v>0</v>
      </c>
    </row>
    <row r="3875" spans="1:7" ht="15">
      <c r="A3875" s="101" t="s">
        <v>1633</v>
      </c>
      <c r="B3875" s="99">
        <v>2</v>
      </c>
      <c r="C3875" s="103">
        <v>0.00047770306658634186</v>
      </c>
      <c r="D3875" s="99" t="s">
        <v>456</v>
      </c>
      <c r="E3875" s="99" t="b">
        <v>0</v>
      </c>
      <c r="F3875" s="99" t="b">
        <v>0</v>
      </c>
      <c r="G3875" s="99" t="b">
        <v>0</v>
      </c>
    </row>
    <row r="3876" spans="1:7" ht="15">
      <c r="A3876" s="101" t="s">
        <v>2423</v>
      </c>
      <c r="B3876" s="99">
        <v>2</v>
      </c>
      <c r="C3876" s="103">
        <v>0.0006157902205606451</v>
      </c>
      <c r="D3876" s="99" t="s">
        <v>456</v>
      </c>
      <c r="E3876" s="99" t="b">
        <v>0</v>
      </c>
      <c r="F3876" s="99" t="b">
        <v>0</v>
      </c>
      <c r="G3876" s="99" t="b">
        <v>0</v>
      </c>
    </row>
    <row r="3877" spans="1:7" ht="15">
      <c r="A3877" s="101" t="s">
        <v>745</v>
      </c>
      <c r="B3877" s="99">
        <v>2</v>
      </c>
      <c r="C3877" s="103">
        <v>0.0006157902205606451</v>
      </c>
      <c r="D3877" s="99" t="s">
        <v>456</v>
      </c>
      <c r="E3877" s="99" t="b">
        <v>0</v>
      </c>
      <c r="F3877" s="99" t="b">
        <v>0</v>
      </c>
      <c r="G3877" s="99" t="b">
        <v>0</v>
      </c>
    </row>
    <row r="3878" spans="1:7" ht="15">
      <c r="A3878" s="101" t="s">
        <v>1427</v>
      </c>
      <c r="B3878" s="99">
        <v>2</v>
      </c>
      <c r="C3878" s="103">
        <v>0.00047770306658634186</v>
      </c>
      <c r="D3878" s="99" t="s">
        <v>456</v>
      </c>
      <c r="E3878" s="99" t="b">
        <v>1</v>
      </c>
      <c r="F3878" s="99" t="b">
        <v>0</v>
      </c>
      <c r="G3878" s="99" t="b">
        <v>0</v>
      </c>
    </row>
    <row r="3879" spans="1:7" ht="15">
      <c r="A3879" s="101" t="s">
        <v>1222</v>
      </c>
      <c r="B3879" s="99">
        <v>2</v>
      </c>
      <c r="C3879" s="103">
        <v>0.00047770306658634186</v>
      </c>
      <c r="D3879" s="99" t="s">
        <v>456</v>
      </c>
      <c r="E3879" s="99" t="b">
        <v>0</v>
      </c>
      <c r="F3879" s="99" t="b">
        <v>0</v>
      </c>
      <c r="G3879" s="99" t="b">
        <v>0</v>
      </c>
    </row>
    <row r="3880" spans="1:7" ht="15">
      <c r="A3880" s="101" t="s">
        <v>1403</v>
      </c>
      <c r="B3880" s="99">
        <v>2</v>
      </c>
      <c r="C3880" s="103">
        <v>0.00047770306658634186</v>
      </c>
      <c r="D3880" s="99" t="s">
        <v>456</v>
      </c>
      <c r="E3880" s="99" t="b">
        <v>0</v>
      </c>
      <c r="F3880" s="99" t="b">
        <v>0</v>
      </c>
      <c r="G3880" s="99" t="b">
        <v>0</v>
      </c>
    </row>
    <row r="3881" spans="1:7" ht="15">
      <c r="A3881" s="101" t="s">
        <v>1999</v>
      </c>
      <c r="B3881" s="99">
        <v>2</v>
      </c>
      <c r="C3881" s="103">
        <v>0.00047770306658634186</v>
      </c>
      <c r="D3881" s="99" t="s">
        <v>456</v>
      </c>
      <c r="E3881" s="99" t="b">
        <v>0</v>
      </c>
      <c r="F3881" s="99" t="b">
        <v>0</v>
      </c>
      <c r="G3881" s="99" t="b">
        <v>0</v>
      </c>
    </row>
    <row r="3882" spans="1:7" ht="15">
      <c r="A3882" s="101" t="s">
        <v>1523</v>
      </c>
      <c r="B3882" s="99">
        <v>2</v>
      </c>
      <c r="C3882" s="103">
        <v>0.00047770306658634186</v>
      </c>
      <c r="D3882" s="99" t="s">
        <v>456</v>
      </c>
      <c r="E3882" s="99" t="b">
        <v>0</v>
      </c>
      <c r="F3882" s="99" t="b">
        <v>0</v>
      </c>
      <c r="G3882" s="99" t="b">
        <v>0</v>
      </c>
    </row>
    <row r="3883" spans="1:7" ht="15">
      <c r="A3883" s="101" t="s">
        <v>1578</v>
      </c>
      <c r="B3883" s="99">
        <v>2</v>
      </c>
      <c r="C3883" s="103">
        <v>0.00047770306658634186</v>
      </c>
      <c r="D3883" s="99" t="s">
        <v>456</v>
      </c>
      <c r="E3883" s="99" t="b">
        <v>0</v>
      </c>
      <c r="F3883" s="99" t="b">
        <v>0</v>
      </c>
      <c r="G3883" s="99" t="b">
        <v>0</v>
      </c>
    </row>
    <row r="3884" spans="1:7" ht="15">
      <c r="A3884" s="101" t="s">
        <v>2348</v>
      </c>
      <c r="B3884" s="99">
        <v>2</v>
      </c>
      <c r="C3884" s="103">
        <v>0.0006157902205606451</v>
      </c>
      <c r="D3884" s="99" t="s">
        <v>456</v>
      </c>
      <c r="E3884" s="99" t="b">
        <v>0</v>
      </c>
      <c r="F3884" s="99" t="b">
        <v>0</v>
      </c>
      <c r="G3884" s="99" t="b">
        <v>0</v>
      </c>
    </row>
    <row r="3885" spans="1:7" ht="15">
      <c r="A3885" s="101" t="s">
        <v>1374</v>
      </c>
      <c r="B3885" s="99">
        <v>2</v>
      </c>
      <c r="C3885" s="103">
        <v>0.00047770306658634186</v>
      </c>
      <c r="D3885" s="99" t="s">
        <v>456</v>
      </c>
      <c r="E3885" s="99" t="b">
        <v>0</v>
      </c>
      <c r="F3885" s="99" t="b">
        <v>0</v>
      </c>
      <c r="G3885" s="99" t="b">
        <v>0</v>
      </c>
    </row>
    <row r="3886" spans="1:7" ht="15">
      <c r="A3886" s="101" t="s">
        <v>2311</v>
      </c>
      <c r="B3886" s="99">
        <v>2</v>
      </c>
      <c r="C3886" s="103">
        <v>0.00047770306658634186</v>
      </c>
      <c r="D3886" s="99" t="s">
        <v>456</v>
      </c>
      <c r="E3886" s="99" t="b">
        <v>0</v>
      </c>
      <c r="F3886" s="99" t="b">
        <v>0</v>
      </c>
      <c r="G3886" s="99" t="b">
        <v>0</v>
      </c>
    </row>
    <row r="3887" spans="1:7" ht="15">
      <c r="A3887" s="101" t="s">
        <v>1023</v>
      </c>
      <c r="B3887" s="99">
        <v>2</v>
      </c>
      <c r="C3887" s="103">
        <v>0.00047770306658634186</v>
      </c>
      <c r="D3887" s="99" t="s">
        <v>456</v>
      </c>
      <c r="E3887" s="99" t="b">
        <v>0</v>
      </c>
      <c r="F3887" s="99" t="b">
        <v>0</v>
      </c>
      <c r="G3887" s="99" t="b">
        <v>0</v>
      </c>
    </row>
    <row r="3888" spans="1:7" ht="15">
      <c r="A3888" s="101" t="s">
        <v>1275</v>
      </c>
      <c r="B3888" s="99">
        <v>2</v>
      </c>
      <c r="C3888" s="103">
        <v>0.00047770306658634186</v>
      </c>
      <c r="D3888" s="99" t="s">
        <v>456</v>
      </c>
      <c r="E3888" s="99" t="b">
        <v>0</v>
      </c>
      <c r="F3888" s="99" t="b">
        <v>0</v>
      </c>
      <c r="G3888" s="99" t="b">
        <v>0</v>
      </c>
    </row>
    <row r="3889" spans="1:7" ht="15">
      <c r="A3889" s="101" t="s">
        <v>1771</v>
      </c>
      <c r="B3889" s="99">
        <v>2</v>
      </c>
      <c r="C3889" s="103">
        <v>0.0006157902205606451</v>
      </c>
      <c r="D3889" s="99" t="s">
        <v>456</v>
      </c>
      <c r="E3889" s="99" t="b">
        <v>0</v>
      </c>
      <c r="F3889" s="99" t="b">
        <v>0</v>
      </c>
      <c r="G3889" s="99" t="b">
        <v>0</v>
      </c>
    </row>
    <row r="3890" spans="1:7" ht="15">
      <c r="A3890" s="101" t="s">
        <v>1796</v>
      </c>
      <c r="B3890" s="99">
        <v>2</v>
      </c>
      <c r="C3890" s="103">
        <v>0.00047770306658634186</v>
      </c>
      <c r="D3890" s="99" t="s">
        <v>456</v>
      </c>
      <c r="E3890" s="99" t="b">
        <v>0</v>
      </c>
      <c r="F3890" s="99" t="b">
        <v>0</v>
      </c>
      <c r="G3890" s="99" t="b">
        <v>0</v>
      </c>
    </row>
    <row r="3891" spans="1:7" ht="15">
      <c r="A3891" s="101" t="s">
        <v>1864</v>
      </c>
      <c r="B3891" s="99">
        <v>2</v>
      </c>
      <c r="C3891" s="103">
        <v>0.00047770306658634186</v>
      </c>
      <c r="D3891" s="99" t="s">
        <v>456</v>
      </c>
      <c r="E3891" s="99" t="b">
        <v>0</v>
      </c>
      <c r="F3891" s="99" t="b">
        <v>0</v>
      </c>
      <c r="G3891" s="99" t="b">
        <v>0</v>
      </c>
    </row>
    <row r="3892" spans="1:7" ht="15">
      <c r="A3892" s="101" t="s">
        <v>757</v>
      </c>
      <c r="B3892" s="99">
        <v>2</v>
      </c>
      <c r="C3892" s="103">
        <v>0.00047770306658634186</v>
      </c>
      <c r="D3892" s="99" t="s">
        <v>456</v>
      </c>
      <c r="E3892" s="99" t="b">
        <v>0</v>
      </c>
      <c r="F3892" s="99" t="b">
        <v>0</v>
      </c>
      <c r="G3892" s="99" t="b">
        <v>0</v>
      </c>
    </row>
    <row r="3893" spans="1:7" ht="15">
      <c r="A3893" s="101" t="s">
        <v>733</v>
      </c>
      <c r="B3893" s="99">
        <v>2</v>
      </c>
      <c r="C3893" s="103">
        <v>0.00047770306658634186</v>
      </c>
      <c r="D3893" s="99" t="s">
        <v>456</v>
      </c>
      <c r="E3893" s="99" t="b">
        <v>0</v>
      </c>
      <c r="F3893" s="99" t="b">
        <v>0</v>
      </c>
      <c r="G3893" s="99" t="b">
        <v>0</v>
      </c>
    </row>
    <row r="3894" spans="1:7" ht="15">
      <c r="A3894" s="101" t="s">
        <v>2211</v>
      </c>
      <c r="B3894" s="99">
        <v>2</v>
      </c>
      <c r="C3894" s="103">
        <v>0.00047770306658634186</v>
      </c>
      <c r="D3894" s="99" t="s">
        <v>456</v>
      </c>
      <c r="E3894" s="99" t="b">
        <v>0</v>
      </c>
      <c r="F3894" s="99" t="b">
        <v>0</v>
      </c>
      <c r="G3894" s="99" t="b">
        <v>0</v>
      </c>
    </row>
    <row r="3895" spans="1:7" ht="15">
      <c r="A3895" s="101" t="s">
        <v>1972</v>
      </c>
      <c r="B3895" s="99">
        <v>2</v>
      </c>
      <c r="C3895" s="103">
        <v>0.00047770306658634186</v>
      </c>
      <c r="D3895" s="99" t="s">
        <v>456</v>
      </c>
      <c r="E3895" s="99" t="b">
        <v>0</v>
      </c>
      <c r="F3895" s="99" t="b">
        <v>0</v>
      </c>
      <c r="G3895" s="99" t="b">
        <v>0</v>
      </c>
    </row>
    <row r="3896" spans="1:7" ht="15">
      <c r="A3896" s="101" t="s">
        <v>2272</v>
      </c>
      <c r="B3896" s="99">
        <v>2</v>
      </c>
      <c r="C3896" s="103">
        <v>0.00047770306658634186</v>
      </c>
      <c r="D3896" s="99" t="s">
        <v>456</v>
      </c>
      <c r="E3896" s="99" t="b">
        <v>0</v>
      </c>
      <c r="F3896" s="99" t="b">
        <v>0</v>
      </c>
      <c r="G3896" s="99" t="b">
        <v>0</v>
      </c>
    </row>
    <row r="3897" spans="1:7" ht="15">
      <c r="A3897" s="101" t="s">
        <v>1175</v>
      </c>
      <c r="B3897" s="99">
        <v>2</v>
      </c>
      <c r="C3897" s="103">
        <v>0.00047770306658634186</v>
      </c>
      <c r="D3897" s="99" t="s">
        <v>456</v>
      </c>
      <c r="E3897" s="99" t="b">
        <v>0</v>
      </c>
      <c r="F3897" s="99" t="b">
        <v>0</v>
      </c>
      <c r="G3897" s="99" t="b">
        <v>0</v>
      </c>
    </row>
    <row r="3898" spans="1:7" ht="15">
      <c r="A3898" s="101" t="s">
        <v>487</v>
      </c>
      <c r="B3898" s="99">
        <v>2</v>
      </c>
      <c r="C3898" s="103">
        <v>0.00047770306658634186</v>
      </c>
      <c r="D3898" s="99" t="s">
        <v>456</v>
      </c>
      <c r="E3898" s="99" t="b">
        <v>0</v>
      </c>
      <c r="F3898" s="99" t="b">
        <v>0</v>
      </c>
      <c r="G3898" s="99" t="b">
        <v>0</v>
      </c>
    </row>
    <row r="3899" spans="1:7" ht="15">
      <c r="A3899" s="101" t="s">
        <v>1663</v>
      </c>
      <c r="B3899" s="99">
        <v>2</v>
      </c>
      <c r="C3899" s="103">
        <v>0.00047770306658634186</v>
      </c>
      <c r="D3899" s="99" t="s">
        <v>456</v>
      </c>
      <c r="E3899" s="99" t="b">
        <v>0</v>
      </c>
      <c r="F3899" s="99" t="b">
        <v>0</v>
      </c>
      <c r="G3899" s="99" t="b">
        <v>0</v>
      </c>
    </row>
    <row r="3900" spans="1:7" ht="15">
      <c r="A3900" s="101" t="s">
        <v>1173</v>
      </c>
      <c r="B3900" s="99">
        <v>2</v>
      </c>
      <c r="C3900" s="103">
        <v>0.00047770306658634186</v>
      </c>
      <c r="D3900" s="99" t="s">
        <v>456</v>
      </c>
      <c r="E3900" s="99" t="b">
        <v>0</v>
      </c>
      <c r="F3900" s="99" t="b">
        <v>0</v>
      </c>
      <c r="G3900" s="99" t="b">
        <v>0</v>
      </c>
    </row>
    <row r="3901" spans="1:7" ht="15">
      <c r="A3901" s="101" t="s">
        <v>1978</v>
      </c>
      <c r="B3901" s="99">
        <v>2</v>
      </c>
      <c r="C3901" s="103">
        <v>0.00047770306658634186</v>
      </c>
      <c r="D3901" s="99" t="s">
        <v>456</v>
      </c>
      <c r="E3901" s="99" t="b">
        <v>0</v>
      </c>
      <c r="F3901" s="99" t="b">
        <v>0</v>
      </c>
      <c r="G3901" s="99" t="b">
        <v>0</v>
      </c>
    </row>
    <row r="3902" spans="1:7" ht="15">
      <c r="A3902" s="101" t="s">
        <v>2065</v>
      </c>
      <c r="B3902" s="99">
        <v>2</v>
      </c>
      <c r="C3902" s="103">
        <v>0.00047770306658634186</v>
      </c>
      <c r="D3902" s="99" t="s">
        <v>456</v>
      </c>
      <c r="E3902" s="99" t="b">
        <v>0</v>
      </c>
      <c r="F3902" s="99" t="b">
        <v>0</v>
      </c>
      <c r="G3902" s="99" t="b">
        <v>0</v>
      </c>
    </row>
    <row r="3903" spans="1:7" ht="15">
      <c r="A3903" s="101" t="s">
        <v>1182</v>
      </c>
      <c r="B3903" s="99">
        <v>2</v>
      </c>
      <c r="C3903" s="103">
        <v>0.00047770306658634186</v>
      </c>
      <c r="D3903" s="99" t="s">
        <v>456</v>
      </c>
      <c r="E3903" s="99" t="b">
        <v>0</v>
      </c>
      <c r="F3903" s="99" t="b">
        <v>0</v>
      </c>
      <c r="G3903" s="99" t="b">
        <v>0</v>
      </c>
    </row>
    <row r="3904" spans="1:7" ht="15">
      <c r="A3904" s="101" t="s">
        <v>2170</v>
      </c>
      <c r="B3904" s="99">
        <v>2</v>
      </c>
      <c r="C3904" s="103">
        <v>0.00047770306658634186</v>
      </c>
      <c r="D3904" s="99" t="s">
        <v>456</v>
      </c>
      <c r="E3904" s="99" t="b">
        <v>0</v>
      </c>
      <c r="F3904" s="99" t="b">
        <v>0</v>
      </c>
      <c r="G3904" s="99" t="b">
        <v>0</v>
      </c>
    </row>
    <row r="3905" spans="1:7" ht="15">
      <c r="A3905" s="101" t="s">
        <v>1699</v>
      </c>
      <c r="B3905" s="99">
        <v>2</v>
      </c>
      <c r="C3905" s="103">
        <v>0.00047770306658634186</v>
      </c>
      <c r="D3905" s="99" t="s">
        <v>456</v>
      </c>
      <c r="E3905" s="99" t="b">
        <v>0</v>
      </c>
      <c r="F3905" s="99" t="b">
        <v>0</v>
      </c>
      <c r="G3905" s="99" t="b">
        <v>0</v>
      </c>
    </row>
    <row r="3906" spans="1:7" ht="15">
      <c r="A3906" s="101" t="s">
        <v>1164</v>
      </c>
      <c r="B3906" s="99">
        <v>2</v>
      </c>
      <c r="C3906" s="103">
        <v>0.00047770306658634186</v>
      </c>
      <c r="D3906" s="99" t="s">
        <v>456</v>
      </c>
      <c r="E3906" s="99" t="b">
        <v>0</v>
      </c>
      <c r="F3906" s="99" t="b">
        <v>0</v>
      </c>
      <c r="G3906" s="99" t="b">
        <v>0</v>
      </c>
    </row>
    <row r="3907" spans="1:7" ht="15">
      <c r="A3907" s="101" t="s">
        <v>1496</v>
      </c>
      <c r="B3907" s="99">
        <v>2</v>
      </c>
      <c r="C3907" s="103">
        <v>0.00047770306658634186</v>
      </c>
      <c r="D3907" s="99" t="s">
        <v>456</v>
      </c>
      <c r="E3907" s="99" t="b">
        <v>0</v>
      </c>
      <c r="F3907" s="99" t="b">
        <v>0</v>
      </c>
      <c r="G3907" s="99" t="b">
        <v>0</v>
      </c>
    </row>
    <row r="3908" spans="1:7" ht="15">
      <c r="A3908" s="101" t="s">
        <v>1846</v>
      </c>
      <c r="B3908" s="99">
        <v>2</v>
      </c>
      <c r="C3908" s="103">
        <v>0.00047770306658634186</v>
      </c>
      <c r="D3908" s="99" t="s">
        <v>456</v>
      </c>
      <c r="E3908" s="99" t="b">
        <v>0</v>
      </c>
      <c r="F3908" s="99" t="b">
        <v>0</v>
      </c>
      <c r="G3908" s="99" t="b">
        <v>0</v>
      </c>
    </row>
    <row r="3909" spans="1:7" ht="15">
      <c r="A3909" s="101" t="s">
        <v>2103</v>
      </c>
      <c r="B3909" s="99">
        <v>2</v>
      </c>
      <c r="C3909" s="103">
        <v>0.0006157902205606451</v>
      </c>
      <c r="D3909" s="99" t="s">
        <v>456</v>
      </c>
      <c r="E3909" s="99" t="b">
        <v>0</v>
      </c>
      <c r="F3909" s="99" t="b">
        <v>0</v>
      </c>
      <c r="G3909" s="99" t="b">
        <v>0</v>
      </c>
    </row>
    <row r="3910" spans="1:7" ht="15">
      <c r="A3910" s="101" t="s">
        <v>1053</v>
      </c>
      <c r="B3910" s="99">
        <v>2</v>
      </c>
      <c r="C3910" s="103">
        <v>0.0006157902205606451</v>
      </c>
      <c r="D3910" s="99" t="s">
        <v>456</v>
      </c>
      <c r="E3910" s="99" t="b">
        <v>0</v>
      </c>
      <c r="F3910" s="99" t="b">
        <v>0</v>
      </c>
      <c r="G3910" s="99" t="b">
        <v>0</v>
      </c>
    </row>
    <row r="3911" spans="1:7" ht="15">
      <c r="A3911" s="101" t="s">
        <v>775</v>
      </c>
      <c r="B3911" s="99">
        <v>2</v>
      </c>
      <c r="C3911" s="103">
        <v>0.00047770306658634186</v>
      </c>
      <c r="D3911" s="99" t="s">
        <v>456</v>
      </c>
      <c r="E3911" s="99" t="b">
        <v>0</v>
      </c>
      <c r="F3911" s="99" t="b">
        <v>0</v>
      </c>
      <c r="G3911" s="99" t="b">
        <v>0</v>
      </c>
    </row>
    <row r="3912" spans="1:7" ht="15">
      <c r="A3912" s="101" t="s">
        <v>660</v>
      </c>
      <c r="B3912" s="99">
        <v>2</v>
      </c>
      <c r="C3912" s="103">
        <v>0.00047770306658634186</v>
      </c>
      <c r="D3912" s="99" t="s">
        <v>456</v>
      </c>
      <c r="E3912" s="99" t="b">
        <v>0</v>
      </c>
      <c r="F3912" s="99" t="b">
        <v>0</v>
      </c>
      <c r="G3912" s="99" t="b">
        <v>0</v>
      </c>
    </row>
    <row r="3913" spans="1:7" ht="15">
      <c r="A3913" s="101" t="s">
        <v>994</v>
      </c>
      <c r="B3913" s="99">
        <v>2</v>
      </c>
      <c r="C3913" s="103">
        <v>0.00047770306658634186</v>
      </c>
      <c r="D3913" s="99" t="s">
        <v>456</v>
      </c>
      <c r="E3913" s="99" t="b">
        <v>0</v>
      </c>
      <c r="F3913" s="99" t="b">
        <v>0</v>
      </c>
      <c r="G3913" s="99" t="b">
        <v>0</v>
      </c>
    </row>
    <row r="3914" spans="1:7" ht="15">
      <c r="A3914" s="101" t="s">
        <v>1680</v>
      </c>
      <c r="B3914" s="99">
        <v>2</v>
      </c>
      <c r="C3914" s="103">
        <v>0.00047770306658634186</v>
      </c>
      <c r="D3914" s="99" t="s">
        <v>456</v>
      </c>
      <c r="E3914" s="99" t="b">
        <v>0</v>
      </c>
      <c r="F3914" s="99" t="b">
        <v>0</v>
      </c>
      <c r="G3914" s="99" t="b">
        <v>0</v>
      </c>
    </row>
    <row r="3915" spans="1:7" ht="15">
      <c r="A3915" s="101" t="s">
        <v>2421</v>
      </c>
      <c r="B3915" s="99">
        <v>2</v>
      </c>
      <c r="C3915" s="103">
        <v>0.0006157902205606451</v>
      </c>
      <c r="D3915" s="99" t="s">
        <v>456</v>
      </c>
      <c r="E3915" s="99" t="b">
        <v>0</v>
      </c>
      <c r="F3915" s="99" t="b">
        <v>0</v>
      </c>
      <c r="G3915" s="99" t="b">
        <v>0</v>
      </c>
    </row>
    <row r="3916" spans="1:7" ht="15">
      <c r="A3916" s="101" t="s">
        <v>2412</v>
      </c>
      <c r="B3916" s="99">
        <v>2</v>
      </c>
      <c r="C3916" s="103">
        <v>0.0006157902205606451</v>
      </c>
      <c r="D3916" s="99" t="s">
        <v>456</v>
      </c>
      <c r="E3916" s="99" t="b">
        <v>0</v>
      </c>
      <c r="F3916" s="99" t="b">
        <v>0</v>
      </c>
      <c r="G3916" s="99" t="b">
        <v>0</v>
      </c>
    </row>
    <row r="3917" spans="1:7" ht="15">
      <c r="A3917" s="101" t="s">
        <v>2197</v>
      </c>
      <c r="B3917" s="99">
        <v>2</v>
      </c>
      <c r="C3917" s="103">
        <v>0.00047770306658634186</v>
      </c>
      <c r="D3917" s="99" t="s">
        <v>456</v>
      </c>
      <c r="E3917" s="99" t="b">
        <v>0</v>
      </c>
      <c r="F3917" s="99" t="b">
        <v>0</v>
      </c>
      <c r="G3917" s="99" t="b">
        <v>0</v>
      </c>
    </row>
    <row r="3918" spans="1:7" ht="15">
      <c r="A3918" s="101" t="s">
        <v>2024</v>
      </c>
      <c r="B3918" s="99">
        <v>2</v>
      </c>
      <c r="C3918" s="103">
        <v>0.00047770306658634186</v>
      </c>
      <c r="D3918" s="99" t="s">
        <v>456</v>
      </c>
      <c r="E3918" s="99" t="b">
        <v>1</v>
      </c>
      <c r="F3918" s="99" t="b">
        <v>0</v>
      </c>
      <c r="G3918" s="99" t="b">
        <v>0</v>
      </c>
    </row>
    <row r="3919" spans="1:7" ht="15">
      <c r="A3919" s="101" t="s">
        <v>1536</v>
      </c>
      <c r="B3919" s="99">
        <v>2</v>
      </c>
      <c r="C3919" s="103">
        <v>0.0006157902205606451</v>
      </c>
      <c r="D3919" s="99" t="s">
        <v>456</v>
      </c>
      <c r="E3919" s="99" t="b">
        <v>0</v>
      </c>
      <c r="F3919" s="99" t="b">
        <v>0</v>
      </c>
      <c r="G3919" s="99" t="b">
        <v>0</v>
      </c>
    </row>
    <row r="3920" spans="1:7" ht="15">
      <c r="A3920" s="101" t="s">
        <v>1808</v>
      </c>
      <c r="B3920" s="99">
        <v>2</v>
      </c>
      <c r="C3920" s="103">
        <v>0.00047770306658634186</v>
      </c>
      <c r="D3920" s="99" t="s">
        <v>456</v>
      </c>
      <c r="E3920" s="99" t="b">
        <v>0</v>
      </c>
      <c r="F3920" s="99" t="b">
        <v>0</v>
      </c>
      <c r="G3920" s="99" t="b">
        <v>0</v>
      </c>
    </row>
    <row r="3921" spans="1:7" ht="15">
      <c r="A3921" s="101" t="s">
        <v>2151</v>
      </c>
      <c r="B3921" s="99">
        <v>2</v>
      </c>
      <c r="C3921" s="103">
        <v>0.0006157902205606451</v>
      </c>
      <c r="D3921" s="99" t="s">
        <v>456</v>
      </c>
      <c r="E3921" s="99" t="b">
        <v>0</v>
      </c>
      <c r="F3921" s="99" t="b">
        <v>1</v>
      </c>
      <c r="G3921" s="99" t="b">
        <v>0</v>
      </c>
    </row>
    <row r="3922" spans="1:7" ht="15">
      <c r="A3922" s="101" t="s">
        <v>1538</v>
      </c>
      <c r="B3922" s="99">
        <v>2</v>
      </c>
      <c r="C3922" s="103">
        <v>0.0006157902205606451</v>
      </c>
      <c r="D3922" s="99" t="s">
        <v>456</v>
      </c>
      <c r="E3922" s="99" t="b">
        <v>0</v>
      </c>
      <c r="F3922" s="99" t="b">
        <v>0</v>
      </c>
      <c r="G3922" s="99" t="b">
        <v>0</v>
      </c>
    </row>
    <row r="3923" spans="1:7" ht="15">
      <c r="A3923" s="101" t="s">
        <v>1363</v>
      </c>
      <c r="B3923" s="99">
        <v>2</v>
      </c>
      <c r="C3923" s="103">
        <v>0.0006157902205606451</v>
      </c>
      <c r="D3923" s="99" t="s">
        <v>456</v>
      </c>
      <c r="E3923" s="99" t="b">
        <v>0</v>
      </c>
      <c r="F3923" s="99" t="b">
        <v>0</v>
      </c>
      <c r="G3923" s="99" t="b">
        <v>0</v>
      </c>
    </row>
    <row r="3924" spans="1:7" ht="15">
      <c r="A3924" s="101" t="s">
        <v>2271</v>
      </c>
      <c r="B3924" s="99">
        <v>2</v>
      </c>
      <c r="C3924" s="103">
        <v>0.00047770306658634186</v>
      </c>
      <c r="D3924" s="99" t="s">
        <v>456</v>
      </c>
      <c r="E3924" s="99" t="b">
        <v>0</v>
      </c>
      <c r="F3924" s="99" t="b">
        <v>0</v>
      </c>
      <c r="G3924" s="99" t="b">
        <v>0</v>
      </c>
    </row>
    <row r="3925" spans="1:7" ht="15">
      <c r="A3925" s="101" t="s">
        <v>866</v>
      </c>
      <c r="B3925" s="99">
        <v>2</v>
      </c>
      <c r="C3925" s="103">
        <v>0.00047770306658634186</v>
      </c>
      <c r="D3925" s="99" t="s">
        <v>456</v>
      </c>
      <c r="E3925" s="99" t="b">
        <v>0</v>
      </c>
      <c r="F3925" s="99" t="b">
        <v>0</v>
      </c>
      <c r="G3925" s="99" t="b">
        <v>0</v>
      </c>
    </row>
    <row r="3926" spans="1:7" ht="15">
      <c r="A3926" s="101" t="s">
        <v>1138</v>
      </c>
      <c r="B3926" s="99">
        <v>2</v>
      </c>
      <c r="C3926" s="103">
        <v>0.00047770306658634186</v>
      </c>
      <c r="D3926" s="99" t="s">
        <v>456</v>
      </c>
      <c r="E3926" s="99" t="b">
        <v>0</v>
      </c>
      <c r="F3926" s="99" t="b">
        <v>0</v>
      </c>
      <c r="G3926" s="99" t="b">
        <v>0</v>
      </c>
    </row>
    <row r="3927" spans="1:7" ht="15">
      <c r="A3927" s="101" t="s">
        <v>2019</v>
      </c>
      <c r="B3927" s="99">
        <v>2</v>
      </c>
      <c r="C3927" s="103">
        <v>0.00047770306658634186</v>
      </c>
      <c r="D3927" s="99" t="s">
        <v>456</v>
      </c>
      <c r="E3927" s="99" t="b">
        <v>0</v>
      </c>
      <c r="F3927" s="99" t="b">
        <v>0</v>
      </c>
      <c r="G3927" s="99" t="b">
        <v>0</v>
      </c>
    </row>
    <row r="3928" spans="1:7" ht="15">
      <c r="A3928" s="101" t="s">
        <v>1422</v>
      </c>
      <c r="B3928" s="99">
        <v>2</v>
      </c>
      <c r="C3928" s="103">
        <v>0.00047770306658634186</v>
      </c>
      <c r="D3928" s="99" t="s">
        <v>456</v>
      </c>
      <c r="E3928" s="99" t="b">
        <v>0</v>
      </c>
      <c r="F3928" s="99" t="b">
        <v>0</v>
      </c>
      <c r="G3928" s="99" t="b">
        <v>0</v>
      </c>
    </row>
    <row r="3929" spans="1:7" ht="15">
      <c r="A3929" s="101" t="s">
        <v>544</v>
      </c>
      <c r="B3929" s="99">
        <v>2</v>
      </c>
      <c r="C3929" s="103">
        <v>0.00047770306658634186</v>
      </c>
      <c r="D3929" s="99" t="s">
        <v>456</v>
      </c>
      <c r="E3929" s="99" t="b">
        <v>0</v>
      </c>
      <c r="F3929" s="99" t="b">
        <v>0</v>
      </c>
      <c r="G3929" s="99" t="b">
        <v>0</v>
      </c>
    </row>
    <row r="3930" spans="1:7" ht="15">
      <c r="A3930" s="101" t="s">
        <v>1743</v>
      </c>
      <c r="B3930" s="99">
        <v>2</v>
      </c>
      <c r="C3930" s="103">
        <v>0.00047770306658634186</v>
      </c>
      <c r="D3930" s="99" t="s">
        <v>456</v>
      </c>
      <c r="E3930" s="99" t="b">
        <v>0</v>
      </c>
      <c r="F3930" s="99" t="b">
        <v>0</v>
      </c>
      <c r="G3930" s="99" t="b">
        <v>0</v>
      </c>
    </row>
    <row r="3931" spans="1:7" ht="15">
      <c r="A3931" s="101" t="s">
        <v>846</v>
      </c>
      <c r="B3931" s="99">
        <v>2</v>
      </c>
      <c r="C3931" s="103">
        <v>0.00047770306658634186</v>
      </c>
      <c r="D3931" s="99" t="s">
        <v>456</v>
      </c>
      <c r="E3931" s="99" t="b">
        <v>0</v>
      </c>
      <c r="F3931" s="99" t="b">
        <v>0</v>
      </c>
      <c r="G3931" s="99" t="b">
        <v>0</v>
      </c>
    </row>
    <row r="3932" spans="1:7" ht="15">
      <c r="A3932" s="101" t="s">
        <v>1145</v>
      </c>
      <c r="B3932" s="99">
        <v>2</v>
      </c>
      <c r="C3932" s="103">
        <v>0.00047770306658634186</v>
      </c>
      <c r="D3932" s="99" t="s">
        <v>456</v>
      </c>
      <c r="E3932" s="99" t="b">
        <v>0</v>
      </c>
      <c r="F3932" s="99" t="b">
        <v>0</v>
      </c>
      <c r="G3932" s="99" t="b">
        <v>0</v>
      </c>
    </row>
    <row r="3933" spans="1:7" ht="15">
      <c r="A3933" s="101" t="s">
        <v>2270</v>
      </c>
      <c r="B3933" s="99">
        <v>2</v>
      </c>
      <c r="C3933" s="103">
        <v>0.00047770306658634186</v>
      </c>
      <c r="D3933" s="99" t="s">
        <v>456</v>
      </c>
      <c r="E3933" s="99" t="b">
        <v>0</v>
      </c>
      <c r="F3933" s="99" t="b">
        <v>0</v>
      </c>
      <c r="G3933" s="99" t="b">
        <v>0</v>
      </c>
    </row>
    <row r="3934" spans="1:7" ht="15">
      <c r="A3934" s="101" t="s">
        <v>1237</v>
      </c>
      <c r="B3934" s="99">
        <v>2</v>
      </c>
      <c r="C3934" s="103">
        <v>0.00047770306658634186</v>
      </c>
      <c r="D3934" s="99" t="s">
        <v>456</v>
      </c>
      <c r="E3934" s="99" t="b">
        <v>0</v>
      </c>
      <c r="F3934" s="99" t="b">
        <v>0</v>
      </c>
      <c r="G3934" s="99" t="b">
        <v>0</v>
      </c>
    </row>
    <row r="3935" spans="1:7" ht="15">
      <c r="A3935" s="101" t="s">
        <v>2188</v>
      </c>
      <c r="B3935" s="99">
        <v>2</v>
      </c>
      <c r="C3935" s="103">
        <v>0.00047770306658634186</v>
      </c>
      <c r="D3935" s="99" t="s">
        <v>456</v>
      </c>
      <c r="E3935" s="99" t="b">
        <v>1</v>
      </c>
      <c r="F3935" s="99" t="b">
        <v>0</v>
      </c>
      <c r="G3935" s="99" t="b">
        <v>0</v>
      </c>
    </row>
    <row r="3936" spans="1:7" ht="15">
      <c r="A3936" s="101" t="s">
        <v>2220</v>
      </c>
      <c r="B3936" s="99">
        <v>2</v>
      </c>
      <c r="C3936" s="103">
        <v>0.00047770306658634186</v>
      </c>
      <c r="D3936" s="99" t="s">
        <v>456</v>
      </c>
      <c r="E3936" s="99" t="b">
        <v>0</v>
      </c>
      <c r="F3936" s="99" t="b">
        <v>0</v>
      </c>
      <c r="G3936" s="99" t="b">
        <v>0</v>
      </c>
    </row>
    <row r="3937" spans="1:7" ht="15">
      <c r="A3937" s="101" t="s">
        <v>1168</v>
      </c>
      <c r="B3937" s="99">
        <v>2</v>
      </c>
      <c r="C3937" s="103">
        <v>0.00047770306658634186</v>
      </c>
      <c r="D3937" s="99" t="s">
        <v>456</v>
      </c>
      <c r="E3937" s="99" t="b">
        <v>0</v>
      </c>
      <c r="F3937" s="99" t="b">
        <v>0</v>
      </c>
      <c r="G3937" s="99" t="b">
        <v>0</v>
      </c>
    </row>
    <row r="3938" spans="1:7" ht="15">
      <c r="A3938" s="101" t="s">
        <v>723</v>
      </c>
      <c r="B3938" s="99">
        <v>2</v>
      </c>
      <c r="C3938" s="103">
        <v>0.00047770306658634186</v>
      </c>
      <c r="D3938" s="99" t="s">
        <v>456</v>
      </c>
      <c r="E3938" s="99" t="b">
        <v>0</v>
      </c>
      <c r="F3938" s="99" t="b">
        <v>0</v>
      </c>
      <c r="G3938" s="99" t="b">
        <v>0</v>
      </c>
    </row>
    <row r="3939" spans="1:7" ht="15">
      <c r="A3939" s="101" t="s">
        <v>1637</v>
      </c>
      <c r="B3939" s="99">
        <v>2</v>
      </c>
      <c r="C3939" s="103">
        <v>0.0006157902205606451</v>
      </c>
      <c r="D3939" s="99" t="s">
        <v>456</v>
      </c>
      <c r="E3939" s="99" t="b">
        <v>0</v>
      </c>
      <c r="F3939" s="99" t="b">
        <v>0</v>
      </c>
      <c r="G3939" s="99" t="b">
        <v>0</v>
      </c>
    </row>
    <row r="3940" spans="1:7" ht="15">
      <c r="A3940" s="101" t="s">
        <v>2254</v>
      </c>
      <c r="B3940" s="99">
        <v>2</v>
      </c>
      <c r="C3940" s="103">
        <v>0.0006157902205606451</v>
      </c>
      <c r="D3940" s="99" t="s">
        <v>456</v>
      </c>
      <c r="E3940" s="99" t="b">
        <v>0</v>
      </c>
      <c r="F3940" s="99" t="b">
        <v>0</v>
      </c>
      <c r="G3940" s="99" t="b">
        <v>0</v>
      </c>
    </row>
    <row r="3941" spans="1:7" ht="15">
      <c r="A3941" s="101" t="s">
        <v>1650</v>
      </c>
      <c r="B3941" s="99">
        <v>2</v>
      </c>
      <c r="C3941" s="103">
        <v>0.00047770306658634186</v>
      </c>
      <c r="D3941" s="99" t="s">
        <v>456</v>
      </c>
      <c r="E3941" s="99" t="b">
        <v>0</v>
      </c>
      <c r="F3941" s="99" t="b">
        <v>0</v>
      </c>
      <c r="G3941" s="99" t="b">
        <v>0</v>
      </c>
    </row>
    <row r="3942" spans="1:7" ht="15">
      <c r="A3942" s="101" t="s">
        <v>2371</v>
      </c>
      <c r="B3942" s="99">
        <v>2</v>
      </c>
      <c r="C3942" s="103">
        <v>0.0006157902205606451</v>
      </c>
      <c r="D3942" s="99" t="s">
        <v>456</v>
      </c>
      <c r="E3942" s="99" t="b">
        <v>0</v>
      </c>
      <c r="F3942" s="99" t="b">
        <v>0</v>
      </c>
      <c r="G3942" s="99" t="b">
        <v>0</v>
      </c>
    </row>
    <row r="3943" spans="1:7" ht="15">
      <c r="A3943" s="101" t="s">
        <v>661</v>
      </c>
      <c r="B3943" s="99">
        <v>2</v>
      </c>
      <c r="C3943" s="103">
        <v>0.00047770306658634186</v>
      </c>
      <c r="D3943" s="99" t="s">
        <v>456</v>
      </c>
      <c r="E3943" s="99" t="b">
        <v>0</v>
      </c>
      <c r="F3943" s="99" t="b">
        <v>0</v>
      </c>
      <c r="G3943" s="99" t="b">
        <v>0</v>
      </c>
    </row>
    <row r="3944" spans="1:7" ht="15">
      <c r="A3944" s="101" t="s">
        <v>2031</v>
      </c>
      <c r="B3944" s="99">
        <v>2</v>
      </c>
      <c r="C3944" s="103">
        <v>0.00047770306658634186</v>
      </c>
      <c r="D3944" s="99" t="s">
        <v>456</v>
      </c>
      <c r="E3944" s="99" t="b">
        <v>0</v>
      </c>
      <c r="F3944" s="99" t="b">
        <v>0</v>
      </c>
      <c r="G3944" s="99" t="b">
        <v>0</v>
      </c>
    </row>
    <row r="3945" spans="1:7" ht="15">
      <c r="A3945" s="101" t="s">
        <v>2350</v>
      </c>
      <c r="B3945" s="99">
        <v>2</v>
      </c>
      <c r="C3945" s="103">
        <v>0.00047770306658634186</v>
      </c>
      <c r="D3945" s="99" t="s">
        <v>456</v>
      </c>
      <c r="E3945" s="99" t="b">
        <v>0</v>
      </c>
      <c r="F3945" s="99" t="b">
        <v>0</v>
      </c>
      <c r="G3945" s="99" t="b">
        <v>0</v>
      </c>
    </row>
    <row r="3946" spans="1:7" ht="15">
      <c r="A3946" s="101" t="s">
        <v>508</v>
      </c>
      <c r="B3946" s="99">
        <v>2</v>
      </c>
      <c r="C3946" s="103">
        <v>0.00047770306658634186</v>
      </c>
      <c r="D3946" s="99" t="s">
        <v>456</v>
      </c>
      <c r="E3946" s="99" t="b">
        <v>0</v>
      </c>
      <c r="F3946" s="99" t="b">
        <v>0</v>
      </c>
      <c r="G3946" s="99" t="b">
        <v>0</v>
      </c>
    </row>
    <row r="3947" spans="1:7" ht="15">
      <c r="A3947" s="101" t="s">
        <v>2374</v>
      </c>
      <c r="B3947" s="99">
        <v>2</v>
      </c>
      <c r="C3947" s="103">
        <v>0.00047770306658634186</v>
      </c>
      <c r="D3947" s="99" t="s">
        <v>456</v>
      </c>
      <c r="E3947" s="99" t="b">
        <v>0</v>
      </c>
      <c r="F3947" s="99" t="b">
        <v>0</v>
      </c>
      <c r="G3947" s="99" t="b">
        <v>0</v>
      </c>
    </row>
    <row r="3948" spans="1:7" ht="15">
      <c r="A3948" s="101" t="s">
        <v>1607</v>
      </c>
      <c r="B3948" s="99">
        <v>2</v>
      </c>
      <c r="C3948" s="103">
        <v>0.0006157902205606451</v>
      </c>
      <c r="D3948" s="99" t="s">
        <v>456</v>
      </c>
      <c r="E3948" s="99" t="b">
        <v>0</v>
      </c>
      <c r="F3948" s="99" t="b">
        <v>0</v>
      </c>
      <c r="G3948" s="99" t="b">
        <v>0</v>
      </c>
    </row>
    <row r="3949" spans="1:7" ht="15">
      <c r="A3949" s="101" t="s">
        <v>2232</v>
      </c>
      <c r="B3949" s="99">
        <v>2</v>
      </c>
      <c r="C3949" s="103">
        <v>0.0006157902205606451</v>
      </c>
      <c r="D3949" s="99" t="s">
        <v>456</v>
      </c>
      <c r="E3949" s="99" t="b">
        <v>0</v>
      </c>
      <c r="F3949" s="99" t="b">
        <v>0</v>
      </c>
      <c r="G3949" s="99" t="b">
        <v>0</v>
      </c>
    </row>
    <row r="3950" spans="1:7" ht="15">
      <c r="A3950" s="101" t="s">
        <v>1254</v>
      </c>
      <c r="B3950" s="99">
        <v>2</v>
      </c>
      <c r="C3950" s="103">
        <v>0.0006157902205606451</v>
      </c>
      <c r="D3950" s="99" t="s">
        <v>456</v>
      </c>
      <c r="E3950" s="99" t="b">
        <v>1</v>
      </c>
      <c r="F3950" s="99" t="b">
        <v>0</v>
      </c>
      <c r="G3950" s="99" t="b">
        <v>0</v>
      </c>
    </row>
    <row r="3951" spans="1:7" ht="15">
      <c r="A3951" s="101" t="s">
        <v>844</v>
      </c>
      <c r="B3951" s="99">
        <v>2</v>
      </c>
      <c r="C3951" s="103">
        <v>0.00047770306658634186</v>
      </c>
      <c r="D3951" s="99" t="s">
        <v>456</v>
      </c>
      <c r="E3951" s="99" t="b">
        <v>0</v>
      </c>
      <c r="F3951" s="99" t="b">
        <v>0</v>
      </c>
      <c r="G3951" s="99" t="b">
        <v>0</v>
      </c>
    </row>
    <row r="3952" spans="1:7" ht="15">
      <c r="A3952" s="101" t="s">
        <v>1980</v>
      </c>
      <c r="B3952" s="99">
        <v>2</v>
      </c>
      <c r="C3952" s="103">
        <v>0.0006157902205606451</v>
      </c>
      <c r="D3952" s="99" t="s">
        <v>456</v>
      </c>
      <c r="E3952" s="99" t="b">
        <v>0</v>
      </c>
      <c r="F3952" s="99" t="b">
        <v>0</v>
      </c>
      <c r="G3952" s="99" t="b">
        <v>0</v>
      </c>
    </row>
    <row r="3953" spans="1:7" ht="15">
      <c r="A3953" s="101" t="s">
        <v>1679</v>
      </c>
      <c r="B3953" s="99">
        <v>2</v>
      </c>
      <c r="C3953" s="103">
        <v>0.00047770306658634186</v>
      </c>
      <c r="D3953" s="99" t="s">
        <v>456</v>
      </c>
      <c r="E3953" s="99" t="b">
        <v>0</v>
      </c>
      <c r="F3953" s="99" t="b">
        <v>0</v>
      </c>
      <c r="G3953" s="99" t="b">
        <v>0</v>
      </c>
    </row>
    <row r="3954" spans="1:7" ht="15">
      <c r="A3954" s="101" t="s">
        <v>1058</v>
      </c>
      <c r="B3954" s="99">
        <v>2</v>
      </c>
      <c r="C3954" s="103">
        <v>0.0006157902205606451</v>
      </c>
      <c r="D3954" s="99" t="s">
        <v>456</v>
      </c>
      <c r="E3954" s="99" t="b">
        <v>0</v>
      </c>
      <c r="F3954" s="99" t="b">
        <v>0</v>
      </c>
      <c r="G3954" s="99" t="b">
        <v>0</v>
      </c>
    </row>
    <row r="3955" spans="1:7" ht="15">
      <c r="A3955" s="101" t="s">
        <v>2184</v>
      </c>
      <c r="B3955" s="99">
        <v>2</v>
      </c>
      <c r="C3955" s="103">
        <v>0.00047770306658634186</v>
      </c>
      <c r="D3955" s="99" t="s">
        <v>456</v>
      </c>
      <c r="E3955" s="99" t="b">
        <v>0</v>
      </c>
      <c r="F3955" s="99" t="b">
        <v>0</v>
      </c>
      <c r="G3955" s="99" t="b">
        <v>0</v>
      </c>
    </row>
    <row r="3956" spans="1:7" ht="15">
      <c r="A3956" s="101" t="s">
        <v>1512</v>
      </c>
      <c r="B3956" s="99">
        <v>2</v>
      </c>
      <c r="C3956" s="103">
        <v>0.00047770306658634186</v>
      </c>
      <c r="D3956" s="99" t="s">
        <v>456</v>
      </c>
      <c r="E3956" s="99" t="b">
        <v>0</v>
      </c>
      <c r="F3956" s="99" t="b">
        <v>1</v>
      </c>
      <c r="G3956" s="99" t="b">
        <v>0</v>
      </c>
    </row>
    <row r="3957" spans="1:7" ht="15">
      <c r="A3957" s="101" t="s">
        <v>2340</v>
      </c>
      <c r="B3957" s="99">
        <v>2</v>
      </c>
      <c r="C3957" s="103">
        <v>0.00047770306658634186</v>
      </c>
      <c r="D3957" s="99" t="s">
        <v>456</v>
      </c>
      <c r="E3957" s="99" t="b">
        <v>0</v>
      </c>
      <c r="F3957" s="99" t="b">
        <v>0</v>
      </c>
      <c r="G3957" s="99" t="b">
        <v>0</v>
      </c>
    </row>
    <row r="3958" spans="1:7" ht="15">
      <c r="A3958" s="101" t="s">
        <v>1858</v>
      </c>
      <c r="B3958" s="99">
        <v>2</v>
      </c>
      <c r="C3958" s="103">
        <v>0.00047770306658634186</v>
      </c>
      <c r="D3958" s="99" t="s">
        <v>456</v>
      </c>
      <c r="E3958" s="99" t="b">
        <v>0</v>
      </c>
      <c r="F3958" s="99" t="b">
        <v>0</v>
      </c>
      <c r="G3958" s="99" t="b">
        <v>0</v>
      </c>
    </row>
    <row r="3959" spans="1:7" ht="15">
      <c r="A3959" s="101" t="s">
        <v>720</v>
      </c>
      <c r="B3959" s="99">
        <v>2</v>
      </c>
      <c r="C3959" s="103">
        <v>0.00047770306658634186</v>
      </c>
      <c r="D3959" s="99" t="s">
        <v>456</v>
      </c>
      <c r="E3959" s="99" t="b">
        <v>0</v>
      </c>
      <c r="F3959" s="99" t="b">
        <v>0</v>
      </c>
      <c r="G3959" s="99" t="b">
        <v>0</v>
      </c>
    </row>
    <row r="3960" spans="1:7" ht="15">
      <c r="A3960" s="101" t="s">
        <v>1449</v>
      </c>
      <c r="B3960" s="99">
        <v>2</v>
      </c>
      <c r="C3960" s="103">
        <v>0.0006157902205606451</v>
      </c>
      <c r="D3960" s="99" t="s">
        <v>456</v>
      </c>
      <c r="E3960" s="99" t="b">
        <v>0</v>
      </c>
      <c r="F3960" s="99" t="b">
        <v>0</v>
      </c>
      <c r="G3960" s="99" t="b">
        <v>0</v>
      </c>
    </row>
    <row r="3961" spans="1:7" ht="15">
      <c r="A3961" s="101" t="s">
        <v>1706</v>
      </c>
      <c r="B3961" s="99">
        <v>2</v>
      </c>
      <c r="C3961" s="103">
        <v>0.00047770306658634186</v>
      </c>
      <c r="D3961" s="99" t="s">
        <v>456</v>
      </c>
      <c r="E3961" s="99" t="b">
        <v>0</v>
      </c>
      <c r="F3961" s="99" t="b">
        <v>0</v>
      </c>
      <c r="G3961" s="99" t="b">
        <v>0</v>
      </c>
    </row>
    <row r="3962" spans="1:7" ht="15">
      <c r="A3962" s="101" t="s">
        <v>1956</v>
      </c>
      <c r="B3962" s="99">
        <v>2</v>
      </c>
      <c r="C3962" s="103">
        <v>0.00047770306658634186</v>
      </c>
      <c r="D3962" s="99" t="s">
        <v>456</v>
      </c>
      <c r="E3962" s="99" t="b">
        <v>0</v>
      </c>
      <c r="F3962" s="99" t="b">
        <v>1</v>
      </c>
      <c r="G3962" s="99" t="b">
        <v>0</v>
      </c>
    </row>
    <row r="3963" spans="1:7" ht="15">
      <c r="A3963" s="101" t="s">
        <v>2314</v>
      </c>
      <c r="B3963" s="99">
        <v>2</v>
      </c>
      <c r="C3963" s="103">
        <v>0.0006157902205606451</v>
      </c>
      <c r="D3963" s="99" t="s">
        <v>456</v>
      </c>
      <c r="E3963" s="99" t="b">
        <v>0</v>
      </c>
      <c r="F3963" s="99" t="b">
        <v>0</v>
      </c>
      <c r="G3963" s="99" t="b">
        <v>0</v>
      </c>
    </row>
    <row r="3964" spans="1:7" ht="15">
      <c r="A3964" s="101" t="s">
        <v>1094</v>
      </c>
      <c r="B3964" s="99">
        <v>2</v>
      </c>
      <c r="C3964" s="103">
        <v>0.00047770306658634186</v>
      </c>
      <c r="D3964" s="99" t="s">
        <v>456</v>
      </c>
      <c r="E3964" s="99" t="b">
        <v>0</v>
      </c>
      <c r="F3964" s="99" t="b">
        <v>0</v>
      </c>
      <c r="G3964" s="99" t="b">
        <v>0</v>
      </c>
    </row>
    <row r="3965" spans="1:7" ht="15">
      <c r="A3965" s="101" t="s">
        <v>2299</v>
      </c>
      <c r="B3965" s="99">
        <v>2</v>
      </c>
      <c r="C3965" s="103">
        <v>0.0006157902205606451</v>
      </c>
      <c r="D3965" s="99" t="s">
        <v>456</v>
      </c>
      <c r="E3965" s="99" t="b">
        <v>0</v>
      </c>
      <c r="F3965" s="99" t="b">
        <v>0</v>
      </c>
      <c r="G3965" s="99" t="b">
        <v>0</v>
      </c>
    </row>
    <row r="3966" spans="1:7" ht="15">
      <c r="A3966" s="101" t="s">
        <v>1764</v>
      </c>
      <c r="B3966" s="99">
        <v>2</v>
      </c>
      <c r="C3966" s="103">
        <v>0.0006157902205606451</v>
      </c>
      <c r="D3966" s="99" t="s">
        <v>456</v>
      </c>
      <c r="E3966" s="99" t="b">
        <v>0</v>
      </c>
      <c r="F3966" s="99" t="b">
        <v>0</v>
      </c>
      <c r="G3966" s="99" t="b">
        <v>0</v>
      </c>
    </row>
    <row r="3967" spans="1:7" ht="15">
      <c r="A3967" s="101" t="s">
        <v>2062</v>
      </c>
      <c r="B3967" s="99">
        <v>2</v>
      </c>
      <c r="C3967" s="103">
        <v>0.00047770306658634186</v>
      </c>
      <c r="D3967" s="99" t="s">
        <v>456</v>
      </c>
      <c r="E3967" s="99" t="b">
        <v>0</v>
      </c>
      <c r="F3967" s="99" t="b">
        <v>0</v>
      </c>
      <c r="G3967" s="99" t="b">
        <v>0</v>
      </c>
    </row>
    <row r="3968" spans="1:7" ht="15">
      <c r="A3968" s="101" t="s">
        <v>1043</v>
      </c>
      <c r="B3968" s="99">
        <v>2</v>
      </c>
      <c r="C3968" s="103">
        <v>0.0006157902205606451</v>
      </c>
      <c r="D3968" s="99" t="s">
        <v>456</v>
      </c>
      <c r="E3968" s="99" t="b">
        <v>0</v>
      </c>
      <c r="F3968" s="99" t="b">
        <v>0</v>
      </c>
      <c r="G3968" s="99" t="b">
        <v>0</v>
      </c>
    </row>
    <row r="3969" spans="1:7" ht="15">
      <c r="A3969" s="101" t="s">
        <v>921</v>
      </c>
      <c r="B3969" s="99">
        <v>2</v>
      </c>
      <c r="C3969" s="103">
        <v>0.0006157902205606451</v>
      </c>
      <c r="D3969" s="99" t="s">
        <v>456</v>
      </c>
      <c r="E3969" s="99" t="b">
        <v>0</v>
      </c>
      <c r="F3969" s="99" t="b">
        <v>0</v>
      </c>
      <c r="G3969" s="99" t="b">
        <v>0</v>
      </c>
    </row>
    <row r="3970" spans="1:7" ht="15">
      <c r="A3970" s="101" t="s">
        <v>1556</v>
      </c>
      <c r="B3970" s="99">
        <v>2</v>
      </c>
      <c r="C3970" s="103">
        <v>0.00047770306658634186</v>
      </c>
      <c r="D3970" s="99" t="s">
        <v>456</v>
      </c>
      <c r="E3970" s="99" t="b">
        <v>0</v>
      </c>
      <c r="F3970" s="99" t="b">
        <v>0</v>
      </c>
      <c r="G3970" s="99" t="b">
        <v>0</v>
      </c>
    </row>
    <row r="3971" spans="1:7" ht="15">
      <c r="A3971" s="101" t="s">
        <v>1558</v>
      </c>
      <c r="B3971" s="99">
        <v>2</v>
      </c>
      <c r="C3971" s="103">
        <v>0.00047770306658634186</v>
      </c>
      <c r="D3971" s="99" t="s">
        <v>456</v>
      </c>
      <c r="E3971" s="99" t="b">
        <v>0</v>
      </c>
      <c r="F3971" s="99" t="b">
        <v>0</v>
      </c>
      <c r="G3971" s="99" t="b">
        <v>0</v>
      </c>
    </row>
    <row r="3972" spans="1:7" ht="15">
      <c r="A3972" s="101" t="s">
        <v>1557</v>
      </c>
      <c r="B3972" s="99">
        <v>2</v>
      </c>
      <c r="C3972" s="103">
        <v>0.0006157902205606451</v>
      </c>
      <c r="D3972" s="99" t="s">
        <v>456</v>
      </c>
      <c r="E3972" s="99" t="b">
        <v>0</v>
      </c>
      <c r="F3972" s="99" t="b">
        <v>0</v>
      </c>
      <c r="G3972" s="99" t="b">
        <v>0</v>
      </c>
    </row>
    <row r="3973" spans="1:7" ht="15">
      <c r="A3973" s="101" t="s">
        <v>2145</v>
      </c>
      <c r="B3973" s="99">
        <v>2</v>
      </c>
      <c r="C3973" s="103">
        <v>0.0006157902205606451</v>
      </c>
      <c r="D3973" s="99" t="s">
        <v>456</v>
      </c>
      <c r="E3973" s="99" t="b">
        <v>0</v>
      </c>
      <c r="F3973" s="99" t="b">
        <v>0</v>
      </c>
      <c r="G3973" s="99" t="b">
        <v>0</v>
      </c>
    </row>
    <row r="3974" spans="1:7" ht="15">
      <c r="A3974" s="101" t="s">
        <v>2189</v>
      </c>
      <c r="B3974" s="99">
        <v>2</v>
      </c>
      <c r="C3974" s="103">
        <v>0.00047770306658634186</v>
      </c>
      <c r="D3974" s="99" t="s">
        <v>456</v>
      </c>
      <c r="E3974" s="99" t="b">
        <v>1</v>
      </c>
      <c r="F3974" s="99" t="b">
        <v>0</v>
      </c>
      <c r="G3974" s="99" t="b">
        <v>0</v>
      </c>
    </row>
    <row r="3975" spans="1:7" ht="15">
      <c r="A3975" s="101" t="s">
        <v>2058</v>
      </c>
      <c r="B3975" s="99">
        <v>2</v>
      </c>
      <c r="C3975" s="103">
        <v>0.0006157902205606451</v>
      </c>
      <c r="D3975" s="99" t="s">
        <v>456</v>
      </c>
      <c r="E3975" s="99" t="b">
        <v>0</v>
      </c>
      <c r="F3975" s="99" t="b">
        <v>0</v>
      </c>
      <c r="G3975" s="99" t="b">
        <v>0</v>
      </c>
    </row>
    <row r="3976" spans="1:7" ht="15">
      <c r="A3976" s="101" t="s">
        <v>513</v>
      </c>
      <c r="B3976" s="99">
        <v>2</v>
      </c>
      <c r="C3976" s="103">
        <v>0.00047770306658634186</v>
      </c>
      <c r="D3976" s="99" t="s">
        <v>456</v>
      </c>
      <c r="E3976" s="99" t="b">
        <v>0</v>
      </c>
      <c r="F3976" s="99" t="b">
        <v>0</v>
      </c>
      <c r="G3976" s="99" t="b">
        <v>0</v>
      </c>
    </row>
    <row r="3977" spans="1:7" ht="15">
      <c r="A3977" s="101" t="s">
        <v>1383</v>
      </c>
      <c r="B3977" s="99">
        <v>2</v>
      </c>
      <c r="C3977" s="103">
        <v>0.0006157902205606451</v>
      </c>
      <c r="D3977" s="99" t="s">
        <v>456</v>
      </c>
      <c r="E3977" s="99" t="b">
        <v>0</v>
      </c>
      <c r="F3977" s="99" t="b">
        <v>0</v>
      </c>
      <c r="G3977" s="99" t="b">
        <v>0</v>
      </c>
    </row>
    <row r="3978" spans="1:7" ht="15">
      <c r="A3978" s="101" t="s">
        <v>688</v>
      </c>
      <c r="B3978" s="99">
        <v>2</v>
      </c>
      <c r="C3978" s="103">
        <v>0.00047770306658634186</v>
      </c>
      <c r="D3978" s="99" t="s">
        <v>456</v>
      </c>
      <c r="E3978" s="99" t="b">
        <v>0</v>
      </c>
      <c r="F3978" s="99" t="b">
        <v>0</v>
      </c>
      <c r="G3978" s="99" t="b">
        <v>0</v>
      </c>
    </row>
    <row r="3979" spans="1:7" ht="15">
      <c r="A3979" s="101" t="s">
        <v>977</v>
      </c>
      <c r="B3979" s="99">
        <v>2</v>
      </c>
      <c r="C3979" s="103">
        <v>0.00047770306658634186</v>
      </c>
      <c r="D3979" s="99" t="s">
        <v>456</v>
      </c>
      <c r="E3979" s="99" t="b">
        <v>0</v>
      </c>
      <c r="F3979" s="99" t="b">
        <v>0</v>
      </c>
      <c r="G3979" s="99" t="b">
        <v>0</v>
      </c>
    </row>
    <row r="3980" spans="1:7" ht="15">
      <c r="A3980" s="101" t="s">
        <v>1257</v>
      </c>
      <c r="B3980" s="99">
        <v>2</v>
      </c>
      <c r="C3980" s="103">
        <v>0.00047770306658634186</v>
      </c>
      <c r="D3980" s="99" t="s">
        <v>456</v>
      </c>
      <c r="E3980" s="99" t="b">
        <v>0</v>
      </c>
      <c r="F3980" s="99" t="b">
        <v>0</v>
      </c>
      <c r="G3980" s="99" t="b">
        <v>0</v>
      </c>
    </row>
    <row r="3981" spans="1:7" ht="15">
      <c r="A3981" s="101" t="s">
        <v>1608</v>
      </c>
      <c r="B3981" s="99">
        <v>2</v>
      </c>
      <c r="C3981" s="103">
        <v>0.00047770306658634186</v>
      </c>
      <c r="D3981" s="99" t="s">
        <v>456</v>
      </c>
      <c r="E3981" s="99" t="b">
        <v>0</v>
      </c>
      <c r="F3981" s="99" t="b">
        <v>0</v>
      </c>
      <c r="G3981" s="99" t="b">
        <v>0</v>
      </c>
    </row>
    <row r="3982" spans="1:7" ht="15">
      <c r="A3982" s="101" t="s">
        <v>1698</v>
      </c>
      <c r="B3982" s="99">
        <v>2</v>
      </c>
      <c r="C3982" s="103">
        <v>0.00047770306658634186</v>
      </c>
      <c r="D3982" s="99" t="s">
        <v>456</v>
      </c>
      <c r="E3982" s="99" t="b">
        <v>0</v>
      </c>
      <c r="F3982" s="99" t="b">
        <v>0</v>
      </c>
      <c r="G3982" s="99" t="b">
        <v>0</v>
      </c>
    </row>
    <row r="3983" spans="1:7" ht="15">
      <c r="A3983" s="101" t="s">
        <v>1180</v>
      </c>
      <c r="B3983" s="99">
        <v>2</v>
      </c>
      <c r="C3983" s="103">
        <v>0.00047770306658634186</v>
      </c>
      <c r="D3983" s="99" t="s">
        <v>456</v>
      </c>
      <c r="E3983" s="99" t="b">
        <v>0</v>
      </c>
      <c r="F3983" s="99" t="b">
        <v>0</v>
      </c>
      <c r="G3983" s="99" t="b">
        <v>0</v>
      </c>
    </row>
    <row r="3984" spans="1:7" ht="15">
      <c r="A3984" s="101" t="s">
        <v>2177</v>
      </c>
      <c r="B3984" s="99">
        <v>2</v>
      </c>
      <c r="C3984" s="103">
        <v>0.00047770306658634186</v>
      </c>
      <c r="D3984" s="99" t="s">
        <v>456</v>
      </c>
      <c r="E3984" s="99" t="b">
        <v>0</v>
      </c>
      <c r="F3984" s="99" t="b">
        <v>0</v>
      </c>
      <c r="G3984" s="99" t="b">
        <v>0</v>
      </c>
    </row>
    <row r="3985" spans="1:7" ht="15">
      <c r="A3985" s="101" t="s">
        <v>1870</v>
      </c>
      <c r="B3985" s="99">
        <v>2</v>
      </c>
      <c r="C3985" s="103">
        <v>0.00047770306658634186</v>
      </c>
      <c r="D3985" s="99" t="s">
        <v>456</v>
      </c>
      <c r="E3985" s="99" t="b">
        <v>0</v>
      </c>
      <c r="F3985" s="99" t="b">
        <v>0</v>
      </c>
      <c r="G3985" s="99" t="b">
        <v>0</v>
      </c>
    </row>
    <row r="3986" spans="1:7" ht="15">
      <c r="A3986" s="101" t="s">
        <v>1330</v>
      </c>
      <c r="B3986" s="99">
        <v>2</v>
      </c>
      <c r="C3986" s="103">
        <v>0.00047770306658634186</v>
      </c>
      <c r="D3986" s="99" t="s">
        <v>456</v>
      </c>
      <c r="E3986" s="99" t="b">
        <v>0</v>
      </c>
      <c r="F3986" s="99" t="b">
        <v>1</v>
      </c>
      <c r="G3986" s="99" t="b">
        <v>0</v>
      </c>
    </row>
    <row r="3987" spans="1:7" ht="15">
      <c r="A3987" s="101" t="s">
        <v>2196</v>
      </c>
      <c r="B3987" s="99">
        <v>2</v>
      </c>
      <c r="C3987" s="103">
        <v>0.0006157902205606451</v>
      </c>
      <c r="D3987" s="99" t="s">
        <v>456</v>
      </c>
      <c r="E3987" s="99" t="b">
        <v>0</v>
      </c>
      <c r="F3987" s="99" t="b">
        <v>0</v>
      </c>
      <c r="G3987" s="99" t="b">
        <v>0</v>
      </c>
    </row>
    <row r="3988" spans="1:7" ht="15">
      <c r="A3988" s="101" t="s">
        <v>1219</v>
      </c>
      <c r="B3988" s="99">
        <v>2</v>
      </c>
      <c r="C3988" s="103">
        <v>0.00047770306658634186</v>
      </c>
      <c r="D3988" s="99" t="s">
        <v>456</v>
      </c>
      <c r="E3988" s="99" t="b">
        <v>0</v>
      </c>
      <c r="F3988" s="99" t="b">
        <v>0</v>
      </c>
      <c r="G3988" s="99" t="b">
        <v>0</v>
      </c>
    </row>
    <row r="3989" spans="1:7" ht="15">
      <c r="A3989" s="101" t="s">
        <v>1524</v>
      </c>
      <c r="B3989" s="99">
        <v>2</v>
      </c>
      <c r="C3989" s="103">
        <v>0.00047770306658634186</v>
      </c>
      <c r="D3989" s="99" t="s">
        <v>456</v>
      </c>
      <c r="E3989" s="99" t="b">
        <v>0</v>
      </c>
      <c r="F3989" s="99" t="b">
        <v>0</v>
      </c>
      <c r="G3989" s="99" t="b">
        <v>0</v>
      </c>
    </row>
    <row r="3990" spans="1:7" ht="15">
      <c r="A3990" s="101" t="s">
        <v>779</v>
      </c>
      <c r="B3990" s="99">
        <v>2</v>
      </c>
      <c r="C3990" s="103">
        <v>0.00047770306658634186</v>
      </c>
      <c r="D3990" s="99" t="s">
        <v>456</v>
      </c>
      <c r="E3990" s="99" t="b">
        <v>0</v>
      </c>
      <c r="F3990" s="99" t="b">
        <v>0</v>
      </c>
      <c r="G3990" s="99" t="b">
        <v>0</v>
      </c>
    </row>
    <row r="3991" spans="1:7" ht="15">
      <c r="A3991" s="101" t="s">
        <v>2027</v>
      </c>
      <c r="B3991" s="99">
        <v>2</v>
      </c>
      <c r="C3991" s="103">
        <v>0.0006157902205606451</v>
      </c>
      <c r="D3991" s="99" t="s">
        <v>456</v>
      </c>
      <c r="E3991" s="99" t="b">
        <v>0</v>
      </c>
      <c r="F3991" s="99" t="b">
        <v>0</v>
      </c>
      <c r="G3991" s="99" t="b">
        <v>0</v>
      </c>
    </row>
    <row r="3992" spans="1:7" ht="15">
      <c r="A3992" s="101" t="s">
        <v>1661</v>
      </c>
      <c r="B3992" s="99">
        <v>2</v>
      </c>
      <c r="C3992" s="103">
        <v>0.00047770306658634186</v>
      </c>
      <c r="D3992" s="99" t="s">
        <v>456</v>
      </c>
      <c r="E3992" s="99" t="b">
        <v>0</v>
      </c>
      <c r="F3992" s="99" t="b">
        <v>0</v>
      </c>
      <c r="G3992" s="99" t="b">
        <v>0</v>
      </c>
    </row>
    <row r="3993" spans="1:7" ht="15">
      <c r="A3993" s="101" t="s">
        <v>2036</v>
      </c>
      <c r="B3993" s="99">
        <v>2</v>
      </c>
      <c r="C3993" s="103">
        <v>0.00047770306658634186</v>
      </c>
      <c r="D3993" s="99" t="s">
        <v>456</v>
      </c>
      <c r="E3993" s="99" t="b">
        <v>0</v>
      </c>
      <c r="F3993" s="99" t="b">
        <v>0</v>
      </c>
      <c r="G3993" s="99" t="b">
        <v>0</v>
      </c>
    </row>
    <row r="3994" spans="1:7" ht="15">
      <c r="A3994" s="101" t="s">
        <v>2054</v>
      </c>
      <c r="B3994" s="99">
        <v>2</v>
      </c>
      <c r="C3994" s="103">
        <v>0.0006157902205606451</v>
      </c>
      <c r="D3994" s="99" t="s">
        <v>456</v>
      </c>
      <c r="E3994" s="99" t="b">
        <v>0</v>
      </c>
      <c r="F3994" s="99" t="b">
        <v>0</v>
      </c>
      <c r="G3994" s="99" t="b">
        <v>0</v>
      </c>
    </row>
    <row r="3995" spans="1:7" ht="15">
      <c r="A3995" s="101" t="s">
        <v>1821</v>
      </c>
      <c r="B3995" s="99">
        <v>2</v>
      </c>
      <c r="C3995" s="103">
        <v>0.00047770306658634186</v>
      </c>
      <c r="D3995" s="99" t="s">
        <v>456</v>
      </c>
      <c r="E3995" s="99" t="b">
        <v>0</v>
      </c>
      <c r="F3995" s="99" t="b">
        <v>0</v>
      </c>
      <c r="G3995" s="99" t="b">
        <v>0</v>
      </c>
    </row>
    <row r="3996" spans="1:7" ht="15">
      <c r="A3996" s="101" t="s">
        <v>1948</v>
      </c>
      <c r="B3996" s="99">
        <v>2</v>
      </c>
      <c r="C3996" s="103">
        <v>0.00047770306658634186</v>
      </c>
      <c r="D3996" s="99" t="s">
        <v>456</v>
      </c>
      <c r="E3996" s="99" t="b">
        <v>0</v>
      </c>
      <c r="F3996" s="99" t="b">
        <v>0</v>
      </c>
      <c r="G3996" s="99" t="b">
        <v>0</v>
      </c>
    </row>
    <row r="3997" spans="1:7" ht="15">
      <c r="A3997" s="101" t="s">
        <v>1032</v>
      </c>
      <c r="B3997" s="99">
        <v>2</v>
      </c>
      <c r="C3997" s="103">
        <v>0.0006157902205606451</v>
      </c>
      <c r="D3997" s="99" t="s">
        <v>456</v>
      </c>
      <c r="E3997" s="99" t="b">
        <v>0</v>
      </c>
      <c r="F3997" s="99" t="b">
        <v>0</v>
      </c>
      <c r="G3997" s="99" t="b">
        <v>0</v>
      </c>
    </row>
    <row r="3998" spans="1:7" ht="15">
      <c r="A3998" s="101" t="s">
        <v>1191</v>
      </c>
      <c r="B3998" s="99">
        <v>2</v>
      </c>
      <c r="C3998" s="103">
        <v>0.00047770306658634186</v>
      </c>
      <c r="D3998" s="99" t="s">
        <v>456</v>
      </c>
      <c r="E3998" s="99" t="b">
        <v>0</v>
      </c>
      <c r="F3998" s="99" t="b">
        <v>0</v>
      </c>
      <c r="G3998" s="99" t="b">
        <v>0</v>
      </c>
    </row>
    <row r="3999" spans="1:7" ht="15">
      <c r="A3999" s="101" t="s">
        <v>1575</v>
      </c>
      <c r="B3999" s="99">
        <v>2</v>
      </c>
      <c r="C3999" s="103">
        <v>0.00047770306658634186</v>
      </c>
      <c r="D3999" s="99" t="s">
        <v>456</v>
      </c>
      <c r="E3999" s="99" t="b">
        <v>0</v>
      </c>
      <c r="F3999" s="99" t="b">
        <v>0</v>
      </c>
      <c r="G3999" s="99" t="b">
        <v>0</v>
      </c>
    </row>
    <row r="4000" spans="1:7" ht="15">
      <c r="A4000" s="101" t="s">
        <v>2305</v>
      </c>
      <c r="B4000" s="99">
        <v>2</v>
      </c>
      <c r="C4000" s="103">
        <v>0.00047770306658634186</v>
      </c>
      <c r="D4000" s="99" t="s">
        <v>456</v>
      </c>
      <c r="E4000" s="99" t="b">
        <v>0</v>
      </c>
      <c r="F4000" s="99" t="b">
        <v>0</v>
      </c>
      <c r="G4000" s="99" t="b">
        <v>0</v>
      </c>
    </row>
    <row r="4001" spans="1:7" ht="15">
      <c r="A4001" s="101" t="s">
        <v>828</v>
      </c>
      <c r="B4001" s="99">
        <v>2</v>
      </c>
      <c r="C4001" s="103">
        <v>0.00047770306658634186</v>
      </c>
      <c r="D4001" s="99" t="s">
        <v>456</v>
      </c>
      <c r="E4001" s="99" t="b">
        <v>0</v>
      </c>
      <c r="F4001" s="99" t="b">
        <v>0</v>
      </c>
      <c r="G4001" s="99" t="b">
        <v>0</v>
      </c>
    </row>
    <row r="4002" spans="1:7" ht="15">
      <c r="A4002" s="101" t="s">
        <v>960</v>
      </c>
      <c r="B4002" s="99">
        <v>2</v>
      </c>
      <c r="C4002" s="103">
        <v>0.00047770306658634186</v>
      </c>
      <c r="D4002" s="99" t="s">
        <v>456</v>
      </c>
      <c r="E4002" s="99" t="b">
        <v>0</v>
      </c>
      <c r="F4002" s="99" t="b">
        <v>1</v>
      </c>
      <c r="G4002" s="99" t="b">
        <v>0</v>
      </c>
    </row>
    <row r="4003" spans="1:7" ht="15">
      <c r="A4003" s="101" t="s">
        <v>814</v>
      </c>
      <c r="B4003" s="99">
        <v>2</v>
      </c>
      <c r="C4003" s="103">
        <v>0.00047770306658634186</v>
      </c>
      <c r="D4003" s="99" t="s">
        <v>456</v>
      </c>
      <c r="E4003" s="99" t="b">
        <v>0</v>
      </c>
      <c r="F4003" s="99" t="b">
        <v>0</v>
      </c>
      <c r="G4003" s="99" t="b">
        <v>0</v>
      </c>
    </row>
    <row r="4004" spans="1:7" ht="15">
      <c r="A4004" s="101" t="s">
        <v>815</v>
      </c>
      <c r="B4004" s="99">
        <v>2</v>
      </c>
      <c r="C4004" s="103">
        <v>0.0006157902205606451</v>
      </c>
      <c r="D4004" s="99" t="s">
        <v>456</v>
      </c>
      <c r="E4004" s="99" t="b">
        <v>0</v>
      </c>
      <c r="F4004" s="99" t="b">
        <v>0</v>
      </c>
      <c r="G4004" s="99" t="b">
        <v>0</v>
      </c>
    </row>
    <row r="4005" spans="1:7" ht="15">
      <c r="A4005" s="101" t="s">
        <v>2116</v>
      </c>
      <c r="B4005" s="99">
        <v>2</v>
      </c>
      <c r="C4005" s="103">
        <v>0.00047770306658634186</v>
      </c>
      <c r="D4005" s="99" t="s">
        <v>456</v>
      </c>
      <c r="E4005" s="99" t="b">
        <v>0</v>
      </c>
      <c r="F4005" s="99" t="b">
        <v>0</v>
      </c>
      <c r="G4005" s="99" t="b">
        <v>0</v>
      </c>
    </row>
    <row r="4006" spans="1:7" ht="15">
      <c r="A4006" s="101" t="s">
        <v>1786</v>
      </c>
      <c r="B4006" s="99">
        <v>2</v>
      </c>
      <c r="C4006" s="103">
        <v>0.00047770306658634186</v>
      </c>
      <c r="D4006" s="99" t="s">
        <v>456</v>
      </c>
      <c r="E4006" s="99" t="b">
        <v>0</v>
      </c>
      <c r="F4006" s="99" t="b">
        <v>0</v>
      </c>
      <c r="G4006" s="99" t="b">
        <v>0</v>
      </c>
    </row>
    <row r="4007" spans="1:7" ht="15">
      <c r="A4007" s="101" t="s">
        <v>817</v>
      </c>
      <c r="B4007" s="99">
        <v>2</v>
      </c>
      <c r="C4007" s="103">
        <v>0.00047770306658634186</v>
      </c>
      <c r="D4007" s="99" t="s">
        <v>456</v>
      </c>
      <c r="E4007" s="99" t="b">
        <v>0</v>
      </c>
      <c r="F4007" s="99" t="b">
        <v>0</v>
      </c>
      <c r="G4007" s="99" t="b">
        <v>0</v>
      </c>
    </row>
    <row r="4008" spans="1:7" ht="15">
      <c r="A4008" s="101" t="s">
        <v>2077</v>
      </c>
      <c r="B4008" s="99">
        <v>2</v>
      </c>
      <c r="C4008" s="103">
        <v>0.0006157902205606451</v>
      </c>
      <c r="D4008" s="99" t="s">
        <v>456</v>
      </c>
      <c r="E4008" s="99" t="b">
        <v>0</v>
      </c>
      <c r="F4008" s="99" t="b">
        <v>0</v>
      </c>
      <c r="G4008" s="99" t="b">
        <v>0</v>
      </c>
    </row>
    <row r="4009" spans="1:7" ht="15">
      <c r="A4009" s="101" t="s">
        <v>1802</v>
      </c>
      <c r="B4009" s="99">
        <v>2</v>
      </c>
      <c r="C4009" s="103">
        <v>0.00047770306658634186</v>
      </c>
      <c r="D4009" s="99" t="s">
        <v>456</v>
      </c>
      <c r="E4009" s="99" t="b">
        <v>0</v>
      </c>
      <c r="F4009" s="99" t="b">
        <v>0</v>
      </c>
      <c r="G4009" s="99" t="b">
        <v>0</v>
      </c>
    </row>
    <row r="4010" spans="1:7" ht="15">
      <c r="A4010" s="101" t="s">
        <v>2096</v>
      </c>
      <c r="B4010" s="99">
        <v>2</v>
      </c>
      <c r="C4010" s="103">
        <v>0.00047770306658634186</v>
      </c>
      <c r="D4010" s="99" t="s">
        <v>456</v>
      </c>
      <c r="E4010" s="99" t="b">
        <v>0</v>
      </c>
      <c r="F4010" s="99" t="b">
        <v>0</v>
      </c>
      <c r="G4010" s="99" t="b">
        <v>0</v>
      </c>
    </row>
    <row r="4011" spans="1:7" ht="15">
      <c r="A4011" s="101" t="s">
        <v>1458</v>
      </c>
      <c r="B4011" s="99">
        <v>2</v>
      </c>
      <c r="C4011" s="103">
        <v>0.0006157902205606451</v>
      </c>
      <c r="D4011" s="99" t="s">
        <v>456</v>
      </c>
      <c r="E4011" s="99" t="b">
        <v>0</v>
      </c>
      <c r="F4011" s="99" t="b">
        <v>0</v>
      </c>
      <c r="G4011" s="99" t="b">
        <v>0</v>
      </c>
    </row>
    <row r="4012" spans="1:7" ht="15">
      <c r="A4012" s="101" t="s">
        <v>2001</v>
      </c>
      <c r="B4012" s="99">
        <v>2</v>
      </c>
      <c r="C4012" s="103">
        <v>0.0006157902205606451</v>
      </c>
      <c r="D4012" s="99" t="s">
        <v>456</v>
      </c>
      <c r="E4012" s="99" t="b">
        <v>0</v>
      </c>
      <c r="F4012" s="99" t="b">
        <v>1</v>
      </c>
      <c r="G4012" s="99" t="b">
        <v>0</v>
      </c>
    </row>
    <row r="4013" spans="1:7" ht="15">
      <c r="A4013" s="101" t="s">
        <v>935</v>
      </c>
      <c r="B4013" s="99">
        <v>2</v>
      </c>
      <c r="C4013" s="103">
        <v>0.00047770306658634186</v>
      </c>
      <c r="D4013" s="99" t="s">
        <v>456</v>
      </c>
      <c r="E4013" s="99" t="b">
        <v>1</v>
      </c>
      <c r="F4013" s="99" t="b">
        <v>0</v>
      </c>
      <c r="G4013" s="99" t="b">
        <v>0</v>
      </c>
    </row>
    <row r="4014" spans="1:7" ht="15">
      <c r="A4014" s="101" t="s">
        <v>829</v>
      </c>
      <c r="B4014" s="99">
        <v>2</v>
      </c>
      <c r="C4014" s="103">
        <v>0.00047770306658634186</v>
      </c>
      <c r="D4014" s="99" t="s">
        <v>456</v>
      </c>
      <c r="E4014" s="99" t="b">
        <v>0</v>
      </c>
      <c r="F4014" s="99" t="b">
        <v>0</v>
      </c>
      <c r="G4014" s="99" t="b">
        <v>0</v>
      </c>
    </row>
    <row r="4015" spans="1:7" ht="15">
      <c r="A4015" s="101" t="s">
        <v>901</v>
      </c>
      <c r="B4015" s="99">
        <v>2</v>
      </c>
      <c r="C4015" s="103">
        <v>0.00047770306658634186</v>
      </c>
      <c r="D4015" s="99" t="s">
        <v>456</v>
      </c>
      <c r="E4015" s="99" t="b">
        <v>0</v>
      </c>
      <c r="F4015" s="99" t="b">
        <v>0</v>
      </c>
      <c r="G4015" s="99" t="b">
        <v>0</v>
      </c>
    </row>
    <row r="4016" spans="1:7" ht="15">
      <c r="A4016" s="101" t="s">
        <v>712</v>
      </c>
      <c r="B4016" s="99">
        <v>2</v>
      </c>
      <c r="C4016" s="103">
        <v>0.00047770306658634186</v>
      </c>
      <c r="D4016" s="99" t="s">
        <v>456</v>
      </c>
      <c r="E4016" s="99" t="b">
        <v>0</v>
      </c>
      <c r="F4016" s="99" t="b">
        <v>0</v>
      </c>
      <c r="G4016" s="99" t="b">
        <v>0</v>
      </c>
    </row>
    <row r="4017" spans="1:7" ht="15">
      <c r="A4017" s="101" t="s">
        <v>791</v>
      </c>
      <c r="B4017" s="99">
        <v>2</v>
      </c>
      <c r="C4017" s="103">
        <v>0.00047770306658634186</v>
      </c>
      <c r="D4017" s="99" t="s">
        <v>456</v>
      </c>
      <c r="E4017" s="99" t="b">
        <v>0</v>
      </c>
      <c r="F4017" s="99" t="b">
        <v>0</v>
      </c>
      <c r="G4017" s="99" t="b">
        <v>0</v>
      </c>
    </row>
    <row r="4018" spans="1:7" ht="15">
      <c r="A4018" s="101" t="s">
        <v>1210</v>
      </c>
      <c r="B4018" s="99">
        <v>2</v>
      </c>
      <c r="C4018" s="103">
        <v>0.00047770306658634186</v>
      </c>
      <c r="D4018" s="99" t="s">
        <v>456</v>
      </c>
      <c r="E4018" s="99" t="b">
        <v>0</v>
      </c>
      <c r="F4018" s="99" t="b">
        <v>0</v>
      </c>
      <c r="G4018" s="99" t="b">
        <v>0</v>
      </c>
    </row>
    <row r="4019" spans="1:7" ht="15">
      <c r="A4019" s="101" t="s">
        <v>1316</v>
      </c>
      <c r="B4019" s="99">
        <v>2</v>
      </c>
      <c r="C4019" s="103">
        <v>0.0006157902205606451</v>
      </c>
      <c r="D4019" s="99" t="s">
        <v>456</v>
      </c>
      <c r="E4019" s="99" t="b">
        <v>0</v>
      </c>
      <c r="F4019" s="99" t="b">
        <v>0</v>
      </c>
      <c r="G4019" s="99" t="b">
        <v>0</v>
      </c>
    </row>
    <row r="4020" spans="1:7" ht="15">
      <c r="A4020" s="101" t="s">
        <v>2359</v>
      </c>
      <c r="B4020" s="99">
        <v>2</v>
      </c>
      <c r="C4020" s="103">
        <v>0.00047770306658634186</v>
      </c>
      <c r="D4020" s="99" t="s">
        <v>456</v>
      </c>
      <c r="E4020" s="99" t="b">
        <v>0</v>
      </c>
      <c r="F4020" s="99" t="b">
        <v>0</v>
      </c>
      <c r="G4020" s="99" t="b">
        <v>0</v>
      </c>
    </row>
    <row r="4021" spans="1:7" ht="15">
      <c r="A4021" s="101" t="s">
        <v>1104</v>
      </c>
      <c r="B4021" s="99">
        <v>2</v>
      </c>
      <c r="C4021" s="103">
        <v>0.0006157902205606451</v>
      </c>
      <c r="D4021" s="99" t="s">
        <v>456</v>
      </c>
      <c r="E4021" s="99" t="b">
        <v>0</v>
      </c>
      <c r="F4021" s="99" t="b">
        <v>0</v>
      </c>
      <c r="G4021" s="99" t="b">
        <v>0</v>
      </c>
    </row>
    <row r="4022" spans="1:7" ht="15">
      <c r="A4022" s="101" t="s">
        <v>1169</v>
      </c>
      <c r="B4022" s="99">
        <v>2</v>
      </c>
      <c r="C4022" s="103">
        <v>0.00047770306658634186</v>
      </c>
      <c r="D4022" s="99" t="s">
        <v>456</v>
      </c>
      <c r="E4022" s="99" t="b">
        <v>0</v>
      </c>
      <c r="F4022" s="99" t="b">
        <v>0</v>
      </c>
      <c r="G4022" s="99" t="b">
        <v>0</v>
      </c>
    </row>
    <row r="4023" spans="1:7" ht="15">
      <c r="A4023" s="101" t="s">
        <v>832</v>
      </c>
      <c r="B4023" s="99">
        <v>2</v>
      </c>
      <c r="C4023" s="103">
        <v>0.00047770306658634186</v>
      </c>
      <c r="D4023" s="99" t="s">
        <v>456</v>
      </c>
      <c r="E4023" s="99" t="b">
        <v>0</v>
      </c>
      <c r="F4023" s="99" t="b">
        <v>0</v>
      </c>
      <c r="G4023" s="99" t="b">
        <v>0</v>
      </c>
    </row>
    <row r="4024" spans="1:7" ht="15">
      <c r="A4024" s="101" t="s">
        <v>2408</v>
      </c>
      <c r="B4024" s="99">
        <v>2</v>
      </c>
      <c r="C4024" s="103">
        <v>0.00047770306658634186</v>
      </c>
      <c r="D4024" s="99" t="s">
        <v>456</v>
      </c>
      <c r="E4024" s="99" t="b">
        <v>0</v>
      </c>
      <c r="F4024" s="99" t="b">
        <v>0</v>
      </c>
      <c r="G4024" s="99" t="b">
        <v>0</v>
      </c>
    </row>
    <row r="4025" spans="1:7" ht="15">
      <c r="A4025" s="101" t="s">
        <v>1030</v>
      </c>
      <c r="B4025" s="99">
        <v>2</v>
      </c>
      <c r="C4025" s="103">
        <v>0.00047770306658634186</v>
      </c>
      <c r="D4025" s="99" t="s">
        <v>456</v>
      </c>
      <c r="E4025" s="99" t="b">
        <v>0</v>
      </c>
      <c r="F4025" s="99" t="b">
        <v>0</v>
      </c>
      <c r="G4025" s="99" t="b">
        <v>0</v>
      </c>
    </row>
    <row r="4026" spans="1:7" ht="15">
      <c r="A4026" s="101" t="s">
        <v>1026</v>
      </c>
      <c r="B4026" s="99">
        <v>2</v>
      </c>
      <c r="C4026" s="103">
        <v>0.0006157902205606451</v>
      </c>
      <c r="D4026" s="99" t="s">
        <v>456</v>
      </c>
      <c r="E4026" s="99" t="b">
        <v>0</v>
      </c>
      <c r="F4026" s="99" t="b">
        <v>0</v>
      </c>
      <c r="G4026" s="99" t="b">
        <v>0</v>
      </c>
    </row>
    <row r="4027" spans="1:7" ht="15">
      <c r="A4027" s="101" t="s">
        <v>834</v>
      </c>
      <c r="B4027" s="99">
        <v>2</v>
      </c>
      <c r="C4027" s="103">
        <v>0.0006157902205606451</v>
      </c>
      <c r="D4027" s="99" t="s">
        <v>456</v>
      </c>
      <c r="E4027" s="99" t="b">
        <v>0</v>
      </c>
      <c r="F4027" s="99" t="b">
        <v>0</v>
      </c>
      <c r="G4027" s="99" t="b">
        <v>0</v>
      </c>
    </row>
    <row r="4028" spans="1:7" ht="15">
      <c r="A4028" s="101" t="s">
        <v>1988</v>
      </c>
      <c r="B4028" s="99">
        <v>2</v>
      </c>
      <c r="C4028" s="103">
        <v>0.0006157902205606451</v>
      </c>
      <c r="D4028" s="99" t="s">
        <v>456</v>
      </c>
      <c r="E4028" s="99" t="b">
        <v>0</v>
      </c>
      <c r="F4028" s="99" t="b">
        <v>0</v>
      </c>
      <c r="G4028" s="99" t="b">
        <v>0</v>
      </c>
    </row>
    <row r="4029" spans="1:7" ht="15">
      <c r="A4029" s="101" t="s">
        <v>1122</v>
      </c>
      <c r="B4029" s="99">
        <v>2</v>
      </c>
      <c r="C4029" s="103">
        <v>0.00047770306658634186</v>
      </c>
      <c r="D4029" s="99" t="s">
        <v>456</v>
      </c>
      <c r="E4029" s="99" t="b">
        <v>0</v>
      </c>
      <c r="F4029" s="99" t="b">
        <v>0</v>
      </c>
      <c r="G4029" s="99" t="b">
        <v>0</v>
      </c>
    </row>
    <row r="4030" spans="1:7" ht="15">
      <c r="A4030" s="101" t="s">
        <v>1460</v>
      </c>
      <c r="B4030" s="99">
        <v>2</v>
      </c>
      <c r="C4030" s="103">
        <v>0.00047770306658634186</v>
      </c>
      <c r="D4030" s="99" t="s">
        <v>456</v>
      </c>
      <c r="E4030" s="99" t="b">
        <v>0</v>
      </c>
      <c r="F4030" s="99" t="b">
        <v>0</v>
      </c>
      <c r="G4030" s="99" t="b">
        <v>0</v>
      </c>
    </row>
    <row r="4031" spans="1:7" ht="15">
      <c r="A4031" s="101" t="s">
        <v>505</v>
      </c>
      <c r="B4031" s="99">
        <v>2</v>
      </c>
      <c r="C4031" s="103">
        <v>0.0006157902205606451</v>
      </c>
      <c r="D4031" s="99" t="s">
        <v>456</v>
      </c>
      <c r="E4031" s="99" t="b">
        <v>0</v>
      </c>
      <c r="F4031" s="99" t="b">
        <v>0</v>
      </c>
      <c r="G4031" s="99" t="b">
        <v>0</v>
      </c>
    </row>
    <row r="4032" spans="1:7" ht="15">
      <c r="A4032" s="101" t="s">
        <v>2393</v>
      </c>
      <c r="B4032" s="99">
        <v>2</v>
      </c>
      <c r="C4032" s="103">
        <v>0.0006157902205606451</v>
      </c>
      <c r="D4032" s="99" t="s">
        <v>456</v>
      </c>
      <c r="E4032" s="99" t="b">
        <v>0</v>
      </c>
      <c r="F4032" s="99" t="b">
        <v>0</v>
      </c>
      <c r="G4032" s="99" t="b">
        <v>0</v>
      </c>
    </row>
    <row r="4033" spans="1:7" ht="15">
      <c r="A4033" s="101" t="s">
        <v>1468</v>
      </c>
      <c r="B4033" s="99">
        <v>2</v>
      </c>
      <c r="C4033" s="103">
        <v>0.00047770306658634186</v>
      </c>
      <c r="D4033" s="99" t="s">
        <v>456</v>
      </c>
      <c r="E4033" s="99" t="b">
        <v>0</v>
      </c>
      <c r="F4033" s="99" t="b">
        <v>0</v>
      </c>
      <c r="G4033" s="99" t="b">
        <v>0</v>
      </c>
    </row>
    <row r="4034" spans="1:7" ht="15">
      <c r="A4034" s="101" t="s">
        <v>1345</v>
      </c>
      <c r="B4034" s="99">
        <v>2</v>
      </c>
      <c r="C4034" s="103">
        <v>0.00047770306658634186</v>
      </c>
      <c r="D4034" s="99" t="s">
        <v>456</v>
      </c>
      <c r="E4034" s="99" t="b">
        <v>0</v>
      </c>
      <c r="F4034" s="99" t="b">
        <v>0</v>
      </c>
      <c r="G4034" s="99" t="b">
        <v>0</v>
      </c>
    </row>
    <row r="4035" spans="1:7" ht="15">
      <c r="A4035" s="101" t="s">
        <v>2201</v>
      </c>
      <c r="B4035" s="99">
        <v>2</v>
      </c>
      <c r="C4035" s="103">
        <v>0.00047770306658634186</v>
      </c>
      <c r="D4035" s="99" t="s">
        <v>456</v>
      </c>
      <c r="E4035" s="99" t="b">
        <v>0</v>
      </c>
      <c r="F4035" s="99" t="b">
        <v>1</v>
      </c>
      <c r="G4035" s="99" t="b">
        <v>0</v>
      </c>
    </row>
    <row r="4036" spans="1:7" ht="15">
      <c r="A4036" s="101" t="s">
        <v>1135</v>
      </c>
      <c r="B4036" s="99">
        <v>2</v>
      </c>
      <c r="C4036" s="103">
        <v>0.00047770306658634186</v>
      </c>
      <c r="D4036" s="99" t="s">
        <v>456</v>
      </c>
      <c r="E4036" s="99" t="b">
        <v>0</v>
      </c>
      <c r="F4036" s="99" t="b">
        <v>0</v>
      </c>
      <c r="G4036" s="99" t="b">
        <v>0</v>
      </c>
    </row>
    <row r="4037" spans="1:7" ht="15">
      <c r="A4037" s="101" t="s">
        <v>1252</v>
      </c>
      <c r="B4037" s="99">
        <v>2</v>
      </c>
      <c r="C4037" s="103">
        <v>0.00047770306658634186</v>
      </c>
      <c r="D4037" s="99" t="s">
        <v>456</v>
      </c>
      <c r="E4037" s="99" t="b">
        <v>0</v>
      </c>
      <c r="F4037" s="99" t="b">
        <v>0</v>
      </c>
      <c r="G4037" s="99" t="b">
        <v>0</v>
      </c>
    </row>
    <row r="4038" spans="1:7" ht="15">
      <c r="A4038" s="101" t="s">
        <v>963</v>
      </c>
      <c r="B4038" s="99">
        <v>2</v>
      </c>
      <c r="C4038" s="103">
        <v>0.00047770306658634186</v>
      </c>
      <c r="D4038" s="99" t="s">
        <v>456</v>
      </c>
      <c r="E4038" s="99" t="b">
        <v>0</v>
      </c>
      <c r="F4038" s="99" t="b">
        <v>0</v>
      </c>
      <c r="G4038" s="99" t="b">
        <v>0</v>
      </c>
    </row>
    <row r="4039" spans="1:7" ht="15">
      <c r="A4039" s="101" t="s">
        <v>1127</v>
      </c>
      <c r="B4039" s="99">
        <v>2</v>
      </c>
      <c r="C4039" s="103">
        <v>0.00047770306658634186</v>
      </c>
      <c r="D4039" s="99" t="s">
        <v>456</v>
      </c>
      <c r="E4039" s="99" t="b">
        <v>0</v>
      </c>
      <c r="F4039" s="99" t="b">
        <v>0</v>
      </c>
      <c r="G4039" s="99" t="b">
        <v>0</v>
      </c>
    </row>
    <row r="4040" spans="1:7" ht="15">
      <c r="A4040" s="101" t="s">
        <v>478</v>
      </c>
      <c r="B4040" s="99">
        <v>22</v>
      </c>
      <c r="C4040" s="103">
        <v>0.006114690728967969</v>
      </c>
      <c r="D4040" s="99" t="s">
        <v>457</v>
      </c>
      <c r="E4040" s="99" t="b">
        <v>0</v>
      </c>
      <c r="F4040" s="99" t="b">
        <v>0</v>
      </c>
      <c r="G4040" s="99" t="b">
        <v>0</v>
      </c>
    </row>
    <row r="4041" spans="1:7" ht="15">
      <c r="A4041" s="101" t="s">
        <v>538</v>
      </c>
      <c r="B4041" s="99">
        <v>21</v>
      </c>
      <c r="C4041" s="103">
        <v>0.017751011678833382</v>
      </c>
      <c r="D4041" s="99" t="s">
        <v>457</v>
      </c>
      <c r="E4041" s="99" t="b">
        <v>0</v>
      </c>
      <c r="F4041" s="99" t="b">
        <v>0</v>
      </c>
      <c r="G4041" s="99" t="b">
        <v>0</v>
      </c>
    </row>
    <row r="4042" spans="1:7" ht="15">
      <c r="A4042" s="101" t="s">
        <v>505</v>
      </c>
      <c r="B4042" s="99">
        <v>19</v>
      </c>
      <c r="C4042" s="103">
        <v>0.008702237969425883</v>
      </c>
      <c r="D4042" s="99" t="s">
        <v>457</v>
      </c>
      <c r="E4042" s="99" t="b">
        <v>0</v>
      </c>
      <c r="F4042" s="99" t="b">
        <v>0</v>
      </c>
      <c r="G4042" s="99" t="b">
        <v>0</v>
      </c>
    </row>
    <row r="4043" spans="1:7" ht="15">
      <c r="A4043" s="101" t="s">
        <v>567</v>
      </c>
      <c r="B4043" s="99">
        <v>17</v>
      </c>
      <c r="C4043" s="103">
        <v>0.014369866597150832</v>
      </c>
      <c r="D4043" s="99" t="s">
        <v>457</v>
      </c>
      <c r="E4043" s="99" t="b">
        <v>0</v>
      </c>
      <c r="F4043" s="99" t="b">
        <v>0</v>
      </c>
      <c r="G4043" s="99" t="b">
        <v>0</v>
      </c>
    </row>
    <row r="4044" spans="1:7" ht="15">
      <c r="A4044" s="101" t="s">
        <v>575</v>
      </c>
      <c r="B4044" s="99">
        <v>17</v>
      </c>
      <c r="C4044" s="103">
        <v>0.014369866597150832</v>
      </c>
      <c r="D4044" s="99" t="s">
        <v>457</v>
      </c>
      <c r="E4044" s="99" t="b">
        <v>0</v>
      </c>
      <c r="F4044" s="99" t="b">
        <v>0</v>
      </c>
      <c r="G4044" s="99" t="b">
        <v>0</v>
      </c>
    </row>
    <row r="4045" spans="1:7" ht="15">
      <c r="A4045" s="101" t="s">
        <v>546</v>
      </c>
      <c r="B4045" s="99">
        <v>14</v>
      </c>
      <c r="C4045" s="103">
        <v>0.011834007785888922</v>
      </c>
      <c r="D4045" s="99" t="s">
        <v>457</v>
      </c>
      <c r="E4045" s="99" t="b">
        <v>0</v>
      </c>
      <c r="F4045" s="99" t="b">
        <v>0</v>
      </c>
      <c r="G4045" s="99" t="b">
        <v>0</v>
      </c>
    </row>
    <row r="4046" spans="1:7" ht="15">
      <c r="A4046" s="101" t="s">
        <v>526</v>
      </c>
      <c r="B4046" s="99">
        <v>11</v>
      </c>
      <c r="C4046" s="103">
        <v>0.00503813777177288</v>
      </c>
      <c r="D4046" s="99" t="s">
        <v>457</v>
      </c>
      <c r="E4046" s="99" t="b">
        <v>0</v>
      </c>
      <c r="F4046" s="99" t="b">
        <v>0</v>
      </c>
      <c r="G4046" s="99" t="b">
        <v>0</v>
      </c>
    </row>
    <row r="4047" spans="1:7" ht="15">
      <c r="A4047" s="101" t="s">
        <v>704</v>
      </c>
      <c r="B4047" s="99">
        <v>10</v>
      </c>
      <c r="C4047" s="103">
        <v>0.008452862704206372</v>
      </c>
      <c r="D4047" s="99" t="s">
        <v>457</v>
      </c>
      <c r="E4047" s="99" t="b">
        <v>0</v>
      </c>
      <c r="F4047" s="99" t="b">
        <v>0</v>
      </c>
      <c r="G4047" s="99" t="b">
        <v>0</v>
      </c>
    </row>
    <row r="4048" spans="1:7" ht="15">
      <c r="A4048" s="101" t="s">
        <v>637</v>
      </c>
      <c r="B4048" s="99">
        <v>9</v>
      </c>
      <c r="C4048" s="103">
        <v>0.007607576433785735</v>
      </c>
      <c r="D4048" s="99" t="s">
        <v>457</v>
      </c>
      <c r="E4048" s="99" t="b">
        <v>0</v>
      </c>
      <c r="F4048" s="99" t="b">
        <v>0</v>
      </c>
      <c r="G4048" s="99" t="b">
        <v>0</v>
      </c>
    </row>
    <row r="4049" spans="1:7" ht="15">
      <c r="A4049" s="101" t="s">
        <v>516</v>
      </c>
      <c r="B4049" s="99">
        <v>9</v>
      </c>
      <c r="C4049" s="103">
        <v>0.0032094109127210743</v>
      </c>
      <c r="D4049" s="99" t="s">
        <v>457</v>
      </c>
      <c r="E4049" s="99" t="b">
        <v>0</v>
      </c>
      <c r="F4049" s="99" t="b">
        <v>0</v>
      </c>
      <c r="G4049" s="99" t="b">
        <v>0</v>
      </c>
    </row>
    <row r="4050" spans="1:7" ht="15">
      <c r="A4050" s="101" t="s">
        <v>487</v>
      </c>
      <c r="B4050" s="99">
        <v>9</v>
      </c>
      <c r="C4050" s="103">
        <v>0.005408493673253405</v>
      </c>
      <c r="D4050" s="99" t="s">
        <v>457</v>
      </c>
      <c r="E4050" s="99" t="b">
        <v>0</v>
      </c>
      <c r="F4050" s="99" t="b">
        <v>0</v>
      </c>
      <c r="G4050" s="99" t="b">
        <v>0</v>
      </c>
    </row>
    <row r="4051" spans="1:7" ht="15">
      <c r="A4051" s="101" t="s">
        <v>508</v>
      </c>
      <c r="B4051" s="99">
        <v>7</v>
      </c>
      <c r="C4051" s="103">
        <v>0.002496208487671947</v>
      </c>
      <c r="D4051" s="99" t="s">
        <v>457</v>
      </c>
      <c r="E4051" s="99" t="b">
        <v>0</v>
      </c>
      <c r="F4051" s="99" t="b">
        <v>0</v>
      </c>
      <c r="G4051" s="99" t="b">
        <v>0</v>
      </c>
    </row>
    <row r="4052" spans="1:7" ht="15">
      <c r="A4052" s="101" t="s">
        <v>493</v>
      </c>
      <c r="B4052" s="99">
        <v>7</v>
      </c>
      <c r="C4052" s="103">
        <v>0.002496208487671947</v>
      </c>
      <c r="D4052" s="99" t="s">
        <v>457</v>
      </c>
      <c r="E4052" s="99" t="b">
        <v>0</v>
      </c>
      <c r="F4052" s="99" t="b">
        <v>0</v>
      </c>
      <c r="G4052" s="99" t="b">
        <v>0</v>
      </c>
    </row>
    <row r="4053" spans="1:7" ht="15">
      <c r="A4053" s="101" t="s">
        <v>476</v>
      </c>
      <c r="B4053" s="99">
        <v>7</v>
      </c>
      <c r="C4053" s="103">
        <v>0.003206087672946378</v>
      </c>
      <c r="D4053" s="99" t="s">
        <v>457</v>
      </c>
      <c r="E4053" s="99" t="b">
        <v>0</v>
      </c>
      <c r="F4053" s="99" t="b">
        <v>0</v>
      </c>
      <c r="G4053" s="99" t="b">
        <v>0</v>
      </c>
    </row>
    <row r="4054" spans="1:7" ht="15">
      <c r="A4054" s="101" t="s">
        <v>485</v>
      </c>
      <c r="B4054" s="99">
        <v>6</v>
      </c>
      <c r="C4054" s="103">
        <v>0.0016676429260821734</v>
      </c>
      <c r="D4054" s="99" t="s">
        <v>457</v>
      </c>
      <c r="E4054" s="99" t="b">
        <v>0</v>
      </c>
      <c r="F4054" s="99" t="b">
        <v>0</v>
      </c>
      <c r="G4054" s="99" t="b">
        <v>0</v>
      </c>
    </row>
    <row r="4055" spans="1:7" ht="15">
      <c r="A4055" s="101" t="s">
        <v>600</v>
      </c>
      <c r="B4055" s="99">
        <v>6</v>
      </c>
      <c r="C4055" s="103">
        <v>0.005071717622523824</v>
      </c>
      <c r="D4055" s="99" t="s">
        <v>457</v>
      </c>
      <c r="E4055" s="99" t="b">
        <v>0</v>
      </c>
      <c r="F4055" s="99" t="b">
        <v>0</v>
      </c>
      <c r="G4055" s="99" t="b">
        <v>0</v>
      </c>
    </row>
    <row r="4056" spans="1:7" ht="15">
      <c r="A4056" s="101" t="s">
        <v>507</v>
      </c>
      <c r="B4056" s="99">
        <v>6</v>
      </c>
      <c r="C4056" s="103">
        <v>0.0016676429260821734</v>
      </c>
      <c r="D4056" s="99" t="s">
        <v>457</v>
      </c>
      <c r="E4056" s="99" t="b">
        <v>0</v>
      </c>
      <c r="F4056" s="99" t="b">
        <v>0</v>
      </c>
      <c r="G4056" s="99" t="b">
        <v>0</v>
      </c>
    </row>
    <row r="4057" spans="1:7" ht="15">
      <c r="A4057" s="101" t="s">
        <v>757</v>
      </c>
      <c r="B4057" s="99">
        <v>5</v>
      </c>
      <c r="C4057" s="103">
        <v>0.002290062623533127</v>
      </c>
      <c r="D4057" s="99" t="s">
        <v>457</v>
      </c>
      <c r="E4057" s="99" t="b">
        <v>0</v>
      </c>
      <c r="F4057" s="99" t="b">
        <v>0</v>
      </c>
      <c r="G4057" s="99" t="b">
        <v>0</v>
      </c>
    </row>
    <row r="4058" spans="1:7" ht="15">
      <c r="A4058" s="101" t="s">
        <v>486</v>
      </c>
      <c r="B4058" s="99">
        <v>5</v>
      </c>
      <c r="C4058" s="103">
        <v>0.002290062623533127</v>
      </c>
      <c r="D4058" s="99" t="s">
        <v>457</v>
      </c>
      <c r="E4058" s="99" t="b">
        <v>0</v>
      </c>
      <c r="F4058" s="99" t="b">
        <v>0</v>
      </c>
      <c r="G4058" s="99" t="b">
        <v>0</v>
      </c>
    </row>
    <row r="4059" spans="1:7" ht="15">
      <c r="A4059" s="101" t="s">
        <v>652</v>
      </c>
      <c r="B4059" s="99">
        <v>5</v>
      </c>
      <c r="C4059" s="103">
        <v>0.004226431352103186</v>
      </c>
      <c r="D4059" s="99" t="s">
        <v>457</v>
      </c>
      <c r="E4059" s="99" t="b">
        <v>0</v>
      </c>
      <c r="F4059" s="99" t="b">
        <v>0</v>
      </c>
      <c r="G4059" s="99" t="b">
        <v>0</v>
      </c>
    </row>
    <row r="4060" spans="1:7" ht="15">
      <c r="A4060" s="101" t="s">
        <v>479</v>
      </c>
      <c r="B4060" s="99">
        <v>5</v>
      </c>
      <c r="C4060" s="103">
        <v>0.002290062623533127</v>
      </c>
      <c r="D4060" s="99" t="s">
        <v>457</v>
      </c>
      <c r="E4060" s="99" t="b">
        <v>0</v>
      </c>
      <c r="F4060" s="99" t="b">
        <v>0</v>
      </c>
      <c r="G4060" s="99" t="b">
        <v>0</v>
      </c>
    </row>
    <row r="4061" spans="1:7" ht="15">
      <c r="A4061" s="101" t="s">
        <v>519</v>
      </c>
      <c r="B4061" s="99">
        <v>5</v>
      </c>
      <c r="C4061" s="103">
        <v>0.001389702438401811</v>
      </c>
      <c r="D4061" s="99" t="s">
        <v>457</v>
      </c>
      <c r="E4061" s="99" t="b">
        <v>0</v>
      </c>
      <c r="F4061" s="99" t="b">
        <v>0</v>
      </c>
      <c r="G4061" s="99" t="b">
        <v>0</v>
      </c>
    </row>
    <row r="4062" spans="1:7" ht="15">
      <c r="A4062" s="101" t="s">
        <v>525</v>
      </c>
      <c r="B4062" s="99">
        <v>5</v>
      </c>
      <c r="C4062" s="103">
        <v>0.001783006062622819</v>
      </c>
      <c r="D4062" s="99" t="s">
        <v>457</v>
      </c>
      <c r="E4062" s="99" t="b">
        <v>0</v>
      </c>
      <c r="F4062" s="99" t="b">
        <v>0</v>
      </c>
      <c r="G4062" s="99" t="b">
        <v>0</v>
      </c>
    </row>
    <row r="4063" spans="1:7" ht="15">
      <c r="A4063" s="101" t="s">
        <v>673</v>
      </c>
      <c r="B4063" s="99">
        <v>5</v>
      </c>
      <c r="C4063" s="103">
        <v>0.0030047187073630023</v>
      </c>
      <c r="D4063" s="99" t="s">
        <v>457</v>
      </c>
      <c r="E4063" s="99" t="b">
        <v>0</v>
      </c>
      <c r="F4063" s="99" t="b">
        <v>0</v>
      </c>
      <c r="G4063" s="99" t="b">
        <v>0</v>
      </c>
    </row>
    <row r="4064" spans="1:7" ht="15">
      <c r="A4064" s="101" t="s">
        <v>499</v>
      </c>
      <c r="B4064" s="99">
        <v>5</v>
      </c>
      <c r="C4064" s="103">
        <v>0.002290062623533127</v>
      </c>
      <c r="D4064" s="99" t="s">
        <v>457</v>
      </c>
      <c r="E4064" s="99" t="b">
        <v>0</v>
      </c>
      <c r="F4064" s="99" t="b">
        <v>0</v>
      </c>
      <c r="G4064" s="99" t="b">
        <v>0</v>
      </c>
    </row>
    <row r="4065" spans="1:7" ht="15">
      <c r="A4065" s="101" t="s">
        <v>496</v>
      </c>
      <c r="B4065" s="99">
        <v>5</v>
      </c>
      <c r="C4065" s="103">
        <v>0.0030047187073630023</v>
      </c>
      <c r="D4065" s="99" t="s">
        <v>457</v>
      </c>
      <c r="E4065" s="99" t="b">
        <v>0</v>
      </c>
      <c r="F4065" s="99" t="b">
        <v>0</v>
      </c>
      <c r="G4065" s="99" t="b">
        <v>0</v>
      </c>
    </row>
    <row r="4066" spans="1:7" ht="15">
      <c r="A4066" s="101" t="s">
        <v>514</v>
      </c>
      <c r="B4066" s="99">
        <v>5</v>
      </c>
      <c r="C4066" s="103">
        <v>0.001783006062622819</v>
      </c>
      <c r="D4066" s="99" t="s">
        <v>457</v>
      </c>
      <c r="E4066" s="99" t="b">
        <v>0</v>
      </c>
      <c r="F4066" s="99" t="b">
        <v>0</v>
      </c>
      <c r="G4066" s="99" t="b">
        <v>0</v>
      </c>
    </row>
    <row r="4067" spans="1:7" ht="15">
      <c r="A4067" s="101" t="s">
        <v>1012</v>
      </c>
      <c r="B4067" s="99">
        <v>4</v>
      </c>
      <c r="C4067" s="103">
        <v>0.0024037749658904024</v>
      </c>
      <c r="D4067" s="99" t="s">
        <v>457</v>
      </c>
      <c r="E4067" s="99" t="b">
        <v>0</v>
      </c>
      <c r="F4067" s="99" t="b">
        <v>0</v>
      </c>
      <c r="G4067" s="99" t="b">
        <v>0</v>
      </c>
    </row>
    <row r="4068" spans="1:7" ht="15">
      <c r="A4068" s="101" t="s">
        <v>683</v>
      </c>
      <c r="B4068" s="99">
        <v>4</v>
      </c>
      <c r="C4068" s="103">
        <v>0.0033811450816825495</v>
      </c>
      <c r="D4068" s="99" t="s">
        <v>457</v>
      </c>
      <c r="E4068" s="99" t="b">
        <v>0</v>
      </c>
      <c r="F4068" s="99" t="b">
        <v>0</v>
      </c>
      <c r="G4068" s="99" t="b">
        <v>0</v>
      </c>
    </row>
    <row r="4069" spans="1:7" ht="15">
      <c r="A4069" s="101" t="s">
        <v>884</v>
      </c>
      <c r="B4069" s="99">
        <v>4</v>
      </c>
      <c r="C4069" s="103">
        <v>0.0033811450816825495</v>
      </c>
      <c r="D4069" s="99" t="s">
        <v>457</v>
      </c>
      <c r="E4069" s="99" t="b">
        <v>0</v>
      </c>
      <c r="F4069" s="99" t="b">
        <v>0</v>
      </c>
      <c r="G4069" s="99" t="b">
        <v>0</v>
      </c>
    </row>
    <row r="4070" spans="1:7" ht="15">
      <c r="A4070" s="101" t="s">
        <v>723</v>
      </c>
      <c r="B4070" s="99">
        <v>4</v>
      </c>
      <c r="C4070" s="103">
        <v>0.0033811450816825495</v>
      </c>
      <c r="D4070" s="99" t="s">
        <v>457</v>
      </c>
      <c r="E4070" s="99" t="b">
        <v>0</v>
      </c>
      <c r="F4070" s="99" t="b">
        <v>0</v>
      </c>
      <c r="G4070" s="99" t="b">
        <v>0</v>
      </c>
    </row>
    <row r="4071" spans="1:7" ht="15">
      <c r="A4071" s="101" t="s">
        <v>1302</v>
      </c>
      <c r="B4071" s="99">
        <v>4</v>
      </c>
      <c r="C4071" s="103">
        <v>0.0033811450816825495</v>
      </c>
      <c r="D4071" s="99" t="s">
        <v>457</v>
      </c>
      <c r="E4071" s="99" t="b">
        <v>0</v>
      </c>
      <c r="F4071" s="99" t="b">
        <v>1</v>
      </c>
      <c r="G4071" s="99" t="b">
        <v>0</v>
      </c>
    </row>
    <row r="4072" spans="1:7" ht="15">
      <c r="A4072" s="101" t="s">
        <v>752</v>
      </c>
      <c r="B4072" s="99">
        <v>4</v>
      </c>
      <c r="C4072" s="103">
        <v>0.0024037749658904024</v>
      </c>
      <c r="D4072" s="99" t="s">
        <v>457</v>
      </c>
      <c r="E4072" s="99" t="b">
        <v>0</v>
      </c>
      <c r="F4072" s="99" t="b">
        <v>0</v>
      </c>
      <c r="G4072" s="99" t="b">
        <v>0</v>
      </c>
    </row>
    <row r="4073" spans="1:7" ht="15">
      <c r="A4073" s="101" t="s">
        <v>1101</v>
      </c>
      <c r="B4073" s="99">
        <v>4</v>
      </c>
      <c r="C4073" s="103">
        <v>0.0024037749658904024</v>
      </c>
      <c r="D4073" s="99" t="s">
        <v>457</v>
      </c>
      <c r="E4073" s="99" t="b">
        <v>0</v>
      </c>
      <c r="F4073" s="99" t="b">
        <v>0</v>
      </c>
      <c r="G4073" s="99" t="b">
        <v>0</v>
      </c>
    </row>
    <row r="4074" spans="1:7" ht="15">
      <c r="A4074" s="101" t="s">
        <v>518</v>
      </c>
      <c r="B4074" s="99">
        <v>4</v>
      </c>
      <c r="C4074" s="103">
        <v>0.0018320500988265019</v>
      </c>
      <c r="D4074" s="99" t="s">
        <v>457</v>
      </c>
      <c r="E4074" s="99" t="b">
        <v>0</v>
      </c>
      <c r="F4074" s="99" t="b">
        <v>0</v>
      </c>
      <c r="G4074" s="99" t="b">
        <v>0</v>
      </c>
    </row>
    <row r="4075" spans="1:7" ht="15">
      <c r="A4075" s="101" t="s">
        <v>638</v>
      </c>
      <c r="B4075" s="99">
        <v>4</v>
      </c>
      <c r="C4075" s="103">
        <v>0.0024037749658904024</v>
      </c>
      <c r="D4075" s="99" t="s">
        <v>457</v>
      </c>
      <c r="E4075" s="99" t="b">
        <v>0</v>
      </c>
      <c r="F4075" s="99" t="b">
        <v>0</v>
      </c>
      <c r="G4075" s="99" t="b">
        <v>0</v>
      </c>
    </row>
    <row r="4076" spans="1:7" ht="15">
      <c r="A4076" s="101" t="s">
        <v>540</v>
      </c>
      <c r="B4076" s="99">
        <v>4</v>
      </c>
      <c r="C4076" s="103">
        <v>0.0018320500988265019</v>
      </c>
      <c r="D4076" s="99" t="s">
        <v>457</v>
      </c>
      <c r="E4076" s="99" t="b">
        <v>0</v>
      </c>
      <c r="F4076" s="99" t="b">
        <v>0</v>
      </c>
      <c r="G4076" s="99" t="b">
        <v>0</v>
      </c>
    </row>
    <row r="4077" spans="1:7" ht="15">
      <c r="A4077" s="101" t="s">
        <v>827</v>
      </c>
      <c r="B4077" s="99">
        <v>4</v>
      </c>
      <c r="C4077" s="103">
        <v>0.0033811450816825495</v>
      </c>
      <c r="D4077" s="99" t="s">
        <v>457</v>
      </c>
      <c r="E4077" s="99" t="b">
        <v>0</v>
      </c>
      <c r="F4077" s="99" t="b">
        <v>0</v>
      </c>
      <c r="G4077" s="99" t="b">
        <v>0</v>
      </c>
    </row>
    <row r="4078" spans="1:7" ht="15">
      <c r="A4078" s="101" t="s">
        <v>552</v>
      </c>
      <c r="B4078" s="99">
        <v>4</v>
      </c>
      <c r="C4078" s="103">
        <v>0.0018320500988265019</v>
      </c>
      <c r="D4078" s="99" t="s">
        <v>457</v>
      </c>
      <c r="E4078" s="99" t="b">
        <v>0</v>
      </c>
      <c r="F4078" s="99" t="b">
        <v>0</v>
      </c>
      <c r="G4078" s="99" t="b">
        <v>0</v>
      </c>
    </row>
    <row r="4079" spans="1:7" ht="15">
      <c r="A4079" s="101" t="s">
        <v>517</v>
      </c>
      <c r="B4079" s="99">
        <v>4</v>
      </c>
      <c r="C4079" s="103">
        <v>0.0014264048500982555</v>
      </c>
      <c r="D4079" s="99" t="s">
        <v>457</v>
      </c>
      <c r="E4079" s="99" t="b">
        <v>0</v>
      </c>
      <c r="F4079" s="99" t="b">
        <v>0</v>
      </c>
      <c r="G4079" s="99" t="b">
        <v>0</v>
      </c>
    </row>
    <row r="4080" spans="1:7" ht="15">
      <c r="A4080" s="101" t="s">
        <v>601</v>
      </c>
      <c r="B4080" s="99">
        <v>4</v>
      </c>
      <c r="C4080" s="103">
        <v>0.0024037749658904024</v>
      </c>
      <c r="D4080" s="99" t="s">
        <v>457</v>
      </c>
      <c r="E4080" s="99" t="b">
        <v>0</v>
      </c>
      <c r="F4080" s="99" t="b">
        <v>0</v>
      </c>
      <c r="G4080" s="99" t="b">
        <v>0</v>
      </c>
    </row>
    <row r="4081" spans="1:7" ht="15">
      <c r="A4081" s="101" t="s">
        <v>1049</v>
      </c>
      <c r="B4081" s="99">
        <v>4</v>
      </c>
      <c r="C4081" s="103">
        <v>0.0033811450816825495</v>
      </c>
      <c r="D4081" s="99" t="s">
        <v>457</v>
      </c>
      <c r="E4081" s="99" t="b">
        <v>0</v>
      </c>
      <c r="F4081" s="99" t="b">
        <v>0</v>
      </c>
      <c r="G4081" s="99" t="b">
        <v>0</v>
      </c>
    </row>
    <row r="4082" spans="1:7" ht="15">
      <c r="A4082" s="101" t="s">
        <v>1337</v>
      </c>
      <c r="B4082" s="99">
        <v>4</v>
      </c>
      <c r="C4082" s="103">
        <v>0.0033811450816825495</v>
      </c>
      <c r="D4082" s="99" t="s">
        <v>457</v>
      </c>
      <c r="E4082" s="99" t="b">
        <v>0</v>
      </c>
      <c r="F4082" s="99" t="b">
        <v>0</v>
      </c>
      <c r="G4082" s="99" t="b">
        <v>0</v>
      </c>
    </row>
    <row r="4083" spans="1:7" ht="15">
      <c r="A4083" s="101" t="s">
        <v>1053</v>
      </c>
      <c r="B4083" s="99">
        <v>3</v>
      </c>
      <c r="C4083" s="103">
        <v>0.002535858811261912</v>
      </c>
      <c r="D4083" s="99" t="s">
        <v>457</v>
      </c>
      <c r="E4083" s="99" t="b">
        <v>0</v>
      </c>
      <c r="F4083" s="99" t="b">
        <v>0</v>
      </c>
      <c r="G4083" s="99" t="b">
        <v>0</v>
      </c>
    </row>
    <row r="4084" spans="1:7" ht="15">
      <c r="A4084" s="101" t="s">
        <v>808</v>
      </c>
      <c r="B4084" s="99">
        <v>3</v>
      </c>
      <c r="C4084" s="103">
        <v>0.0018028312244178016</v>
      </c>
      <c r="D4084" s="99" t="s">
        <v>457</v>
      </c>
      <c r="E4084" s="99" t="b">
        <v>0</v>
      </c>
      <c r="F4084" s="99" t="b">
        <v>0</v>
      </c>
      <c r="G4084" s="99" t="b">
        <v>0</v>
      </c>
    </row>
    <row r="4085" spans="1:7" ht="15">
      <c r="A4085" s="101" t="s">
        <v>702</v>
      </c>
      <c r="B4085" s="99">
        <v>3</v>
      </c>
      <c r="C4085" s="103">
        <v>0.0018028312244178016</v>
      </c>
      <c r="D4085" s="99" t="s">
        <v>457</v>
      </c>
      <c r="E4085" s="99" t="b">
        <v>0</v>
      </c>
      <c r="F4085" s="99" t="b">
        <v>0</v>
      </c>
      <c r="G4085" s="99" t="b">
        <v>0</v>
      </c>
    </row>
    <row r="4086" spans="1:7" ht="15">
      <c r="A4086" s="101" t="s">
        <v>657</v>
      </c>
      <c r="B4086" s="99">
        <v>3</v>
      </c>
      <c r="C4086" s="103">
        <v>0.0013740375741198763</v>
      </c>
      <c r="D4086" s="99" t="s">
        <v>457</v>
      </c>
      <c r="E4086" s="99" t="b">
        <v>0</v>
      </c>
      <c r="F4086" s="99" t="b">
        <v>0</v>
      </c>
      <c r="G4086" s="99" t="b">
        <v>0</v>
      </c>
    </row>
    <row r="4087" spans="1:7" ht="15">
      <c r="A4087" s="101" t="s">
        <v>501</v>
      </c>
      <c r="B4087" s="99">
        <v>3</v>
      </c>
      <c r="C4087" s="103">
        <v>0.0018028312244178016</v>
      </c>
      <c r="D4087" s="99" t="s">
        <v>457</v>
      </c>
      <c r="E4087" s="99" t="b">
        <v>0</v>
      </c>
      <c r="F4087" s="99" t="b">
        <v>0</v>
      </c>
      <c r="G4087" s="99" t="b">
        <v>0</v>
      </c>
    </row>
    <row r="4088" spans="1:7" ht="15">
      <c r="A4088" s="101" t="s">
        <v>495</v>
      </c>
      <c r="B4088" s="99">
        <v>3</v>
      </c>
      <c r="C4088" s="103">
        <v>0.002535858811261912</v>
      </c>
      <c r="D4088" s="99" t="s">
        <v>457</v>
      </c>
      <c r="E4088" s="99" t="b">
        <v>0</v>
      </c>
      <c r="F4088" s="99" t="b">
        <v>0</v>
      </c>
      <c r="G4088" s="99" t="b">
        <v>0</v>
      </c>
    </row>
    <row r="4089" spans="1:7" ht="15">
      <c r="A4089" s="101" t="s">
        <v>520</v>
      </c>
      <c r="B4089" s="99">
        <v>3</v>
      </c>
      <c r="C4089" s="103">
        <v>0.002535858811261912</v>
      </c>
      <c r="D4089" s="99" t="s">
        <v>457</v>
      </c>
      <c r="E4089" s="99" t="b">
        <v>0</v>
      </c>
      <c r="F4089" s="99" t="b">
        <v>0</v>
      </c>
      <c r="G4089" s="99" t="b">
        <v>0</v>
      </c>
    </row>
    <row r="4090" spans="1:7" ht="15">
      <c r="A4090" s="101" t="s">
        <v>484</v>
      </c>
      <c r="B4090" s="99">
        <v>3</v>
      </c>
      <c r="C4090" s="103">
        <v>0.0018028312244178016</v>
      </c>
      <c r="D4090" s="99" t="s">
        <v>457</v>
      </c>
      <c r="E4090" s="99" t="b">
        <v>0</v>
      </c>
      <c r="F4090" s="99" t="b">
        <v>0</v>
      </c>
      <c r="G4090" s="99" t="b">
        <v>0</v>
      </c>
    </row>
    <row r="4091" spans="1:7" ht="15">
      <c r="A4091" s="101" t="s">
        <v>539</v>
      </c>
      <c r="B4091" s="99">
        <v>3</v>
      </c>
      <c r="C4091" s="103">
        <v>0.0013740375741198763</v>
      </c>
      <c r="D4091" s="99" t="s">
        <v>457</v>
      </c>
      <c r="E4091" s="99" t="b">
        <v>0</v>
      </c>
      <c r="F4091" s="99" t="b">
        <v>0</v>
      </c>
      <c r="G4091" s="99" t="b">
        <v>0</v>
      </c>
    </row>
    <row r="4092" spans="1:7" ht="15">
      <c r="A4092" s="101" t="s">
        <v>477</v>
      </c>
      <c r="B4092" s="99">
        <v>3</v>
      </c>
      <c r="C4092" s="103">
        <v>0.0018028312244178016</v>
      </c>
      <c r="D4092" s="99" t="s">
        <v>457</v>
      </c>
      <c r="E4092" s="99" t="b">
        <v>0</v>
      </c>
      <c r="F4092" s="99" t="b">
        <v>0</v>
      </c>
      <c r="G4092" s="99" t="b">
        <v>0</v>
      </c>
    </row>
    <row r="4093" spans="1:7" ht="15">
      <c r="A4093" s="101" t="s">
        <v>686</v>
      </c>
      <c r="B4093" s="99">
        <v>3</v>
      </c>
      <c r="C4093" s="103">
        <v>0.0013740375741198763</v>
      </c>
      <c r="D4093" s="99" t="s">
        <v>457</v>
      </c>
      <c r="E4093" s="99" t="b">
        <v>0</v>
      </c>
      <c r="F4093" s="99" t="b">
        <v>0</v>
      </c>
      <c r="G4093" s="99" t="b">
        <v>0</v>
      </c>
    </row>
    <row r="4094" spans="1:7" ht="15">
      <c r="A4094" s="101" t="s">
        <v>1284</v>
      </c>
      <c r="B4094" s="99">
        <v>3</v>
      </c>
      <c r="C4094" s="103">
        <v>0.0013740375741198763</v>
      </c>
      <c r="D4094" s="99" t="s">
        <v>457</v>
      </c>
      <c r="E4094" s="99" t="b">
        <v>0</v>
      </c>
      <c r="F4094" s="99" t="b">
        <v>0</v>
      </c>
      <c r="G4094" s="99" t="b">
        <v>0</v>
      </c>
    </row>
    <row r="4095" spans="1:7" ht="15">
      <c r="A4095" s="101" t="s">
        <v>701</v>
      </c>
      <c r="B4095" s="99">
        <v>3</v>
      </c>
      <c r="C4095" s="103">
        <v>0.0013740375741198763</v>
      </c>
      <c r="D4095" s="99" t="s">
        <v>457</v>
      </c>
      <c r="E4095" s="99" t="b">
        <v>0</v>
      </c>
      <c r="F4095" s="99" t="b">
        <v>0</v>
      </c>
      <c r="G4095" s="99" t="b">
        <v>0</v>
      </c>
    </row>
    <row r="4096" spans="1:7" ht="15">
      <c r="A4096" s="101" t="s">
        <v>1572</v>
      </c>
      <c r="B4096" s="99">
        <v>3</v>
      </c>
      <c r="C4096" s="103">
        <v>0.002535858811261912</v>
      </c>
      <c r="D4096" s="99" t="s">
        <v>457</v>
      </c>
      <c r="E4096" s="99" t="b">
        <v>0</v>
      </c>
      <c r="F4096" s="99" t="b">
        <v>0</v>
      </c>
      <c r="G4096" s="99" t="b">
        <v>0</v>
      </c>
    </row>
    <row r="4097" spans="1:7" ht="15">
      <c r="A4097" s="101" t="s">
        <v>1295</v>
      </c>
      <c r="B4097" s="99">
        <v>3</v>
      </c>
      <c r="C4097" s="103">
        <v>0.002535858811261912</v>
      </c>
      <c r="D4097" s="99" t="s">
        <v>457</v>
      </c>
      <c r="E4097" s="99" t="b">
        <v>0</v>
      </c>
      <c r="F4097" s="99" t="b">
        <v>0</v>
      </c>
      <c r="G4097" s="99" t="b">
        <v>0</v>
      </c>
    </row>
    <row r="4098" spans="1:7" ht="15">
      <c r="A4098" s="101" t="s">
        <v>881</v>
      </c>
      <c r="B4098" s="99">
        <v>3</v>
      </c>
      <c r="C4098" s="103">
        <v>0.002535858811261912</v>
      </c>
      <c r="D4098" s="99" t="s">
        <v>457</v>
      </c>
      <c r="E4098" s="99" t="b">
        <v>0</v>
      </c>
      <c r="F4098" s="99" t="b">
        <v>0</v>
      </c>
      <c r="G4098" s="99" t="b">
        <v>0</v>
      </c>
    </row>
    <row r="4099" spans="1:7" ht="15">
      <c r="A4099" s="101" t="s">
        <v>1054</v>
      </c>
      <c r="B4099" s="99">
        <v>3</v>
      </c>
      <c r="C4099" s="103">
        <v>0.002535858811261912</v>
      </c>
      <c r="D4099" s="99" t="s">
        <v>457</v>
      </c>
      <c r="E4099" s="99" t="b">
        <v>0</v>
      </c>
      <c r="F4099" s="99" t="b">
        <v>0</v>
      </c>
      <c r="G4099" s="99" t="b">
        <v>0</v>
      </c>
    </row>
    <row r="4100" spans="1:7" ht="15">
      <c r="A4100" s="101" t="s">
        <v>510</v>
      </c>
      <c r="B4100" s="99">
        <v>3</v>
      </c>
      <c r="C4100" s="103">
        <v>0.0013740375741198763</v>
      </c>
      <c r="D4100" s="99" t="s">
        <v>457</v>
      </c>
      <c r="E4100" s="99" t="b">
        <v>0</v>
      </c>
      <c r="F4100" s="99" t="b">
        <v>0</v>
      </c>
      <c r="G4100" s="99" t="b">
        <v>0</v>
      </c>
    </row>
    <row r="4101" spans="1:7" ht="15">
      <c r="A4101" s="101" t="s">
        <v>1105</v>
      </c>
      <c r="B4101" s="99">
        <v>3</v>
      </c>
      <c r="C4101" s="103">
        <v>0.002535858811261912</v>
      </c>
      <c r="D4101" s="99" t="s">
        <v>457</v>
      </c>
      <c r="E4101" s="99" t="b">
        <v>0</v>
      </c>
      <c r="F4101" s="99" t="b">
        <v>0</v>
      </c>
      <c r="G4101" s="99" t="b">
        <v>0</v>
      </c>
    </row>
    <row r="4102" spans="1:7" ht="15">
      <c r="A4102" s="101" t="s">
        <v>1095</v>
      </c>
      <c r="B4102" s="99">
        <v>3</v>
      </c>
      <c r="C4102" s="103">
        <v>0.0018028312244178016</v>
      </c>
      <c r="D4102" s="99" t="s">
        <v>457</v>
      </c>
      <c r="E4102" s="99" t="b">
        <v>0</v>
      </c>
      <c r="F4102" s="99" t="b">
        <v>0</v>
      </c>
      <c r="G4102" s="99" t="b">
        <v>0</v>
      </c>
    </row>
    <row r="4103" spans="1:7" ht="15">
      <c r="A4103" s="101" t="s">
        <v>527</v>
      </c>
      <c r="B4103" s="99">
        <v>3</v>
      </c>
      <c r="C4103" s="103">
        <v>0.0018028312244178016</v>
      </c>
      <c r="D4103" s="99" t="s">
        <v>457</v>
      </c>
      <c r="E4103" s="99" t="b">
        <v>0</v>
      </c>
      <c r="F4103" s="99" t="b">
        <v>0</v>
      </c>
      <c r="G4103" s="99" t="b">
        <v>0</v>
      </c>
    </row>
    <row r="4104" spans="1:7" ht="15">
      <c r="A4104" s="101" t="s">
        <v>933</v>
      </c>
      <c r="B4104" s="99">
        <v>3</v>
      </c>
      <c r="C4104" s="103">
        <v>0.0018028312244178016</v>
      </c>
      <c r="D4104" s="99" t="s">
        <v>457</v>
      </c>
      <c r="E4104" s="99" t="b">
        <v>0</v>
      </c>
      <c r="F4104" s="99" t="b">
        <v>0</v>
      </c>
      <c r="G4104" s="99" t="b">
        <v>0</v>
      </c>
    </row>
    <row r="4105" spans="1:7" ht="15">
      <c r="A4105" s="101" t="s">
        <v>483</v>
      </c>
      <c r="B4105" s="99">
        <v>3</v>
      </c>
      <c r="C4105" s="103">
        <v>0.0013740375741198763</v>
      </c>
      <c r="D4105" s="99" t="s">
        <v>457</v>
      </c>
      <c r="E4105" s="99" t="b">
        <v>0</v>
      </c>
      <c r="F4105" s="99" t="b">
        <v>0</v>
      </c>
      <c r="G4105" s="99" t="b">
        <v>0</v>
      </c>
    </row>
    <row r="4106" spans="1:7" ht="15">
      <c r="A4106" s="101" t="s">
        <v>779</v>
      </c>
      <c r="B4106" s="99">
        <v>3</v>
      </c>
      <c r="C4106" s="103">
        <v>0.0018028312244178016</v>
      </c>
      <c r="D4106" s="99" t="s">
        <v>457</v>
      </c>
      <c r="E4106" s="99" t="b">
        <v>0</v>
      </c>
      <c r="F4106" s="99" t="b">
        <v>0</v>
      </c>
      <c r="G4106" s="99" t="b">
        <v>0</v>
      </c>
    </row>
    <row r="4107" spans="1:7" ht="15">
      <c r="A4107" s="101" t="s">
        <v>899</v>
      </c>
      <c r="B4107" s="99">
        <v>3</v>
      </c>
      <c r="C4107" s="103">
        <v>0.002535858811261912</v>
      </c>
      <c r="D4107" s="99" t="s">
        <v>457</v>
      </c>
      <c r="E4107" s="99" t="b">
        <v>0</v>
      </c>
      <c r="F4107" s="99" t="b">
        <v>0</v>
      </c>
      <c r="G4107" s="99" t="b">
        <v>0</v>
      </c>
    </row>
    <row r="4108" spans="1:7" ht="15">
      <c r="A4108" s="101" t="s">
        <v>853</v>
      </c>
      <c r="B4108" s="99">
        <v>3</v>
      </c>
      <c r="C4108" s="103">
        <v>0.002535858811261912</v>
      </c>
      <c r="D4108" s="99" t="s">
        <v>457</v>
      </c>
      <c r="E4108" s="99" t="b">
        <v>0</v>
      </c>
      <c r="F4108" s="99" t="b">
        <v>0</v>
      </c>
      <c r="G4108" s="99" t="b">
        <v>0</v>
      </c>
    </row>
    <row r="4109" spans="1:7" ht="15">
      <c r="A4109" s="101" t="s">
        <v>1584</v>
      </c>
      <c r="B4109" s="99">
        <v>3</v>
      </c>
      <c r="C4109" s="103">
        <v>0.002535858811261912</v>
      </c>
      <c r="D4109" s="99" t="s">
        <v>457</v>
      </c>
      <c r="E4109" s="99" t="b">
        <v>0</v>
      </c>
      <c r="F4109" s="99" t="b">
        <v>0</v>
      </c>
      <c r="G4109" s="99" t="b">
        <v>0</v>
      </c>
    </row>
    <row r="4110" spans="1:7" ht="15">
      <c r="A4110" s="101" t="s">
        <v>1426</v>
      </c>
      <c r="B4110" s="99">
        <v>3</v>
      </c>
      <c r="C4110" s="103">
        <v>0.002535858811261912</v>
      </c>
      <c r="D4110" s="99" t="s">
        <v>457</v>
      </c>
      <c r="E4110" s="99" t="b">
        <v>0</v>
      </c>
      <c r="F4110" s="99" t="b">
        <v>0</v>
      </c>
      <c r="G4110" s="99" t="b">
        <v>0</v>
      </c>
    </row>
    <row r="4111" spans="1:7" ht="15">
      <c r="A4111" s="101" t="s">
        <v>614</v>
      </c>
      <c r="B4111" s="99">
        <v>3</v>
      </c>
      <c r="C4111" s="103">
        <v>0.0013740375741198763</v>
      </c>
      <c r="D4111" s="99" t="s">
        <v>457</v>
      </c>
      <c r="E4111" s="99" t="b">
        <v>0</v>
      </c>
      <c r="F4111" s="99" t="b">
        <v>0</v>
      </c>
      <c r="G4111" s="99" t="b">
        <v>0</v>
      </c>
    </row>
    <row r="4112" spans="1:7" ht="15">
      <c r="A4112" s="101" t="s">
        <v>1595</v>
      </c>
      <c r="B4112" s="99">
        <v>3</v>
      </c>
      <c r="C4112" s="103">
        <v>0.002535858811261912</v>
      </c>
      <c r="D4112" s="99" t="s">
        <v>457</v>
      </c>
      <c r="E4112" s="99" t="b">
        <v>0</v>
      </c>
      <c r="F4112" s="99" t="b">
        <v>0</v>
      </c>
      <c r="G4112" s="99" t="b">
        <v>0</v>
      </c>
    </row>
    <row r="4113" spans="1:7" ht="15">
      <c r="A4113" s="101" t="s">
        <v>879</v>
      </c>
      <c r="B4113" s="99">
        <v>3</v>
      </c>
      <c r="C4113" s="103">
        <v>0.002535858811261912</v>
      </c>
      <c r="D4113" s="99" t="s">
        <v>457</v>
      </c>
      <c r="E4113" s="99" t="b">
        <v>0</v>
      </c>
      <c r="F4113" s="99" t="b">
        <v>0</v>
      </c>
      <c r="G4113" s="99" t="b">
        <v>0</v>
      </c>
    </row>
    <row r="4114" spans="1:7" ht="15">
      <c r="A4114" s="101" t="s">
        <v>1270</v>
      </c>
      <c r="B4114" s="99">
        <v>3</v>
      </c>
      <c r="C4114" s="103">
        <v>0.002535858811261912</v>
      </c>
      <c r="D4114" s="99" t="s">
        <v>457</v>
      </c>
      <c r="E4114" s="99" t="b">
        <v>0</v>
      </c>
      <c r="F4114" s="99" t="b">
        <v>0</v>
      </c>
      <c r="G4114" s="99" t="b">
        <v>0</v>
      </c>
    </row>
    <row r="4115" spans="1:7" ht="15">
      <c r="A4115" s="101" t="s">
        <v>977</v>
      </c>
      <c r="B4115" s="99">
        <v>3</v>
      </c>
      <c r="C4115" s="103">
        <v>0.0018028312244178016</v>
      </c>
      <c r="D4115" s="99" t="s">
        <v>457</v>
      </c>
      <c r="E4115" s="99" t="b">
        <v>0</v>
      </c>
      <c r="F4115" s="99" t="b">
        <v>0</v>
      </c>
      <c r="G4115" s="99" t="b">
        <v>0</v>
      </c>
    </row>
    <row r="4116" spans="1:7" ht="15">
      <c r="A4116" s="101" t="s">
        <v>1590</v>
      </c>
      <c r="B4116" s="99">
        <v>3</v>
      </c>
      <c r="C4116" s="103">
        <v>0.002535858811261912</v>
      </c>
      <c r="D4116" s="99" t="s">
        <v>457</v>
      </c>
      <c r="E4116" s="99" t="b">
        <v>0</v>
      </c>
      <c r="F4116" s="99" t="b">
        <v>0</v>
      </c>
      <c r="G4116" s="99" t="b">
        <v>0</v>
      </c>
    </row>
    <row r="4117" spans="1:7" ht="15">
      <c r="A4117" s="101" t="s">
        <v>1301</v>
      </c>
      <c r="B4117" s="99">
        <v>3</v>
      </c>
      <c r="C4117" s="103">
        <v>0.002535858811261912</v>
      </c>
      <c r="D4117" s="99" t="s">
        <v>457</v>
      </c>
      <c r="E4117" s="99" t="b">
        <v>0</v>
      </c>
      <c r="F4117" s="99" t="b">
        <v>0</v>
      </c>
      <c r="G4117" s="99" t="b">
        <v>0</v>
      </c>
    </row>
    <row r="4118" spans="1:7" ht="15">
      <c r="A4118" s="101" t="s">
        <v>562</v>
      </c>
      <c r="B4118" s="99">
        <v>3</v>
      </c>
      <c r="C4118" s="103">
        <v>0.0018028312244178016</v>
      </c>
      <c r="D4118" s="99" t="s">
        <v>457</v>
      </c>
      <c r="E4118" s="99" t="b">
        <v>0</v>
      </c>
      <c r="F4118" s="99" t="b">
        <v>0</v>
      </c>
      <c r="G4118" s="99" t="b">
        <v>0</v>
      </c>
    </row>
    <row r="4119" spans="1:7" ht="15">
      <c r="A4119" s="101" t="s">
        <v>582</v>
      </c>
      <c r="B4119" s="99">
        <v>3</v>
      </c>
      <c r="C4119" s="103">
        <v>0.0018028312244178016</v>
      </c>
      <c r="D4119" s="99" t="s">
        <v>457</v>
      </c>
      <c r="E4119" s="99" t="b">
        <v>0</v>
      </c>
      <c r="F4119" s="99" t="b">
        <v>0</v>
      </c>
      <c r="G4119" s="99" t="b">
        <v>0</v>
      </c>
    </row>
    <row r="4120" spans="1:7" ht="15">
      <c r="A4120" s="101" t="s">
        <v>1124</v>
      </c>
      <c r="B4120" s="99">
        <v>3</v>
      </c>
      <c r="C4120" s="103">
        <v>0.002535858811261912</v>
      </c>
      <c r="D4120" s="99" t="s">
        <v>457</v>
      </c>
      <c r="E4120" s="99" t="b">
        <v>0</v>
      </c>
      <c r="F4120" s="99" t="b">
        <v>0</v>
      </c>
      <c r="G4120" s="99" t="b">
        <v>0</v>
      </c>
    </row>
    <row r="4121" spans="1:7" ht="15">
      <c r="A4121" s="101" t="s">
        <v>1414</v>
      </c>
      <c r="B4121" s="99">
        <v>3</v>
      </c>
      <c r="C4121" s="103">
        <v>0.002535858811261912</v>
      </c>
      <c r="D4121" s="99" t="s">
        <v>457</v>
      </c>
      <c r="E4121" s="99" t="b">
        <v>0</v>
      </c>
      <c r="F4121" s="99" t="b">
        <v>0</v>
      </c>
      <c r="G4121" s="99" t="b">
        <v>0</v>
      </c>
    </row>
    <row r="4122" spans="1:7" ht="15">
      <c r="A4122" s="101" t="s">
        <v>557</v>
      </c>
      <c r="B4122" s="99">
        <v>3</v>
      </c>
      <c r="C4122" s="103">
        <v>0.002535858811261912</v>
      </c>
      <c r="D4122" s="99" t="s">
        <v>457</v>
      </c>
      <c r="E4122" s="99" t="b">
        <v>0</v>
      </c>
      <c r="F4122" s="99" t="b">
        <v>0</v>
      </c>
      <c r="G4122" s="99" t="b">
        <v>0</v>
      </c>
    </row>
    <row r="4123" spans="1:7" ht="15">
      <c r="A4123" s="101" t="s">
        <v>631</v>
      </c>
      <c r="B4123" s="99">
        <v>3</v>
      </c>
      <c r="C4123" s="103">
        <v>0.0013740375741198763</v>
      </c>
      <c r="D4123" s="99" t="s">
        <v>457</v>
      </c>
      <c r="E4123" s="99" t="b">
        <v>0</v>
      </c>
      <c r="F4123" s="99" t="b">
        <v>0</v>
      </c>
      <c r="G4123" s="99" t="b">
        <v>0</v>
      </c>
    </row>
    <row r="4124" spans="1:7" ht="15">
      <c r="A4124" s="101" t="s">
        <v>630</v>
      </c>
      <c r="B4124" s="99">
        <v>2</v>
      </c>
      <c r="C4124" s="103">
        <v>0.0012018874829452012</v>
      </c>
      <c r="D4124" s="99" t="s">
        <v>457</v>
      </c>
      <c r="E4124" s="99" t="b">
        <v>0</v>
      </c>
      <c r="F4124" s="99" t="b">
        <v>0</v>
      </c>
      <c r="G4124" s="99" t="b">
        <v>0</v>
      </c>
    </row>
    <row r="4125" spans="1:7" ht="15">
      <c r="A4125" s="101" t="s">
        <v>930</v>
      </c>
      <c r="B4125" s="99">
        <v>2</v>
      </c>
      <c r="C4125" s="103">
        <v>0.0016905725408412748</v>
      </c>
      <c r="D4125" s="99" t="s">
        <v>457</v>
      </c>
      <c r="E4125" s="99" t="b">
        <v>0</v>
      </c>
      <c r="F4125" s="99" t="b">
        <v>0</v>
      </c>
      <c r="G4125" s="99" t="b">
        <v>0</v>
      </c>
    </row>
    <row r="4126" spans="1:7" ht="15">
      <c r="A4126" s="101" t="s">
        <v>1316</v>
      </c>
      <c r="B4126" s="99">
        <v>2</v>
      </c>
      <c r="C4126" s="103">
        <v>0.0012018874829452012</v>
      </c>
      <c r="D4126" s="99" t="s">
        <v>457</v>
      </c>
      <c r="E4126" s="99" t="b">
        <v>0</v>
      </c>
      <c r="F4126" s="99" t="b">
        <v>0</v>
      </c>
      <c r="G4126" s="99" t="b">
        <v>0</v>
      </c>
    </row>
    <row r="4127" spans="1:7" ht="15">
      <c r="A4127" s="101" t="s">
        <v>959</v>
      </c>
      <c r="B4127" s="99">
        <v>2</v>
      </c>
      <c r="C4127" s="103">
        <v>0.0012018874829452012</v>
      </c>
      <c r="D4127" s="99" t="s">
        <v>457</v>
      </c>
      <c r="E4127" s="99" t="b">
        <v>0</v>
      </c>
      <c r="F4127" s="99" t="b">
        <v>0</v>
      </c>
      <c r="G4127" s="99" t="b">
        <v>0</v>
      </c>
    </row>
    <row r="4128" spans="1:7" ht="15">
      <c r="A4128" s="101" t="s">
        <v>1695</v>
      </c>
      <c r="B4128" s="99">
        <v>2</v>
      </c>
      <c r="C4128" s="103">
        <v>0.0016905725408412748</v>
      </c>
      <c r="D4128" s="99" t="s">
        <v>457</v>
      </c>
      <c r="E4128" s="99" t="b">
        <v>0</v>
      </c>
      <c r="F4128" s="99" t="b">
        <v>0</v>
      </c>
      <c r="G4128" s="99" t="b">
        <v>0</v>
      </c>
    </row>
    <row r="4129" spans="1:7" ht="15">
      <c r="A4129" s="101" t="s">
        <v>1010</v>
      </c>
      <c r="B4129" s="99">
        <v>2</v>
      </c>
      <c r="C4129" s="103">
        <v>0.0012018874829452012</v>
      </c>
      <c r="D4129" s="99" t="s">
        <v>457</v>
      </c>
      <c r="E4129" s="99" t="b">
        <v>0</v>
      </c>
      <c r="F4129" s="99" t="b">
        <v>0</v>
      </c>
      <c r="G4129" s="99" t="b">
        <v>0</v>
      </c>
    </row>
    <row r="4130" spans="1:7" ht="15">
      <c r="A4130" s="101" t="s">
        <v>1400</v>
      </c>
      <c r="B4130" s="99">
        <v>2</v>
      </c>
      <c r="C4130" s="103">
        <v>0.0012018874829452012</v>
      </c>
      <c r="D4130" s="99" t="s">
        <v>457</v>
      </c>
      <c r="E4130" s="99" t="b">
        <v>0</v>
      </c>
      <c r="F4130" s="99" t="b">
        <v>0</v>
      </c>
      <c r="G4130" s="99" t="b">
        <v>0</v>
      </c>
    </row>
    <row r="4131" spans="1:7" ht="15">
      <c r="A4131" s="101" t="s">
        <v>481</v>
      </c>
      <c r="B4131" s="99">
        <v>2</v>
      </c>
      <c r="C4131" s="103">
        <v>0.0012018874829452012</v>
      </c>
      <c r="D4131" s="99" t="s">
        <v>457</v>
      </c>
      <c r="E4131" s="99" t="b">
        <v>0</v>
      </c>
      <c r="F4131" s="99" t="b">
        <v>0</v>
      </c>
      <c r="G4131" s="99" t="b">
        <v>0</v>
      </c>
    </row>
    <row r="4132" spans="1:7" ht="15">
      <c r="A4132" s="101" t="s">
        <v>1542</v>
      </c>
      <c r="B4132" s="99">
        <v>2</v>
      </c>
      <c r="C4132" s="103">
        <v>0.0016905725408412748</v>
      </c>
      <c r="D4132" s="99" t="s">
        <v>457</v>
      </c>
      <c r="E4132" s="99" t="b">
        <v>0</v>
      </c>
      <c r="F4132" s="99" t="b">
        <v>0</v>
      </c>
      <c r="G4132" s="99" t="b">
        <v>0</v>
      </c>
    </row>
    <row r="4133" spans="1:7" ht="15">
      <c r="A4133" s="101" t="s">
        <v>1039</v>
      </c>
      <c r="B4133" s="99">
        <v>2</v>
      </c>
      <c r="C4133" s="103">
        <v>0.0012018874829452012</v>
      </c>
      <c r="D4133" s="99" t="s">
        <v>457</v>
      </c>
      <c r="E4133" s="99" t="b">
        <v>0</v>
      </c>
      <c r="F4133" s="99" t="b">
        <v>0</v>
      </c>
      <c r="G4133" s="99" t="b">
        <v>0</v>
      </c>
    </row>
    <row r="4134" spans="1:7" ht="15">
      <c r="A4134" s="101" t="s">
        <v>1353</v>
      </c>
      <c r="B4134" s="99">
        <v>2</v>
      </c>
      <c r="C4134" s="103">
        <v>0.0012018874829452012</v>
      </c>
      <c r="D4134" s="99" t="s">
        <v>457</v>
      </c>
      <c r="E4134" s="99" t="b">
        <v>0</v>
      </c>
      <c r="F4134" s="99" t="b">
        <v>0</v>
      </c>
      <c r="G4134" s="99" t="b">
        <v>0</v>
      </c>
    </row>
    <row r="4135" spans="1:7" ht="15">
      <c r="A4135" s="101" t="s">
        <v>876</v>
      </c>
      <c r="B4135" s="99">
        <v>2</v>
      </c>
      <c r="C4135" s="103">
        <v>0.0012018874829452012</v>
      </c>
      <c r="D4135" s="99" t="s">
        <v>457</v>
      </c>
      <c r="E4135" s="99" t="b">
        <v>0</v>
      </c>
      <c r="F4135" s="99" t="b">
        <v>0</v>
      </c>
      <c r="G4135" s="99" t="b">
        <v>0</v>
      </c>
    </row>
    <row r="4136" spans="1:7" ht="15">
      <c r="A4136" s="101" t="s">
        <v>1083</v>
      </c>
      <c r="B4136" s="99">
        <v>2</v>
      </c>
      <c r="C4136" s="103">
        <v>0.0016905725408412748</v>
      </c>
      <c r="D4136" s="99" t="s">
        <v>457</v>
      </c>
      <c r="E4136" s="99" t="b">
        <v>0</v>
      </c>
      <c r="F4136" s="99" t="b">
        <v>0</v>
      </c>
      <c r="G4136" s="99" t="b">
        <v>0</v>
      </c>
    </row>
    <row r="4137" spans="1:7" ht="15">
      <c r="A4137" s="101" t="s">
        <v>935</v>
      </c>
      <c r="B4137" s="99">
        <v>2</v>
      </c>
      <c r="C4137" s="103">
        <v>0.0016905725408412748</v>
      </c>
      <c r="D4137" s="99" t="s">
        <v>457</v>
      </c>
      <c r="E4137" s="99" t="b">
        <v>1</v>
      </c>
      <c r="F4137" s="99" t="b">
        <v>0</v>
      </c>
      <c r="G4137" s="99" t="b">
        <v>0</v>
      </c>
    </row>
    <row r="4138" spans="1:7" ht="15">
      <c r="A4138" s="101" t="s">
        <v>791</v>
      </c>
      <c r="B4138" s="99">
        <v>2</v>
      </c>
      <c r="C4138" s="103">
        <v>0.0012018874829452012</v>
      </c>
      <c r="D4138" s="99" t="s">
        <v>457</v>
      </c>
      <c r="E4138" s="99" t="b">
        <v>0</v>
      </c>
      <c r="F4138" s="99" t="b">
        <v>0</v>
      </c>
      <c r="G4138" s="99" t="b">
        <v>0</v>
      </c>
    </row>
    <row r="4139" spans="1:7" ht="15">
      <c r="A4139" s="101" t="s">
        <v>961</v>
      </c>
      <c r="B4139" s="99">
        <v>2</v>
      </c>
      <c r="C4139" s="103">
        <v>0.0012018874829452012</v>
      </c>
      <c r="D4139" s="99" t="s">
        <v>457</v>
      </c>
      <c r="E4139" s="99" t="b">
        <v>0</v>
      </c>
      <c r="F4139" s="99" t="b">
        <v>0</v>
      </c>
      <c r="G4139" s="99" t="b">
        <v>0</v>
      </c>
    </row>
    <row r="4140" spans="1:7" ht="15">
      <c r="A4140" s="101" t="s">
        <v>687</v>
      </c>
      <c r="B4140" s="99">
        <v>2</v>
      </c>
      <c r="C4140" s="103">
        <v>0.0016905725408412748</v>
      </c>
      <c r="D4140" s="99" t="s">
        <v>457</v>
      </c>
      <c r="E4140" s="99" t="b">
        <v>0</v>
      </c>
      <c r="F4140" s="99" t="b">
        <v>0</v>
      </c>
      <c r="G4140" s="99" t="b">
        <v>0</v>
      </c>
    </row>
    <row r="4141" spans="1:7" ht="15">
      <c r="A4141" s="101" t="s">
        <v>806</v>
      </c>
      <c r="B4141" s="99">
        <v>2</v>
      </c>
      <c r="C4141" s="103">
        <v>0.0016905725408412748</v>
      </c>
      <c r="D4141" s="99" t="s">
        <v>457</v>
      </c>
      <c r="E4141" s="99" t="b">
        <v>0</v>
      </c>
      <c r="F4141" s="99" t="b">
        <v>0</v>
      </c>
      <c r="G4141" s="99" t="b">
        <v>0</v>
      </c>
    </row>
    <row r="4142" spans="1:7" ht="15">
      <c r="A4142" s="101" t="s">
        <v>698</v>
      </c>
      <c r="B4142" s="99">
        <v>2</v>
      </c>
      <c r="C4142" s="103">
        <v>0.0012018874829452012</v>
      </c>
      <c r="D4142" s="99" t="s">
        <v>457</v>
      </c>
      <c r="E4142" s="99" t="b">
        <v>0</v>
      </c>
      <c r="F4142" s="99" t="b">
        <v>0</v>
      </c>
      <c r="G4142" s="99" t="b">
        <v>0</v>
      </c>
    </row>
    <row r="4143" spans="1:7" ht="15">
      <c r="A4143" s="101" t="s">
        <v>475</v>
      </c>
      <c r="B4143" s="99">
        <v>2</v>
      </c>
      <c r="C4143" s="103">
        <v>0.0012018874829452012</v>
      </c>
      <c r="D4143" s="99" t="s">
        <v>457</v>
      </c>
      <c r="E4143" s="99" t="b">
        <v>0</v>
      </c>
      <c r="F4143" s="99" t="b">
        <v>0</v>
      </c>
      <c r="G4143" s="99" t="b">
        <v>0</v>
      </c>
    </row>
    <row r="4144" spans="1:7" ht="15">
      <c r="A4144" s="101" t="s">
        <v>2039</v>
      </c>
      <c r="B4144" s="99">
        <v>2</v>
      </c>
      <c r="C4144" s="103">
        <v>0.0016905725408412748</v>
      </c>
      <c r="D4144" s="99" t="s">
        <v>457</v>
      </c>
      <c r="E4144" s="99" t="b">
        <v>0</v>
      </c>
      <c r="F4144" s="99" t="b">
        <v>0</v>
      </c>
      <c r="G4144" s="99" t="b">
        <v>0</v>
      </c>
    </row>
    <row r="4145" spans="1:7" ht="15">
      <c r="A4145" s="101" t="s">
        <v>663</v>
      </c>
      <c r="B4145" s="99">
        <v>2</v>
      </c>
      <c r="C4145" s="103">
        <v>0.0016905725408412748</v>
      </c>
      <c r="D4145" s="99" t="s">
        <v>457</v>
      </c>
      <c r="E4145" s="99" t="b">
        <v>0</v>
      </c>
      <c r="F4145" s="99" t="b">
        <v>0</v>
      </c>
      <c r="G4145" s="99" t="b">
        <v>0</v>
      </c>
    </row>
    <row r="4146" spans="1:7" ht="15">
      <c r="A4146" s="101" t="s">
        <v>1019</v>
      </c>
      <c r="B4146" s="99">
        <v>2</v>
      </c>
      <c r="C4146" s="103">
        <v>0.0016905725408412748</v>
      </c>
      <c r="D4146" s="99" t="s">
        <v>457</v>
      </c>
      <c r="E4146" s="99" t="b">
        <v>0</v>
      </c>
      <c r="F4146" s="99" t="b">
        <v>0</v>
      </c>
      <c r="G4146" s="99" t="b">
        <v>0</v>
      </c>
    </row>
    <row r="4147" spans="1:7" ht="15">
      <c r="A4147" s="101" t="s">
        <v>523</v>
      </c>
      <c r="B4147" s="99">
        <v>2</v>
      </c>
      <c r="C4147" s="103">
        <v>0.0012018874829452012</v>
      </c>
      <c r="D4147" s="99" t="s">
        <v>457</v>
      </c>
      <c r="E4147" s="99" t="b">
        <v>0</v>
      </c>
      <c r="F4147" s="99" t="b">
        <v>0</v>
      </c>
      <c r="G4147" s="99" t="b">
        <v>0</v>
      </c>
    </row>
    <row r="4148" spans="1:7" ht="15">
      <c r="A4148" s="101" t="s">
        <v>1142</v>
      </c>
      <c r="B4148" s="99">
        <v>2</v>
      </c>
      <c r="C4148" s="103">
        <v>0.0012018874829452012</v>
      </c>
      <c r="D4148" s="99" t="s">
        <v>457</v>
      </c>
      <c r="E4148" s="99" t="b">
        <v>0</v>
      </c>
      <c r="F4148" s="99" t="b">
        <v>0</v>
      </c>
      <c r="G4148" s="99" t="b">
        <v>0</v>
      </c>
    </row>
    <row r="4149" spans="1:7" ht="15">
      <c r="A4149" s="101" t="s">
        <v>1064</v>
      </c>
      <c r="B4149" s="99">
        <v>2</v>
      </c>
      <c r="C4149" s="103">
        <v>0.0016905725408412748</v>
      </c>
      <c r="D4149" s="99" t="s">
        <v>457</v>
      </c>
      <c r="E4149" s="99" t="b">
        <v>0</v>
      </c>
      <c r="F4149" s="99" t="b">
        <v>0</v>
      </c>
      <c r="G4149" s="99" t="b">
        <v>0</v>
      </c>
    </row>
    <row r="4150" spans="1:7" ht="15">
      <c r="A4150" s="101" t="s">
        <v>1133</v>
      </c>
      <c r="B4150" s="99">
        <v>2</v>
      </c>
      <c r="C4150" s="103">
        <v>0.0016905725408412748</v>
      </c>
      <c r="D4150" s="99" t="s">
        <v>457</v>
      </c>
      <c r="E4150" s="99" t="b">
        <v>0</v>
      </c>
      <c r="F4150" s="99" t="b">
        <v>0</v>
      </c>
      <c r="G4150" s="99" t="b">
        <v>0</v>
      </c>
    </row>
    <row r="4151" spans="1:7" ht="15">
      <c r="A4151" s="101" t="s">
        <v>1136</v>
      </c>
      <c r="B4151" s="99">
        <v>2</v>
      </c>
      <c r="C4151" s="103">
        <v>0.0012018874829452012</v>
      </c>
      <c r="D4151" s="99" t="s">
        <v>457</v>
      </c>
      <c r="E4151" s="99" t="b">
        <v>0</v>
      </c>
      <c r="F4151" s="99" t="b">
        <v>0</v>
      </c>
      <c r="G4151" s="99" t="b">
        <v>0</v>
      </c>
    </row>
    <row r="4152" spans="1:7" ht="15">
      <c r="A4152" s="101" t="s">
        <v>2216</v>
      </c>
      <c r="B4152" s="99">
        <v>2</v>
      </c>
      <c r="C4152" s="103">
        <v>0.0016905725408412748</v>
      </c>
      <c r="D4152" s="99" t="s">
        <v>457</v>
      </c>
      <c r="E4152" s="99" t="b">
        <v>0</v>
      </c>
      <c r="F4152" s="99" t="b">
        <v>0</v>
      </c>
      <c r="G4152" s="99" t="b">
        <v>0</v>
      </c>
    </row>
    <row r="4153" spans="1:7" ht="15">
      <c r="A4153" s="101" t="s">
        <v>713</v>
      </c>
      <c r="B4153" s="99">
        <v>2</v>
      </c>
      <c r="C4153" s="103">
        <v>0.0016905725408412748</v>
      </c>
      <c r="D4153" s="99" t="s">
        <v>457</v>
      </c>
      <c r="E4153" s="99" t="b">
        <v>0</v>
      </c>
      <c r="F4153" s="99" t="b">
        <v>0</v>
      </c>
      <c r="G4153" s="99" t="b">
        <v>0</v>
      </c>
    </row>
    <row r="4154" spans="1:7" ht="15">
      <c r="A4154" s="101" t="s">
        <v>1089</v>
      </c>
      <c r="B4154" s="99">
        <v>2</v>
      </c>
      <c r="C4154" s="103">
        <v>0.0012018874829452012</v>
      </c>
      <c r="D4154" s="99" t="s">
        <v>457</v>
      </c>
      <c r="E4154" s="99" t="b">
        <v>0</v>
      </c>
      <c r="F4154" s="99" t="b">
        <v>0</v>
      </c>
      <c r="G4154" s="99" t="b">
        <v>0</v>
      </c>
    </row>
    <row r="4155" spans="1:7" ht="15">
      <c r="A4155" s="101" t="s">
        <v>611</v>
      </c>
      <c r="B4155" s="99">
        <v>2</v>
      </c>
      <c r="C4155" s="103">
        <v>0.0012018874829452012</v>
      </c>
      <c r="D4155" s="99" t="s">
        <v>457</v>
      </c>
      <c r="E4155" s="99" t="b">
        <v>0</v>
      </c>
      <c r="F4155" s="99" t="b">
        <v>0</v>
      </c>
      <c r="G4155" s="99" t="b">
        <v>0</v>
      </c>
    </row>
    <row r="4156" spans="1:7" ht="15">
      <c r="A4156" s="101" t="s">
        <v>606</v>
      </c>
      <c r="B4156" s="99">
        <v>2</v>
      </c>
      <c r="C4156" s="103">
        <v>0.0012018874829452012</v>
      </c>
      <c r="D4156" s="99" t="s">
        <v>457</v>
      </c>
      <c r="E4156" s="99" t="b">
        <v>0</v>
      </c>
      <c r="F4156" s="99" t="b">
        <v>0</v>
      </c>
      <c r="G4156" s="99" t="b">
        <v>0</v>
      </c>
    </row>
    <row r="4157" spans="1:7" ht="15">
      <c r="A4157" s="101" t="s">
        <v>1233</v>
      </c>
      <c r="B4157" s="99">
        <v>2</v>
      </c>
      <c r="C4157" s="103">
        <v>0.0012018874829452012</v>
      </c>
      <c r="D4157" s="99" t="s">
        <v>457</v>
      </c>
      <c r="E4157" s="99" t="b">
        <v>0</v>
      </c>
      <c r="F4157" s="99" t="b">
        <v>0</v>
      </c>
      <c r="G4157" s="99" t="b">
        <v>0</v>
      </c>
    </row>
    <row r="4158" spans="1:7" ht="15">
      <c r="A4158" s="101" t="s">
        <v>1751</v>
      </c>
      <c r="B4158" s="99">
        <v>2</v>
      </c>
      <c r="C4158" s="103">
        <v>0.0012018874829452012</v>
      </c>
      <c r="D4158" s="99" t="s">
        <v>457</v>
      </c>
      <c r="E4158" s="99" t="b">
        <v>0</v>
      </c>
      <c r="F4158" s="99" t="b">
        <v>0</v>
      </c>
      <c r="G4158" s="99" t="b">
        <v>0</v>
      </c>
    </row>
    <row r="4159" spans="1:7" ht="15">
      <c r="A4159" s="101" t="s">
        <v>965</v>
      </c>
      <c r="B4159" s="99">
        <v>2</v>
      </c>
      <c r="C4159" s="103">
        <v>0.0012018874829452012</v>
      </c>
      <c r="D4159" s="99" t="s">
        <v>457</v>
      </c>
      <c r="E4159" s="99" t="b">
        <v>0</v>
      </c>
      <c r="F4159" s="99" t="b">
        <v>0</v>
      </c>
      <c r="G4159" s="99" t="b">
        <v>0</v>
      </c>
    </row>
    <row r="4160" spans="1:7" ht="15">
      <c r="A4160" s="101" t="s">
        <v>1050</v>
      </c>
      <c r="B4160" s="99">
        <v>2</v>
      </c>
      <c r="C4160" s="103">
        <v>0.0016905725408412748</v>
      </c>
      <c r="D4160" s="99" t="s">
        <v>457</v>
      </c>
      <c r="E4160" s="99" t="b">
        <v>0</v>
      </c>
      <c r="F4160" s="99" t="b">
        <v>0</v>
      </c>
      <c r="G4160" s="99" t="b">
        <v>0</v>
      </c>
    </row>
    <row r="4161" spans="1:7" ht="15">
      <c r="A4161" s="101" t="s">
        <v>2038</v>
      </c>
      <c r="B4161" s="99">
        <v>2</v>
      </c>
      <c r="C4161" s="103">
        <v>0.0016905725408412748</v>
      </c>
      <c r="D4161" s="99" t="s">
        <v>457</v>
      </c>
      <c r="E4161" s="99" t="b">
        <v>0</v>
      </c>
      <c r="F4161" s="99" t="b">
        <v>0</v>
      </c>
      <c r="G4161" s="99" t="b">
        <v>0</v>
      </c>
    </row>
    <row r="4162" spans="1:7" ht="15">
      <c r="A4162" s="101" t="s">
        <v>626</v>
      </c>
      <c r="B4162" s="99">
        <v>2</v>
      </c>
      <c r="C4162" s="103">
        <v>0.0012018874829452012</v>
      </c>
      <c r="D4162" s="99" t="s">
        <v>457</v>
      </c>
      <c r="E4162" s="99" t="b">
        <v>0</v>
      </c>
      <c r="F4162" s="99" t="b">
        <v>0</v>
      </c>
      <c r="G4162" s="99" t="b">
        <v>0</v>
      </c>
    </row>
    <row r="4163" spans="1:7" ht="15">
      <c r="A4163" s="101" t="s">
        <v>1001</v>
      </c>
      <c r="B4163" s="99">
        <v>2</v>
      </c>
      <c r="C4163" s="103">
        <v>0.0012018874829452012</v>
      </c>
      <c r="D4163" s="99" t="s">
        <v>457</v>
      </c>
      <c r="E4163" s="99" t="b">
        <v>0</v>
      </c>
      <c r="F4163" s="99" t="b">
        <v>0</v>
      </c>
      <c r="G4163" s="99" t="b">
        <v>0</v>
      </c>
    </row>
    <row r="4164" spans="1:7" ht="15">
      <c r="A4164" s="101" t="s">
        <v>2238</v>
      </c>
      <c r="B4164" s="99">
        <v>2</v>
      </c>
      <c r="C4164" s="103">
        <v>0.0016905725408412748</v>
      </c>
      <c r="D4164" s="99" t="s">
        <v>457</v>
      </c>
      <c r="E4164" s="99" t="b">
        <v>0</v>
      </c>
      <c r="F4164" s="99" t="b">
        <v>0</v>
      </c>
      <c r="G4164" s="99" t="b">
        <v>0</v>
      </c>
    </row>
    <row r="4165" spans="1:7" ht="15">
      <c r="A4165" s="101" t="s">
        <v>801</v>
      </c>
      <c r="B4165" s="99">
        <v>2</v>
      </c>
      <c r="C4165" s="103">
        <v>0.0012018874829452012</v>
      </c>
      <c r="D4165" s="99" t="s">
        <v>457</v>
      </c>
      <c r="E4165" s="99" t="b">
        <v>0</v>
      </c>
      <c r="F4165" s="99" t="b">
        <v>0</v>
      </c>
      <c r="G4165" s="99" t="b">
        <v>0</v>
      </c>
    </row>
    <row r="4166" spans="1:7" ht="15">
      <c r="A4166" s="101" t="s">
        <v>1983</v>
      </c>
      <c r="B4166" s="99">
        <v>2</v>
      </c>
      <c r="C4166" s="103">
        <v>0.0016905725408412748</v>
      </c>
      <c r="D4166" s="99" t="s">
        <v>457</v>
      </c>
      <c r="E4166" s="99" t="b">
        <v>0</v>
      </c>
      <c r="F4166" s="99" t="b">
        <v>0</v>
      </c>
      <c r="G4166" s="99" t="b">
        <v>0</v>
      </c>
    </row>
    <row r="4167" spans="1:7" ht="15">
      <c r="A4167" s="101" t="s">
        <v>850</v>
      </c>
      <c r="B4167" s="99">
        <v>2</v>
      </c>
      <c r="C4167" s="103">
        <v>0.0016905725408412748</v>
      </c>
      <c r="D4167" s="99" t="s">
        <v>457</v>
      </c>
      <c r="E4167" s="99" t="b">
        <v>0</v>
      </c>
      <c r="F4167" s="99" t="b">
        <v>0</v>
      </c>
      <c r="G4167" s="99" t="b">
        <v>0</v>
      </c>
    </row>
    <row r="4168" spans="1:7" ht="15">
      <c r="A4168" s="101" t="s">
        <v>2118</v>
      </c>
      <c r="B4168" s="99">
        <v>2</v>
      </c>
      <c r="C4168" s="103">
        <v>0.0016905725408412748</v>
      </c>
      <c r="D4168" s="99" t="s">
        <v>457</v>
      </c>
      <c r="E4168" s="99" t="b">
        <v>0</v>
      </c>
      <c r="F4168" s="99" t="b">
        <v>0</v>
      </c>
      <c r="G4168" s="99" t="b">
        <v>0</v>
      </c>
    </row>
    <row r="4169" spans="1:7" ht="15">
      <c r="A4169" s="101" t="s">
        <v>1775</v>
      </c>
      <c r="B4169" s="99">
        <v>2</v>
      </c>
      <c r="C4169" s="103">
        <v>0.0012018874829452012</v>
      </c>
      <c r="D4169" s="99" t="s">
        <v>457</v>
      </c>
      <c r="E4169" s="99" t="b">
        <v>0</v>
      </c>
      <c r="F4169" s="99" t="b">
        <v>0</v>
      </c>
      <c r="G4169" s="99" t="b">
        <v>0</v>
      </c>
    </row>
    <row r="4170" spans="1:7" ht="15">
      <c r="A4170" s="101" t="s">
        <v>1109</v>
      </c>
      <c r="B4170" s="99">
        <v>2</v>
      </c>
      <c r="C4170" s="103">
        <v>0.0012018874829452012</v>
      </c>
      <c r="D4170" s="99" t="s">
        <v>457</v>
      </c>
      <c r="E4170" s="99" t="b">
        <v>0</v>
      </c>
      <c r="F4170" s="99" t="b">
        <v>0</v>
      </c>
      <c r="G4170" s="99" t="b">
        <v>0</v>
      </c>
    </row>
    <row r="4171" spans="1:7" ht="15">
      <c r="A4171" s="101" t="s">
        <v>880</v>
      </c>
      <c r="B4171" s="99">
        <v>2</v>
      </c>
      <c r="C4171" s="103">
        <v>0.0012018874829452012</v>
      </c>
      <c r="D4171" s="99" t="s">
        <v>457</v>
      </c>
      <c r="E4171" s="99" t="b">
        <v>0</v>
      </c>
      <c r="F4171" s="99" t="b">
        <v>0</v>
      </c>
      <c r="G4171" s="99" t="b">
        <v>0</v>
      </c>
    </row>
    <row r="4172" spans="1:7" ht="15">
      <c r="A4172" s="101" t="s">
        <v>1382</v>
      </c>
      <c r="B4172" s="99">
        <v>2</v>
      </c>
      <c r="C4172" s="103">
        <v>0.0012018874829452012</v>
      </c>
      <c r="D4172" s="99" t="s">
        <v>457</v>
      </c>
      <c r="E4172" s="99" t="b">
        <v>0</v>
      </c>
      <c r="F4172" s="99" t="b">
        <v>0</v>
      </c>
      <c r="G4172" s="99" t="b">
        <v>0</v>
      </c>
    </row>
    <row r="4173" spans="1:7" ht="15">
      <c r="A4173" s="101" t="s">
        <v>883</v>
      </c>
      <c r="B4173" s="99">
        <v>2</v>
      </c>
      <c r="C4173" s="103">
        <v>0.0012018874829452012</v>
      </c>
      <c r="D4173" s="99" t="s">
        <v>457</v>
      </c>
      <c r="E4173" s="99" t="b">
        <v>0</v>
      </c>
      <c r="F4173" s="99" t="b">
        <v>0</v>
      </c>
      <c r="G4173" s="99" t="b">
        <v>0</v>
      </c>
    </row>
    <row r="4174" spans="1:7" ht="15">
      <c r="A4174" s="101" t="s">
        <v>1210</v>
      </c>
      <c r="B4174" s="99">
        <v>2</v>
      </c>
      <c r="C4174" s="103">
        <v>0.0012018874829452012</v>
      </c>
      <c r="D4174" s="99" t="s">
        <v>457</v>
      </c>
      <c r="E4174" s="99" t="b">
        <v>0</v>
      </c>
      <c r="F4174" s="99" t="b">
        <v>0</v>
      </c>
      <c r="G4174" s="99" t="b">
        <v>0</v>
      </c>
    </row>
    <row r="4175" spans="1:7" ht="15">
      <c r="A4175" s="101" t="s">
        <v>783</v>
      </c>
      <c r="B4175" s="99">
        <v>2</v>
      </c>
      <c r="C4175" s="103">
        <v>0.0016905725408412748</v>
      </c>
      <c r="D4175" s="99" t="s">
        <v>457</v>
      </c>
      <c r="E4175" s="99" t="b">
        <v>0</v>
      </c>
      <c r="F4175" s="99" t="b">
        <v>0</v>
      </c>
      <c r="G4175" s="99" t="b">
        <v>0</v>
      </c>
    </row>
    <row r="4176" spans="1:7" ht="15">
      <c r="A4176" s="101" t="s">
        <v>2367</v>
      </c>
      <c r="B4176" s="99">
        <v>2</v>
      </c>
      <c r="C4176" s="103">
        <v>0.0016905725408412748</v>
      </c>
      <c r="D4176" s="99" t="s">
        <v>457</v>
      </c>
      <c r="E4176" s="99" t="b">
        <v>0</v>
      </c>
      <c r="F4176" s="99" t="b">
        <v>0</v>
      </c>
      <c r="G4176" s="99" t="b">
        <v>0</v>
      </c>
    </row>
    <row r="4177" spans="1:7" ht="15">
      <c r="A4177" s="101" t="s">
        <v>620</v>
      </c>
      <c r="B4177" s="99">
        <v>2</v>
      </c>
      <c r="C4177" s="103">
        <v>0.0016905725408412748</v>
      </c>
      <c r="D4177" s="99" t="s">
        <v>457</v>
      </c>
      <c r="E4177" s="99" t="b">
        <v>0</v>
      </c>
      <c r="F4177" s="99" t="b">
        <v>0</v>
      </c>
      <c r="G4177" s="99" t="b">
        <v>0</v>
      </c>
    </row>
    <row r="4178" spans="1:7" ht="15">
      <c r="A4178" s="101" t="s">
        <v>492</v>
      </c>
      <c r="B4178" s="99">
        <v>2</v>
      </c>
      <c r="C4178" s="103">
        <v>0.0012018874829452012</v>
      </c>
      <c r="D4178" s="99" t="s">
        <v>457</v>
      </c>
      <c r="E4178" s="99" t="b">
        <v>0</v>
      </c>
      <c r="F4178" s="99" t="b">
        <v>0</v>
      </c>
      <c r="G4178" s="99" t="b">
        <v>0</v>
      </c>
    </row>
    <row r="4179" spans="1:7" ht="15">
      <c r="A4179" s="101" t="s">
        <v>494</v>
      </c>
      <c r="B4179" s="99">
        <v>2</v>
      </c>
      <c r="C4179" s="103">
        <v>0.0012018874829452012</v>
      </c>
      <c r="D4179" s="99" t="s">
        <v>457</v>
      </c>
      <c r="E4179" s="99" t="b">
        <v>0</v>
      </c>
      <c r="F4179" s="99" t="b">
        <v>0</v>
      </c>
      <c r="G4179" s="99" t="b">
        <v>0</v>
      </c>
    </row>
    <row r="4180" spans="1:7" ht="15">
      <c r="A4180" s="101" t="s">
        <v>498</v>
      </c>
      <c r="B4180" s="99">
        <v>2</v>
      </c>
      <c r="C4180" s="103">
        <v>0.0012018874829452012</v>
      </c>
      <c r="D4180" s="99" t="s">
        <v>457</v>
      </c>
      <c r="E4180" s="99" t="b">
        <v>0</v>
      </c>
      <c r="F4180" s="99" t="b">
        <v>0</v>
      </c>
      <c r="G4180" s="99" t="b">
        <v>0</v>
      </c>
    </row>
    <row r="4181" spans="1:7" ht="15">
      <c r="A4181" s="101" t="s">
        <v>864</v>
      </c>
      <c r="B4181" s="99">
        <v>2</v>
      </c>
      <c r="C4181" s="103">
        <v>0.0016905725408412748</v>
      </c>
      <c r="D4181" s="99" t="s">
        <v>457</v>
      </c>
      <c r="E4181" s="99" t="b">
        <v>0</v>
      </c>
      <c r="F4181" s="99" t="b">
        <v>0</v>
      </c>
      <c r="G4181" s="99" t="b">
        <v>0</v>
      </c>
    </row>
    <row r="4182" spans="1:7" ht="15">
      <c r="A4182" s="101" t="s">
        <v>2228</v>
      </c>
      <c r="B4182" s="99">
        <v>2</v>
      </c>
      <c r="C4182" s="103">
        <v>0.0016905725408412748</v>
      </c>
      <c r="D4182" s="99" t="s">
        <v>457</v>
      </c>
      <c r="E4182" s="99" t="b">
        <v>0</v>
      </c>
      <c r="F4182" s="99" t="b">
        <v>0</v>
      </c>
      <c r="G4182" s="99" t="b">
        <v>0</v>
      </c>
    </row>
    <row r="4183" spans="1:7" ht="15">
      <c r="A4183" s="101" t="s">
        <v>1701</v>
      </c>
      <c r="B4183" s="99">
        <v>2</v>
      </c>
      <c r="C4183" s="103">
        <v>0.0016905725408412748</v>
      </c>
      <c r="D4183" s="99" t="s">
        <v>457</v>
      </c>
      <c r="E4183" s="99" t="b">
        <v>0</v>
      </c>
      <c r="F4183" s="99" t="b">
        <v>0</v>
      </c>
      <c r="G4183" s="99" t="b">
        <v>0</v>
      </c>
    </row>
    <row r="4184" spans="1:7" ht="15">
      <c r="A4184" s="101" t="s">
        <v>1833</v>
      </c>
      <c r="B4184" s="99">
        <v>2</v>
      </c>
      <c r="C4184" s="103">
        <v>0.0012018874829452012</v>
      </c>
      <c r="D4184" s="99" t="s">
        <v>457</v>
      </c>
      <c r="E4184" s="99" t="b">
        <v>0</v>
      </c>
      <c r="F4184" s="99" t="b">
        <v>0</v>
      </c>
      <c r="G4184" s="99" t="b">
        <v>0</v>
      </c>
    </row>
    <row r="4185" spans="1:7" ht="15">
      <c r="A4185" s="101" t="s">
        <v>553</v>
      </c>
      <c r="B4185" s="99">
        <v>2</v>
      </c>
      <c r="C4185" s="103">
        <v>0.0012018874829452012</v>
      </c>
      <c r="D4185" s="99" t="s">
        <v>457</v>
      </c>
      <c r="E4185" s="99" t="b">
        <v>0</v>
      </c>
      <c r="F4185" s="99" t="b">
        <v>0</v>
      </c>
      <c r="G4185" s="99" t="b">
        <v>0</v>
      </c>
    </row>
    <row r="4186" spans="1:7" ht="15">
      <c r="A4186" s="101" t="s">
        <v>1318</v>
      </c>
      <c r="B4186" s="99">
        <v>2</v>
      </c>
      <c r="C4186" s="103">
        <v>0.0012018874829452012</v>
      </c>
      <c r="D4186" s="99" t="s">
        <v>457</v>
      </c>
      <c r="E4186" s="99" t="b">
        <v>0</v>
      </c>
      <c r="F4186" s="99" t="b">
        <v>0</v>
      </c>
      <c r="G4186" s="99" t="b">
        <v>0</v>
      </c>
    </row>
    <row r="4187" spans="1:7" ht="15">
      <c r="A4187" s="101" t="s">
        <v>1379</v>
      </c>
      <c r="B4187" s="99">
        <v>2</v>
      </c>
      <c r="C4187" s="103">
        <v>0.0016905725408412748</v>
      </c>
      <c r="D4187" s="99" t="s">
        <v>457</v>
      </c>
      <c r="E4187" s="99" t="b">
        <v>1</v>
      </c>
      <c r="F4187" s="99" t="b">
        <v>0</v>
      </c>
      <c r="G4187" s="99" t="b">
        <v>0</v>
      </c>
    </row>
    <row r="4188" spans="1:7" ht="15">
      <c r="A4188" s="101" t="s">
        <v>690</v>
      </c>
      <c r="B4188" s="99">
        <v>2</v>
      </c>
      <c r="C4188" s="103">
        <v>0.0016905725408412748</v>
      </c>
      <c r="D4188" s="99" t="s">
        <v>457</v>
      </c>
      <c r="E4188" s="99" t="b">
        <v>0</v>
      </c>
      <c r="F4188" s="99" t="b">
        <v>0</v>
      </c>
      <c r="G4188" s="99" t="b">
        <v>0</v>
      </c>
    </row>
    <row r="4189" spans="1:7" ht="15">
      <c r="A4189" s="101" t="s">
        <v>1194</v>
      </c>
      <c r="B4189" s="99">
        <v>2</v>
      </c>
      <c r="C4189" s="103">
        <v>0.0016905725408412748</v>
      </c>
      <c r="D4189" s="99" t="s">
        <v>457</v>
      </c>
      <c r="E4189" s="99" t="b">
        <v>0</v>
      </c>
      <c r="F4189" s="99" t="b">
        <v>0</v>
      </c>
      <c r="G4189" s="99" t="b">
        <v>0</v>
      </c>
    </row>
    <row r="4190" spans="1:7" ht="15">
      <c r="A4190" s="101" t="s">
        <v>2295</v>
      </c>
      <c r="B4190" s="99">
        <v>2</v>
      </c>
      <c r="C4190" s="103">
        <v>0.0016905725408412748</v>
      </c>
      <c r="D4190" s="99" t="s">
        <v>457</v>
      </c>
      <c r="E4190" s="99" t="b">
        <v>0</v>
      </c>
      <c r="F4190" s="99" t="b">
        <v>0</v>
      </c>
      <c r="G4190" s="99" t="b">
        <v>0</v>
      </c>
    </row>
    <row r="4191" spans="1:7" ht="15">
      <c r="A4191" s="101" t="s">
        <v>1623</v>
      </c>
      <c r="B4191" s="99">
        <v>2</v>
      </c>
      <c r="C4191" s="103">
        <v>0.0016905725408412748</v>
      </c>
      <c r="D4191" s="99" t="s">
        <v>457</v>
      </c>
      <c r="E4191" s="99" t="b">
        <v>0</v>
      </c>
      <c r="F4191" s="99" t="b">
        <v>0</v>
      </c>
      <c r="G4191" s="99" t="b">
        <v>0</v>
      </c>
    </row>
    <row r="4192" spans="1:7" ht="15">
      <c r="A4192" s="101" t="s">
        <v>524</v>
      </c>
      <c r="B4192" s="99">
        <v>2</v>
      </c>
      <c r="C4192" s="103">
        <v>0.0012018874829452012</v>
      </c>
      <c r="D4192" s="99" t="s">
        <v>457</v>
      </c>
      <c r="E4192" s="99" t="b">
        <v>0</v>
      </c>
      <c r="F4192" s="99" t="b">
        <v>0</v>
      </c>
      <c r="G4192" s="99" t="b">
        <v>0</v>
      </c>
    </row>
    <row r="4193" spans="1:7" ht="15">
      <c r="A4193" s="101" t="s">
        <v>474</v>
      </c>
      <c r="B4193" s="99">
        <v>2</v>
      </c>
      <c r="C4193" s="103">
        <v>0.0012018874829452012</v>
      </c>
      <c r="D4193" s="99" t="s">
        <v>457</v>
      </c>
      <c r="E4193" s="99" t="b">
        <v>0</v>
      </c>
      <c r="F4193" s="99" t="b">
        <v>0</v>
      </c>
      <c r="G4193" s="99" t="b">
        <v>0</v>
      </c>
    </row>
    <row r="4194" spans="1:7" ht="15">
      <c r="A4194" s="101" t="s">
        <v>842</v>
      </c>
      <c r="B4194" s="99">
        <v>2</v>
      </c>
      <c r="C4194" s="103">
        <v>0.0012018874829452012</v>
      </c>
      <c r="D4194" s="99" t="s">
        <v>457</v>
      </c>
      <c r="E4194" s="99" t="b">
        <v>0</v>
      </c>
      <c r="F4194" s="99" t="b">
        <v>0</v>
      </c>
      <c r="G4194" s="99" t="b">
        <v>0</v>
      </c>
    </row>
    <row r="4195" spans="1:7" ht="15">
      <c r="A4195" s="101" t="s">
        <v>1329</v>
      </c>
      <c r="B4195" s="99">
        <v>2</v>
      </c>
      <c r="C4195" s="103">
        <v>0.0012018874829452012</v>
      </c>
      <c r="D4195" s="99" t="s">
        <v>457</v>
      </c>
      <c r="E4195" s="99" t="b">
        <v>1</v>
      </c>
      <c r="F4195" s="99" t="b">
        <v>0</v>
      </c>
      <c r="G4195" s="99" t="b">
        <v>0</v>
      </c>
    </row>
    <row r="4196" spans="1:7" ht="15">
      <c r="A4196" s="101" t="s">
        <v>1970</v>
      </c>
      <c r="B4196" s="99">
        <v>2</v>
      </c>
      <c r="C4196" s="103">
        <v>0.0016905725408412748</v>
      </c>
      <c r="D4196" s="99" t="s">
        <v>457</v>
      </c>
      <c r="E4196" s="99" t="b">
        <v>0</v>
      </c>
      <c r="F4196" s="99" t="b">
        <v>0</v>
      </c>
      <c r="G4196" s="99" t="b">
        <v>0</v>
      </c>
    </row>
    <row r="4197" spans="1:7" ht="15">
      <c r="A4197" s="101" t="s">
        <v>1574</v>
      </c>
      <c r="B4197" s="99">
        <v>2</v>
      </c>
      <c r="C4197" s="103">
        <v>0.0012018874829452012</v>
      </c>
      <c r="D4197" s="99" t="s">
        <v>457</v>
      </c>
      <c r="E4197" s="99" t="b">
        <v>0</v>
      </c>
      <c r="F4197" s="99" t="b">
        <v>0</v>
      </c>
      <c r="G4197" s="99" t="b">
        <v>0</v>
      </c>
    </row>
    <row r="4198" spans="1:7" ht="15">
      <c r="A4198" s="101" t="s">
        <v>2193</v>
      </c>
      <c r="B4198" s="99">
        <v>2</v>
      </c>
      <c r="C4198" s="103">
        <v>0.0016905725408412748</v>
      </c>
      <c r="D4198" s="99" t="s">
        <v>457</v>
      </c>
      <c r="E4198" s="99" t="b">
        <v>0</v>
      </c>
      <c r="F4198" s="99" t="b">
        <v>0</v>
      </c>
      <c r="G4198" s="99" t="b">
        <v>0</v>
      </c>
    </row>
    <row r="4199" spans="1:7" ht="15">
      <c r="A4199" s="101" t="s">
        <v>1843</v>
      </c>
      <c r="B4199" s="99">
        <v>2</v>
      </c>
      <c r="C4199" s="103">
        <v>0.0012018874829452012</v>
      </c>
      <c r="D4199" s="99" t="s">
        <v>457</v>
      </c>
      <c r="E4199" s="99" t="b">
        <v>0</v>
      </c>
      <c r="F4199" s="99" t="b">
        <v>0</v>
      </c>
      <c r="G4199" s="99" t="b">
        <v>0</v>
      </c>
    </row>
    <row r="4200" spans="1:7" ht="15">
      <c r="A4200" s="101" t="s">
        <v>2414</v>
      </c>
      <c r="B4200" s="99">
        <v>2</v>
      </c>
      <c r="C4200" s="103">
        <v>0.0016905725408412748</v>
      </c>
      <c r="D4200" s="99" t="s">
        <v>457</v>
      </c>
      <c r="E4200" s="99" t="b">
        <v>0</v>
      </c>
      <c r="F4200" s="99" t="b">
        <v>1</v>
      </c>
      <c r="G4200" s="99" t="b">
        <v>0</v>
      </c>
    </row>
    <row r="4201" spans="1:7" ht="15">
      <c r="A4201" s="101" t="s">
        <v>976</v>
      </c>
      <c r="B4201" s="99">
        <v>2</v>
      </c>
      <c r="C4201" s="103">
        <v>0.0016905725408412748</v>
      </c>
      <c r="D4201" s="99" t="s">
        <v>457</v>
      </c>
      <c r="E4201" s="99" t="b">
        <v>0</v>
      </c>
      <c r="F4201" s="99" t="b">
        <v>0</v>
      </c>
      <c r="G4201" s="99" t="b">
        <v>0</v>
      </c>
    </row>
    <row r="4202" spans="1:7" ht="15">
      <c r="A4202" s="101" t="s">
        <v>1977</v>
      </c>
      <c r="B4202" s="99">
        <v>2</v>
      </c>
      <c r="C4202" s="103">
        <v>0.0012018874829452012</v>
      </c>
      <c r="D4202" s="99" t="s">
        <v>457</v>
      </c>
      <c r="E4202" s="99" t="b">
        <v>0</v>
      </c>
      <c r="F4202" s="99" t="b">
        <v>0</v>
      </c>
      <c r="G4202" s="99" t="b">
        <v>0</v>
      </c>
    </row>
    <row r="4203" spans="1:7" ht="15">
      <c r="A4203" s="101" t="s">
        <v>825</v>
      </c>
      <c r="B4203" s="99">
        <v>2</v>
      </c>
      <c r="C4203" s="103">
        <v>0.0012018874829452012</v>
      </c>
      <c r="D4203" s="99" t="s">
        <v>457</v>
      </c>
      <c r="E4203" s="99" t="b">
        <v>0</v>
      </c>
      <c r="F4203" s="99" t="b">
        <v>0</v>
      </c>
      <c r="G4203" s="99" t="b">
        <v>0</v>
      </c>
    </row>
    <row r="4204" spans="1:7" ht="15">
      <c r="A4204" s="101" t="s">
        <v>482</v>
      </c>
      <c r="B4204" s="99">
        <v>2</v>
      </c>
      <c r="C4204" s="103">
        <v>0.0012018874829452012</v>
      </c>
      <c r="D4204" s="99" t="s">
        <v>457</v>
      </c>
      <c r="E4204" s="99" t="b">
        <v>0</v>
      </c>
      <c r="F4204" s="99" t="b">
        <v>0</v>
      </c>
      <c r="G4204" s="99" t="b">
        <v>0</v>
      </c>
    </row>
    <row r="4205" spans="1:7" ht="15">
      <c r="A4205" s="101" t="s">
        <v>1565</v>
      </c>
      <c r="B4205" s="99">
        <v>2</v>
      </c>
      <c r="C4205" s="103">
        <v>0.0016905725408412748</v>
      </c>
      <c r="D4205" s="99" t="s">
        <v>457</v>
      </c>
      <c r="E4205" s="99" t="b">
        <v>0</v>
      </c>
      <c r="F4205" s="99" t="b">
        <v>0</v>
      </c>
      <c r="G4205" s="99" t="b">
        <v>0</v>
      </c>
    </row>
    <row r="4206" spans="1:7" ht="15">
      <c r="A4206" s="101" t="s">
        <v>1172</v>
      </c>
      <c r="B4206" s="99">
        <v>2</v>
      </c>
      <c r="C4206" s="103">
        <v>0.0016905725408412748</v>
      </c>
      <c r="D4206" s="99" t="s">
        <v>457</v>
      </c>
      <c r="E4206" s="99" t="b">
        <v>0</v>
      </c>
      <c r="F4206" s="99" t="b">
        <v>0</v>
      </c>
      <c r="G4206" s="99" t="b">
        <v>0</v>
      </c>
    </row>
    <row r="4207" spans="1:7" ht="15">
      <c r="A4207" s="101" t="s">
        <v>786</v>
      </c>
      <c r="B4207" s="99">
        <v>2</v>
      </c>
      <c r="C4207" s="103">
        <v>0.0012018874829452012</v>
      </c>
      <c r="D4207" s="99" t="s">
        <v>457</v>
      </c>
      <c r="E4207" s="99" t="b">
        <v>0</v>
      </c>
      <c r="F4207" s="99" t="b">
        <v>0</v>
      </c>
      <c r="G4207" s="99" t="b">
        <v>0</v>
      </c>
    </row>
    <row r="4208" spans="1:7" ht="15">
      <c r="A4208" s="101" t="s">
        <v>2195</v>
      </c>
      <c r="B4208" s="99">
        <v>2</v>
      </c>
      <c r="C4208" s="103">
        <v>0.0012018874829452012</v>
      </c>
      <c r="D4208" s="99" t="s">
        <v>457</v>
      </c>
      <c r="E4208" s="99" t="b">
        <v>0</v>
      </c>
      <c r="F4208" s="99" t="b">
        <v>0</v>
      </c>
      <c r="G4208" s="99" t="b">
        <v>0</v>
      </c>
    </row>
    <row r="4209" spans="1:7" ht="15">
      <c r="A4209" s="101" t="s">
        <v>710</v>
      </c>
      <c r="B4209" s="99">
        <v>2</v>
      </c>
      <c r="C4209" s="103">
        <v>0.0016905725408412748</v>
      </c>
      <c r="D4209" s="99" t="s">
        <v>457</v>
      </c>
      <c r="E4209" s="99" t="b">
        <v>0</v>
      </c>
      <c r="F4209" s="99" t="b">
        <v>0</v>
      </c>
      <c r="G4209" s="99" t="b">
        <v>0</v>
      </c>
    </row>
    <row r="4210" spans="1:7" ht="15">
      <c r="A4210" s="101" t="s">
        <v>571</v>
      </c>
      <c r="B4210" s="99">
        <v>2</v>
      </c>
      <c r="C4210" s="103">
        <v>0.0012018874829452012</v>
      </c>
      <c r="D4210" s="99" t="s">
        <v>457</v>
      </c>
      <c r="E4210" s="99" t="b">
        <v>0</v>
      </c>
      <c r="F4210" s="99" t="b">
        <v>0</v>
      </c>
      <c r="G4210" s="99" t="b">
        <v>0</v>
      </c>
    </row>
    <row r="4211" spans="1:7" ht="15">
      <c r="A4211" s="101" t="s">
        <v>680</v>
      </c>
      <c r="B4211" s="99">
        <v>2</v>
      </c>
      <c r="C4211" s="103">
        <v>0.0016905725408412748</v>
      </c>
      <c r="D4211" s="99" t="s">
        <v>457</v>
      </c>
      <c r="E4211" s="99" t="b">
        <v>0</v>
      </c>
      <c r="F4211" s="99" t="b">
        <v>0</v>
      </c>
      <c r="G4211" s="99" t="b">
        <v>0</v>
      </c>
    </row>
    <row r="4212" spans="1:7" ht="15">
      <c r="A4212" s="101" t="s">
        <v>2203</v>
      </c>
      <c r="B4212" s="99">
        <v>2</v>
      </c>
      <c r="C4212" s="103">
        <v>0.0016905725408412748</v>
      </c>
      <c r="D4212" s="99" t="s">
        <v>457</v>
      </c>
      <c r="E4212" s="99" t="b">
        <v>0</v>
      </c>
      <c r="F4212" s="99" t="b">
        <v>0</v>
      </c>
      <c r="G4212" s="99" t="b">
        <v>0</v>
      </c>
    </row>
    <row r="4213" spans="1:7" ht="15">
      <c r="A4213" s="101" t="s">
        <v>2142</v>
      </c>
      <c r="B4213" s="99">
        <v>2</v>
      </c>
      <c r="C4213" s="103">
        <v>0.0012018874829452012</v>
      </c>
      <c r="D4213" s="99" t="s">
        <v>457</v>
      </c>
      <c r="E4213" s="99" t="b">
        <v>0</v>
      </c>
      <c r="F4213" s="99" t="b">
        <v>0</v>
      </c>
      <c r="G4213" s="99" t="b">
        <v>0</v>
      </c>
    </row>
    <row r="4214" spans="1:7" ht="15">
      <c r="A4214" s="101" t="s">
        <v>1732</v>
      </c>
      <c r="B4214" s="99">
        <v>2</v>
      </c>
      <c r="C4214" s="103">
        <v>0.0016905725408412748</v>
      </c>
      <c r="D4214" s="99" t="s">
        <v>457</v>
      </c>
      <c r="E4214" s="99" t="b">
        <v>0</v>
      </c>
      <c r="F4214" s="99" t="b">
        <v>0</v>
      </c>
      <c r="G4214" s="99" t="b">
        <v>0</v>
      </c>
    </row>
    <row r="4215" spans="1:7" ht="15">
      <c r="A4215" s="101" t="s">
        <v>718</v>
      </c>
      <c r="B4215" s="99">
        <v>2</v>
      </c>
      <c r="C4215" s="103">
        <v>0.0016905725408412748</v>
      </c>
      <c r="D4215" s="99" t="s">
        <v>457</v>
      </c>
      <c r="E4215" s="99" t="b">
        <v>0</v>
      </c>
      <c r="F4215" s="99" t="b">
        <v>0</v>
      </c>
      <c r="G4215" s="99" t="b">
        <v>0</v>
      </c>
    </row>
    <row r="4216" spans="1:7" ht="15">
      <c r="A4216" s="101" t="s">
        <v>629</v>
      </c>
      <c r="B4216" s="99">
        <v>2</v>
      </c>
      <c r="C4216" s="103">
        <v>0.0012018874829452012</v>
      </c>
      <c r="D4216" s="99" t="s">
        <v>457</v>
      </c>
      <c r="E4216" s="99" t="b">
        <v>0</v>
      </c>
      <c r="F4216" s="99" t="b">
        <v>0</v>
      </c>
      <c r="G4216" s="99" t="b">
        <v>0</v>
      </c>
    </row>
    <row r="4217" spans="1:7" ht="15">
      <c r="A4217" s="101" t="s">
        <v>500</v>
      </c>
      <c r="B4217" s="99">
        <v>2</v>
      </c>
      <c r="C4217" s="103">
        <v>0.0012018874829452012</v>
      </c>
      <c r="D4217" s="99" t="s">
        <v>457</v>
      </c>
      <c r="E4217" s="99" t="b">
        <v>0</v>
      </c>
      <c r="F4217" s="99" t="b">
        <v>0</v>
      </c>
      <c r="G4217" s="99" t="b">
        <v>0</v>
      </c>
    </row>
    <row r="4218" spans="1:7" ht="15">
      <c r="A4218" s="101" t="s">
        <v>1916</v>
      </c>
      <c r="B4218" s="99">
        <v>2</v>
      </c>
      <c r="C4218" s="103">
        <v>0.0016905725408412748</v>
      </c>
      <c r="D4218" s="99" t="s">
        <v>457</v>
      </c>
      <c r="E4218" s="99" t="b">
        <v>0</v>
      </c>
      <c r="F4218" s="99" t="b">
        <v>0</v>
      </c>
      <c r="G4218" s="99" t="b">
        <v>0</v>
      </c>
    </row>
    <row r="4219" spans="1:7" ht="15">
      <c r="A4219" s="101" t="s">
        <v>2095</v>
      </c>
      <c r="B4219" s="99">
        <v>2</v>
      </c>
      <c r="C4219" s="103">
        <v>0.0016905725408412748</v>
      </c>
      <c r="D4219" s="99" t="s">
        <v>457</v>
      </c>
      <c r="E4219" s="99" t="b">
        <v>0</v>
      </c>
      <c r="F4219" s="99" t="b">
        <v>0</v>
      </c>
      <c r="G4219" s="99" t="b">
        <v>0</v>
      </c>
    </row>
    <row r="4220" spans="1:7" ht="15">
      <c r="A4220" s="101" t="s">
        <v>504</v>
      </c>
      <c r="B4220" s="99">
        <v>2</v>
      </c>
      <c r="C4220" s="103">
        <v>0.0012018874829452012</v>
      </c>
      <c r="D4220" s="99" t="s">
        <v>457</v>
      </c>
      <c r="E4220" s="99" t="b">
        <v>0</v>
      </c>
      <c r="F4220" s="99" t="b">
        <v>0</v>
      </c>
      <c r="G4220" s="99" t="b">
        <v>0</v>
      </c>
    </row>
    <row r="4221" spans="1:7" ht="15">
      <c r="A4221" s="101" t="s">
        <v>1052</v>
      </c>
      <c r="B4221" s="99">
        <v>2</v>
      </c>
      <c r="C4221" s="103">
        <v>0.0016905725408412748</v>
      </c>
      <c r="D4221" s="99" t="s">
        <v>457</v>
      </c>
      <c r="E4221" s="99" t="b">
        <v>0</v>
      </c>
      <c r="F4221" s="99" t="b">
        <v>0</v>
      </c>
      <c r="G4221" s="99" t="b">
        <v>0</v>
      </c>
    </row>
    <row r="4222" spans="1:7" ht="15">
      <c r="A4222" s="101" t="s">
        <v>2215</v>
      </c>
      <c r="B4222" s="99">
        <v>2</v>
      </c>
      <c r="C4222" s="103">
        <v>0.0012018874829452012</v>
      </c>
      <c r="D4222" s="99" t="s">
        <v>457</v>
      </c>
      <c r="E4222" s="99" t="b">
        <v>0</v>
      </c>
      <c r="F4222" s="99" t="b">
        <v>0</v>
      </c>
      <c r="G4222" s="99" t="b">
        <v>0</v>
      </c>
    </row>
    <row r="4223" spans="1:7" ht="15">
      <c r="A4223" s="101" t="s">
        <v>2094</v>
      </c>
      <c r="B4223" s="99">
        <v>2</v>
      </c>
      <c r="C4223" s="103">
        <v>0.0016905725408412748</v>
      </c>
      <c r="D4223" s="99" t="s">
        <v>457</v>
      </c>
      <c r="E4223" s="99" t="b">
        <v>0</v>
      </c>
      <c r="F4223" s="99" t="b">
        <v>0</v>
      </c>
      <c r="G4223" s="99" t="b">
        <v>0</v>
      </c>
    </row>
    <row r="4224" spans="1:7" ht="15">
      <c r="A4224" s="101" t="s">
        <v>2329</v>
      </c>
      <c r="B4224" s="99">
        <v>2</v>
      </c>
      <c r="C4224" s="103">
        <v>0.0016905725408412748</v>
      </c>
      <c r="D4224" s="99" t="s">
        <v>457</v>
      </c>
      <c r="E4224" s="99" t="b">
        <v>0</v>
      </c>
      <c r="F4224" s="99" t="b">
        <v>0</v>
      </c>
      <c r="G4224" s="99" t="b">
        <v>0</v>
      </c>
    </row>
    <row r="4225" spans="1:7" ht="15">
      <c r="A4225" s="101" t="s">
        <v>1910</v>
      </c>
      <c r="B4225" s="99">
        <v>2</v>
      </c>
      <c r="C4225" s="103">
        <v>0.0016905725408412748</v>
      </c>
      <c r="D4225" s="99" t="s">
        <v>457</v>
      </c>
      <c r="E4225" s="99" t="b">
        <v>0</v>
      </c>
      <c r="F4225" s="99" t="b">
        <v>0</v>
      </c>
      <c r="G4225" s="99" t="b">
        <v>0</v>
      </c>
    </row>
    <row r="4226" spans="1:7" ht="15">
      <c r="A4226" s="101" t="s">
        <v>878</v>
      </c>
      <c r="B4226" s="99">
        <v>2</v>
      </c>
      <c r="C4226" s="103">
        <v>0.0012018874829452012</v>
      </c>
      <c r="D4226" s="99" t="s">
        <v>457</v>
      </c>
      <c r="E4226" s="99" t="b">
        <v>0</v>
      </c>
      <c r="F4226" s="99" t="b">
        <v>0</v>
      </c>
      <c r="G4226" s="99" t="b">
        <v>0</v>
      </c>
    </row>
    <row r="4227" spans="1:7" ht="15">
      <c r="A4227" s="101" t="s">
        <v>1563</v>
      </c>
      <c r="B4227" s="99">
        <v>2</v>
      </c>
      <c r="C4227" s="103">
        <v>0.0016905725408412748</v>
      </c>
      <c r="D4227" s="99" t="s">
        <v>457</v>
      </c>
      <c r="E4227" s="99" t="b">
        <v>1</v>
      </c>
      <c r="F4227" s="99" t="b">
        <v>0</v>
      </c>
      <c r="G4227" s="99" t="b">
        <v>0</v>
      </c>
    </row>
    <row r="4228" spans="1:7" ht="15">
      <c r="A4228" s="101" t="s">
        <v>1840</v>
      </c>
      <c r="B4228" s="99">
        <v>2</v>
      </c>
      <c r="C4228" s="103">
        <v>0.0016905725408412748</v>
      </c>
      <c r="D4228" s="99" t="s">
        <v>457</v>
      </c>
      <c r="E4228" s="99" t="b">
        <v>0</v>
      </c>
      <c r="F4228" s="99" t="b">
        <v>0</v>
      </c>
      <c r="G4228" s="9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F640A-3BB7-4007-8482-3230D4574E6E}">
  <dimension ref="A1:L258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2439</v>
      </c>
      <c r="B1" s="7" t="s">
        <v>2440</v>
      </c>
      <c r="C1" s="7" t="s">
        <v>2430</v>
      </c>
      <c r="D1" s="7" t="s">
        <v>2434</v>
      </c>
      <c r="E1" s="7" t="s">
        <v>2441</v>
      </c>
      <c r="F1" s="7" t="s">
        <v>143</v>
      </c>
      <c r="G1" s="7" t="s">
        <v>2442</v>
      </c>
      <c r="H1" s="7" t="s">
        <v>2443</v>
      </c>
      <c r="I1" s="7" t="s">
        <v>2444</v>
      </c>
      <c r="J1" s="7" t="s">
        <v>2445</v>
      </c>
      <c r="K1" s="7" t="s">
        <v>2446</v>
      </c>
      <c r="L1" s="7" t="s">
        <v>2447</v>
      </c>
    </row>
    <row r="2" spans="1:12" ht="15">
      <c r="A2" s="99" t="s">
        <v>475</v>
      </c>
      <c r="B2" s="99" t="s">
        <v>476</v>
      </c>
      <c r="C2" s="99">
        <v>49</v>
      </c>
      <c r="D2" s="103">
        <v>0.003841778282260351</v>
      </c>
      <c r="E2" s="103">
        <v>1.9059658722285713</v>
      </c>
      <c r="F2" s="99" t="s">
        <v>2435</v>
      </c>
      <c r="G2" s="99" t="b">
        <v>0</v>
      </c>
      <c r="H2" s="99" t="b">
        <v>0</v>
      </c>
      <c r="I2" s="99" t="b">
        <v>0</v>
      </c>
      <c r="J2" s="99" t="b">
        <v>0</v>
      </c>
      <c r="K2" s="99" t="b">
        <v>0</v>
      </c>
      <c r="L2" s="99" t="b">
        <v>0</v>
      </c>
    </row>
    <row r="3" spans="1:12" ht="15">
      <c r="A3" s="101" t="s">
        <v>478</v>
      </c>
      <c r="B3" s="99" t="s">
        <v>505</v>
      </c>
      <c r="C3" s="99">
        <v>31</v>
      </c>
      <c r="D3" s="103">
        <v>0.002430512790817773</v>
      </c>
      <c r="E3" s="103">
        <v>2.341719478222835</v>
      </c>
      <c r="F3" s="99" t="s">
        <v>2435</v>
      </c>
      <c r="G3" s="99" t="b">
        <v>0</v>
      </c>
      <c r="H3" s="99" t="b">
        <v>0</v>
      </c>
      <c r="I3" s="99" t="b">
        <v>0</v>
      </c>
      <c r="J3" s="99" t="b">
        <v>0</v>
      </c>
      <c r="K3" s="99" t="b">
        <v>0</v>
      </c>
      <c r="L3" s="99" t="b">
        <v>0</v>
      </c>
    </row>
    <row r="4" spans="1:12" ht="15">
      <c r="A4" s="101" t="s">
        <v>485</v>
      </c>
      <c r="B4" s="99" t="s">
        <v>524</v>
      </c>
      <c r="C4" s="99">
        <v>21</v>
      </c>
      <c r="D4" s="103">
        <v>0.0015728662257595988</v>
      </c>
      <c r="E4" s="103">
        <v>2.3647529179911437</v>
      </c>
      <c r="F4" s="99" t="s">
        <v>2435</v>
      </c>
      <c r="G4" s="99" t="b">
        <v>0</v>
      </c>
      <c r="H4" s="99" t="b">
        <v>0</v>
      </c>
      <c r="I4" s="99" t="b">
        <v>0</v>
      </c>
      <c r="J4" s="99" t="b">
        <v>0</v>
      </c>
      <c r="K4" s="99" t="b">
        <v>0</v>
      </c>
      <c r="L4" s="99" t="b">
        <v>0</v>
      </c>
    </row>
    <row r="5" spans="1:12" ht="15">
      <c r="A5" s="101" t="s">
        <v>524</v>
      </c>
      <c r="B5" s="99" t="s">
        <v>474</v>
      </c>
      <c r="C5" s="99">
        <v>21</v>
      </c>
      <c r="D5" s="103">
        <v>0.0015728662257595988</v>
      </c>
      <c r="E5" s="103">
        <v>1.9195794802710968</v>
      </c>
      <c r="F5" s="99" t="s">
        <v>2435</v>
      </c>
      <c r="G5" s="99" t="b">
        <v>0</v>
      </c>
      <c r="H5" s="99" t="b">
        <v>0</v>
      </c>
      <c r="I5" s="99" t="b">
        <v>0</v>
      </c>
      <c r="J5" s="99" t="b">
        <v>0</v>
      </c>
      <c r="K5" s="99" t="b">
        <v>0</v>
      </c>
      <c r="L5" s="99" t="b">
        <v>0</v>
      </c>
    </row>
    <row r="6" spans="1:12" ht="15">
      <c r="A6" s="101" t="s">
        <v>539</v>
      </c>
      <c r="B6" s="99" t="s">
        <v>540</v>
      </c>
      <c r="C6" s="99">
        <v>17</v>
      </c>
      <c r="D6" s="103">
        <v>0.0010074507112578285</v>
      </c>
      <c r="E6" s="103">
        <v>2.6985818217754147</v>
      </c>
      <c r="F6" s="99" t="s">
        <v>2435</v>
      </c>
      <c r="G6" s="99" t="b">
        <v>0</v>
      </c>
      <c r="H6" s="99" t="b">
        <v>0</v>
      </c>
      <c r="I6" s="99" t="b">
        <v>0</v>
      </c>
      <c r="J6" s="99" t="b">
        <v>0</v>
      </c>
      <c r="K6" s="99" t="b">
        <v>0</v>
      </c>
      <c r="L6" s="99" t="b">
        <v>0</v>
      </c>
    </row>
    <row r="7" spans="1:12" ht="15">
      <c r="A7" s="101" t="s">
        <v>536</v>
      </c>
      <c r="B7" s="99" t="s">
        <v>521</v>
      </c>
      <c r="C7" s="99">
        <v>16</v>
      </c>
      <c r="D7" s="103">
        <v>0.0013171547336257444</v>
      </c>
      <c r="E7" s="103">
        <v>2.57632878302666</v>
      </c>
      <c r="F7" s="99" t="s">
        <v>2435</v>
      </c>
      <c r="G7" s="99" t="b">
        <v>0</v>
      </c>
      <c r="H7" s="99" t="b">
        <v>0</v>
      </c>
      <c r="I7" s="99" t="b">
        <v>0</v>
      </c>
      <c r="J7" s="99" t="b">
        <v>0</v>
      </c>
      <c r="K7" s="99" t="b">
        <v>0</v>
      </c>
      <c r="L7" s="99" t="b">
        <v>0</v>
      </c>
    </row>
    <row r="8" spans="1:12" ht="15">
      <c r="A8" s="101" t="s">
        <v>474</v>
      </c>
      <c r="B8" s="99" t="s">
        <v>536</v>
      </c>
      <c r="C8" s="99">
        <v>15</v>
      </c>
      <c r="D8" s="103">
        <v>0.0013014695479637553</v>
      </c>
      <c r="E8" s="103">
        <v>1.8223884271313686</v>
      </c>
      <c r="F8" s="99" t="s">
        <v>2435</v>
      </c>
      <c r="G8" s="99" t="b">
        <v>0</v>
      </c>
      <c r="H8" s="99" t="b">
        <v>0</v>
      </c>
      <c r="I8" s="99" t="b">
        <v>0</v>
      </c>
      <c r="J8" s="99" t="b">
        <v>0</v>
      </c>
      <c r="K8" s="99" t="b">
        <v>0</v>
      </c>
      <c r="L8" s="99" t="b">
        <v>0</v>
      </c>
    </row>
    <row r="9" spans="1:12" ht="15">
      <c r="A9" s="101" t="s">
        <v>598</v>
      </c>
      <c r="B9" s="99" t="s">
        <v>581</v>
      </c>
      <c r="C9" s="99">
        <v>15</v>
      </c>
      <c r="D9" s="103">
        <v>0.0013783963017908734</v>
      </c>
      <c r="E9" s="103">
        <v>2.9084515072090547</v>
      </c>
      <c r="F9" s="99" t="s">
        <v>2435</v>
      </c>
      <c r="G9" s="99" t="b">
        <v>0</v>
      </c>
      <c r="H9" s="99" t="b">
        <v>0</v>
      </c>
      <c r="I9" s="99" t="b">
        <v>0</v>
      </c>
      <c r="J9" s="99" t="b">
        <v>0</v>
      </c>
      <c r="K9" s="99" t="b">
        <v>0</v>
      </c>
      <c r="L9" s="99" t="b">
        <v>0</v>
      </c>
    </row>
    <row r="10" spans="1:12" ht="15">
      <c r="A10" s="101" t="s">
        <v>538</v>
      </c>
      <c r="B10" s="99" t="s">
        <v>575</v>
      </c>
      <c r="C10" s="99">
        <v>14</v>
      </c>
      <c r="D10" s="103">
        <v>0.0021210456928178233</v>
      </c>
      <c r="E10" s="103">
        <v>2.685827923342737</v>
      </c>
      <c r="F10" s="99" t="s">
        <v>2435</v>
      </c>
      <c r="G10" s="99" t="b">
        <v>0</v>
      </c>
      <c r="H10" s="99" t="b">
        <v>0</v>
      </c>
      <c r="I10" s="99" t="b">
        <v>0</v>
      </c>
      <c r="J10" s="99" t="b">
        <v>0</v>
      </c>
      <c r="K10" s="99" t="b">
        <v>0</v>
      </c>
      <c r="L10" s="99" t="b">
        <v>0</v>
      </c>
    </row>
    <row r="11" spans="1:12" ht="15">
      <c r="A11" s="101" t="s">
        <v>608</v>
      </c>
      <c r="B11" s="99" t="s">
        <v>607</v>
      </c>
      <c r="C11" s="99">
        <v>14</v>
      </c>
      <c r="D11" s="103">
        <v>0.0012865032150048152</v>
      </c>
      <c r="E11" s="103">
        <v>2.9664434541867415</v>
      </c>
      <c r="F11" s="99" t="s">
        <v>2435</v>
      </c>
      <c r="G11" s="99" t="b">
        <v>0</v>
      </c>
      <c r="H11" s="99" t="b">
        <v>0</v>
      </c>
      <c r="I11" s="99" t="b">
        <v>0</v>
      </c>
      <c r="J11" s="99" t="b">
        <v>0</v>
      </c>
      <c r="K11" s="99" t="b">
        <v>0</v>
      </c>
      <c r="L11" s="99" t="b">
        <v>0</v>
      </c>
    </row>
    <row r="12" spans="1:12" ht="15">
      <c r="A12" s="101" t="s">
        <v>531</v>
      </c>
      <c r="B12" s="99" t="s">
        <v>606</v>
      </c>
      <c r="C12" s="99">
        <v>12</v>
      </c>
      <c r="D12" s="103">
        <v>0.0011027170414326989</v>
      </c>
      <c r="E12" s="103">
        <v>2.683896864216773</v>
      </c>
      <c r="F12" s="99" t="s">
        <v>2435</v>
      </c>
      <c r="G12" s="99" t="b">
        <v>0</v>
      </c>
      <c r="H12" s="99" t="b">
        <v>0</v>
      </c>
      <c r="I12" s="99" t="b">
        <v>0</v>
      </c>
      <c r="J12" s="99" t="b">
        <v>0</v>
      </c>
      <c r="K12" s="99" t="b">
        <v>0</v>
      </c>
      <c r="L12" s="99" t="b">
        <v>0</v>
      </c>
    </row>
    <row r="13" spans="1:12" ht="15">
      <c r="A13" s="101" t="s">
        <v>505</v>
      </c>
      <c r="B13" s="99" t="s">
        <v>499</v>
      </c>
      <c r="C13" s="99">
        <v>11</v>
      </c>
      <c r="D13" s="103">
        <v>0.0008624400225482419</v>
      </c>
      <c r="E13" s="103">
        <v>2.1062999804216442</v>
      </c>
      <c r="F13" s="99" t="s">
        <v>2435</v>
      </c>
      <c r="G13" s="99" t="b">
        <v>0</v>
      </c>
      <c r="H13" s="99" t="b">
        <v>0</v>
      </c>
      <c r="I13" s="99" t="b">
        <v>0</v>
      </c>
      <c r="J13" s="99" t="b">
        <v>0</v>
      </c>
      <c r="K13" s="99" t="b">
        <v>0</v>
      </c>
      <c r="L13" s="99" t="b">
        <v>0</v>
      </c>
    </row>
    <row r="14" spans="1:12" ht="15">
      <c r="A14" s="101" t="s">
        <v>635</v>
      </c>
      <c r="B14" s="99" t="s">
        <v>580</v>
      </c>
      <c r="C14" s="99">
        <v>11</v>
      </c>
      <c r="D14" s="103">
        <v>0.0012644879620239803</v>
      </c>
      <c r="E14" s="103">
        <v>2.844334007597306</v>
      </c>
      <c r="F14" s="99" t="s">
        <v>2435</v>
      </c>
      <c r="G14" s="99" t="b">
        <v>0</v>
      </c>
      <c r="H14" s="99" t="b">
        <v>1</v>
      </c>
      <c r="I14" s="99" t="b">
        <v>0</v>
      </c>
      <c r="J14" s="99" t="b">
        <v>0</v>
      </c>
      <c r="K14" s="99" t="b">
        <v>0</v>
      </c>
      <c r="L14" s="99" t="b">
        <v>0</v>
      </c>
    </row>
    <row r="15" spans="1:12" ht="15">
      <c r="A15" s="101" t="s">
        <v>696</v>
      </c>
      <c r="B15" s="99" t="s">
        <v>474</v>
      </c>
      <c r="C15" s="99">
        <v>10</v>
      </c>
      <c r="D15" s="103">
        <v>0.0011495345109308914</v>
      </c>
      <c r="E15" s="103">
        <v>1.995300194209215</v>
      </c>
      <c r="F15" s="99" t="s">
        <v>2435</v>
      </c>
      <c r="G15" s="99" t="b">
        <v>0</v>
      </c>
      <c r="H15" s="99" t="b">
        <v>0</v>
      </c>
      <c r="I15" s="99" t="b">
        <v>0</v>
      </c>
      <c r="J15" s="99" t="b">
        <v>0</v>
      </c>
      <c r="K15" s="99" t="b">
        <v>0</v>
      </c>
      <c r="L15" s="99" t="b">
        <v>0</v>
      </c>
    </row>
    <row r="16" spans="1:12" ht="15">
      <c r="A16" s="101" t="s">
        <v>568</v>
      </c>
      <c r="B16" s="99" t="s">
        <v>595</v>
      </c>
      <c r="C16" s="99">
        <v>10</v>
      </c>
      <c r="D16" s="103">
        <v>0.001053825351586399</v>
      </c>
      <c r="E16" s="103">
        <v>2.6780025858307805</v>
      </c>
      <c r="F16" s="99" t="s">
        <v>2435</v>
      </c>
      <c r="G16" s="99" t="b">
        <v>0</v>
      </c>
      <c r="H16" s="99" t="b">
        <v>0</v>
      </c>
      <c r="I16" s="99" t="b">
        <v>0</v>
      </c>
      <c r="J16" s="99" t="b">
        <v>0</v>
      </c>
      <c r="K16" s="99" t="b">
        <v>0</v>
      </c>
      <c r="L16" s="99" t="b">
        <v>0</v>
      </c>
    </row>
    <row r="17" spans="1:12" ht="15">
      <c r="A17" s="101" t="s">
        <v>537</v>
      </c>
      <c r="B17" s="99" t="s">
        <v>586</v>
      </c>
      <c r="C17" s="99">
        <v>9</v>
      </c>
      <c r="D17" s="103">
        <v>0.0008816288040888203</v>
      </c>
      <c r="E17" s="103">
        <v>2.5202713358261732</v>
      </c>
      <c r="F17" s="99" t="s">
        <v>2435</v>
      </c>
      <c r="G17" s="99" t="b">
        <v>0</v>
      </c>
      <c r="H17" s="99" t="b">
        <v>0</v>
      </c>
      <c r="I17" s="99" t="b">
        <v>0</v>
      </c>
      <c r="J17" s="99" t="b">
        <v>0</v>
      </c>
      <c r="K17" s="99" t="b">
        <v>0</v>
      </c>
      <c r="L17" s="99" t="b">
        <v>0</v>
      </c>
    </row>
    <row r="18" spans="1:12" ht="15">
      <c r="A18" s="101" t="s">
        <v>475</v>
      </c>
      <c r="B18" s="99" t="s">
        <v>703</v>
      </c>
      <c r="C18" s="99">
        <v>9</v>
      </c>
      <c r="D18" s="103">
        <v>0.0008270377810745242</v>
      </c>
      <c r="E18" s="103">
        <v>2.0890903940154564</v>
      </c>
      <c r="F18" s="99" t="s">
        <v>2435</v>
      </c>
      <c r="G18" s="99" t="b">
        <v>0</v>
      </c>
      <c r="H18" s="99" t="b">
        <v>0</v>
      </c>
      <c r="I18" s="99" t="b">
        <v>0</v>
      </c>
      <c r="J18" s="99" t="b">
        <v>0</v>
      </c>
      <c r="K18" s="99" t="b">
        <v>0</v>
      </c>
      <c r="L18" s="99" t="b">
        <v>0</v>
      </c>
    </row>
    <row r="19" spans="1:12" ht="15">
      <c r="A19" s="101" t="s">
        <v>505</v>
      </c>
      <c r="B19" s="99" t="s">
        <v>546</v>
      </c>
      <c r="C19" s="99">
        <v>9</v>
      </c>
      <c r="D19" s="103">
        <v>0.0013635293739543153</v>
      </c>
      <c r="E19" s="103">
        <v>2.27442230980605</v>
      </c>
      <c r="F19" s="99" t="s">
        <v>2435</v>
      </c>
      <c r="G19" s="99" t="b">
        <v>0</v>
      </c>
      <c r="H19" s="99" t="b">
        <v>0</v>
      </c>
      <c r="I19" s="99" t="b">
        <v>0</v>
      </c>
      <c r="J19" s="99" t="b">
        <v>0</v>
      </c>
      <c r="K19" s="99" t="b">
        <v>0</v>
      </c>
      <c r="L19" s="99" t="b">
        <v>0</v>
      </c>
    </row>
    <row r="20" spans="1:12" ht="15">
      <c r="A20" s="101" t="s">
        <v>481</v>
      </c>
      <c r="B20" s="99" t="s">
        <v>624</v>
      </c>
      <c r="C20" s="99">
        <v>9</v>
      </c>
      <c r="D20" s="103">
        <v>0.0011559860951910373</v>
      </c>
      <c r="E20" s="103">
        <v>2.220476887174499</v>
      </c>
      <c r="F20" s="99" t="s">
        <v>2435</v>
      </c>
      <c r="G20" s="99" t="b">
        <v>0</v>
      </c>
      <c r="H20" s="99" t="b">
        <v>0</v>
      </c>
      <c r="I20" s="99" t="b">
        <v>0</v>
      </c>
      <c r="J20" s="99" t="b">
        <v>0</v>
      </c>
      <c r="K20" s="99" t="b">
        <v>0</v>
      </c>
      <c r="L20" s="99" t="b">
        <v>0</v>
      </c>
    </row>
    <row r="21" spans="1:12" ht="15">
      <c r="A21" s="101" t="s">
        <v>583</v>
      </c>
      <c r="B21" s="99" t="s">
        <v>511</v>
      </c>
      <c r="C21" s="99">
        <v>9</v>
      </c>
      <c r="D21" s="103">
        <v>0.0009484428164277591</v>
      </c>
      <c r="E21" s="103">
        <v>2.385572761928717</v>
      </c>
      <c r="F21" s="99" t="s">
        <v>2435</v>
      </c>
      <c r="G21" s="99" t="b">
        <v>0</v>
      </c>
      <c r="H21" s="99" t="b">
        <v>0</v>
      </c>
      <c r="I21" s="99" t="b">
        <v>0</v>
      </c>
      <c r="J21" s="99" t="b">
        <v>1</v>
      </c>
      <c r="K21" s="99" t="b">
        <v>0</v>
      </c>
      <c r="L21" s="99" t="b">
        <v>0</v>
      </c>
    </row>
    <row r="22" spans="1:12" ht="15">
      <c r="A22" s="101" t="s">
        <v>476</v>
      </c>
      <c r="B22" s="99" t="s">
        <v>778</v>
      </c>
      <c r="C22" s="99">
        <v>8</v>
      </c>
      <c r="D22" s="103">
        <v>0.0008430602812691192</v>
      </c>
      <c r="E22" s="103">
        <v>2.1987576374812625</v>
      </c>
      <c r="F22" s="99" t="s">
        <v>2435</v>
      </c>
      <c r="G22" s="99" t="b">
        <v>0</v>
      </c>
      <c r="H22" s="99" t="b">
        <v>0</v>
      </c>
      <c r="I22" s="99" t="b">
        <v>0</v>
      </c>
      <c r="J22" s="99" t="b">
        <v>0</v>
      </c>
      <c r="K22" s="99" t="b">
        <v>0</v>
      </c>
      <c r="L22" s="99" t="b">
        <v>0</v>
      </c>
    </row>
    <row r="23" spans="1:12" ht="15">
      <c r="A23" s="101" t="s">
        <v>770</v>
      </c>
      <c r="B23" s="99" t="s">
        <v>771</v>
      </c>
      <c r="C23" s="99">
        <v>8</v>
      </c>
      <c r="D23" s="103">
        <v>0.0010275431957253664</v>
      </c>
      <c r="E23" s="103">
        <v>3.209481502873036</v>
      </c>
      <c r="F23" s="99" t="s">
        <v>2435</v>
      </c>
      <c r="G23" s="99" t="b">
        <v>0</v>
      </c>
      <c r="H23" s="99" t="b">
        <v>0</v>
      </c>
      <c r="I23" s="99" t="b">
        <v>0</v>
      </c>
      <c r="J23" s="99" t="b">
        <v>0</v>
      </c>
      <c r="K23" s="99" t="b">
        <v>0</v>
      </c>
      <c r="L23" s="99" t="b">
        <v>0</v>
      </c>
    </row>
    <row r="24" spans="1:12" ht="15">
      <c r="A24" s="101" t="s">
        <v>496</v>
      </c>
      <c r="B24" s="99" t="s">
        <v>627</v>
      </c>
      <c r="C24" s="99">
        <v>8</v>
      </c>
      <c r="D24" s="103">
        <v>0.0007351446942884659</v>
      </c>
      <c r="E24" s="103">
        <v>2.333516400483091</v>
      </c>
      <c r="F24" s="99" t="s">
        <v>2435</v>
      </c>
      <c r="G24" s="99" t="b">
        <v>0</v>
      </c>
      <c r="H24" s="99" t="b">
        <v>0</v>
      </c>
      <c r="I24" s="99" t="b">
        <v>0</v>
      </c>
      <c r="J24" s="99" t="b">
        <v>0</v>
      </c>
      <c r="K24" s="99" t="b">
        <v>0</v>
      </c>
      <c r="L24" s="99" t="b">
        <v>0</v>
      </c>
    </row>
    <row r="25" spans="1:12" ht="15">
      <c r="A25" s="101" t="s">
        <v>532</v>
      </c>
      <c r="B25" s="99" t="s">
        <v>625</v>
      </c>
      <c r="C25" s="99">
        <v>8</v>
      </c>
      <c r="D25" s="103">
        <v>0.0008430602812691192</v>
      </c>
      <c r="E25" s="103">
        <v>2.5399902885324934</v>
      </c>
      <c r="F25" s="99" t="s">
        <v>2435</v>
      </c>
      <c r="G25" s="99" t="b">
        <v>0</v>
      </c>
      <c r="H25" s="99" t="b">
        <v>0</v>
      </c>
      <c r="I25" s="99" t="b">
        <v>0</v>
      </c>
      <c r="J25" s="99" t="b">
        <v>0</v>
      </c>
      <c r="K25" s="99" t="b">
        <v>0</v>
      </c>
      <c r="L25" s="99" t="b">
        <v>0</v>
      </c>
    </row>
    <row r="26" spans="1:12" ht="15">
      <c r="A26" s="101" t="s">
        <v>633</v>
      </c>
      <c r="B26" s="99" t="s">
        <v>679</v>
      </c>
      <c r="C26" s="99">
        <v>7</v>
      </c>
      <c r="D26" s="103">
        <v>0.0006073524557164192</v>
      </c>
      <c r="E26" s="103">
        <v>2.8023334924141743</v>
      </c>
      <c r="F26" s="99" t="s">
        <v>2435</v>
      </c>
      <c r="G26" s="99" t="b">
        <v>0</v>
      </c>
      <c r="H26" s="99" t="b">
        <v>0</v>
      </c>
      <c r="I26" s="99" t="b">
        <v>0</v>
      </c>
      <c r="J26" s="99" t="b">
        <v>0</v>
      </c>
      <c r="K26" s="99" t="b">
        <v>0</v>
      </c>
      <c r="L26" s="99" t="b">
        <v>0</v>
      </c>
    </row>
    <row r="27" spans="1:12" ht="15">
      <c r="A27" s="101" t="s">
        <v>616</v>
      </c>
      <c r="B27" s="99" t="s">
        <v>770</v>
      </c>
      <c r="C27" s="99">
        <v>7</v>
      </c>
      <c r="D27" s="103">
        <v>0.0008991002962596955</v>
      </c>
      <c r="E27" s="103">
        <v>2.940636190580456</v>
      </c>
      <c r="F27" s="99" t="s">
        <v>2435</v>
      </c>
      <c r="G27" s="99" t="b">
        <v>0</v>
      </c>
      <c r="H27" s="99" t="b">
        <v>0</v>
      </c>
      <c r="I27" s="99" t="b">
        <v>0</v>
      </c>
      <c r="J27" s="99" t="b">
        <v>0</v>
      </c>
      <c r="K27" s="99" t="b">
        <v>0</v>
      </c>
      <c r="L27" s="99" t="b">
        <v>0</v>
      </c>
    </row>
    <row r="28" spans="1:12" ht="15">
      <c r="A28" s="101" t="s">
        <v>474</v>
      </c>
      <c r="B28" s="99" t="s">
        <v>483</v>
      </c>
      <c r="C28" s="99">
        <v>7</v>
      </c>
      <c r="D28" s="103">
        <v>0.0007376777461104793</v>
      </c>
      <c r="E28" s="103">
        <v>1.1436218088836367</v>
      </c>
      <c r="F28" s="99" t="s">
        <v>2435</v>
      </c>
      <c r="G28" s="99" t="b">
        <v>0</v>
      </c>
      <c r="H28" s="99" t="b">
        <v>0</v>
      </c>
      <c r="I28" s="99" t="b">
        <v>0</v>
      </c>
      <c r="J28" s="99" t="b">
        <v>0</v>
      </c>
      <c r="K28" s="99" t="b">
        <v>0</v>
      </c>
      <c r="L28" s="99" t="b">
        <v>0</v>
      </c>
    </row>
    <row r="29" spans="1:12" ht="15">
      <c r="A29" s="101" t="s">
        <v>604</v>
      </c>
      <c r="B29" s="99" t="s">
        <v>569</v>
      </c>
      <c r="C29" s="99">
        <v>7</v>
      </c>
      <c r="D29" s="103">
        <v>0.0008991002962596955</v>
      </c>
      <c r="E29" s="103">
        <v>2.551129349445281</v>
      </c>
      <c r="F29" s="99" t="s">
        <v>2435</v>
      </c>
      <c r="G29" s="99" t="b">
        <v>0</v>
      </c>
      <c r="H29" s="99" t="b">
        <v>0</v>
      </c>
      <c r="I29" s="99" t="b">
        <v>0</v>
      </c>
      <c r="J29" s="99" t="b">
        <v>0</v>
      </c>
      <c r="K29" s="99" t="b">
        <v>0</v>
      </c>
      <c r="L29" s="99" t="b">
        <v>0</v>
      </c>
    </row>
    <row r="30" spans="1:12" ht="15">
      <c r="A30" s="101" t="s">
        <v>571</v>
      </c>
      <c r="B30" s="99" t="s">
        <v>519</v>
      </c>
      <c r="C30" s="99">
        <v>7</v>
      </c>
      <c r="D30" s="103">
        <v>0.0007376777461104793</v>
      </c>
      <c r="E30" s="103">
        <v>2.3122472605301443</v>
      </c>
      <c r="F30" s="99" t="s">
        <v>2435</v>
      </c>
      <c r="G30" s="99" t="b">
        <v>0</v>
      </c>
      <c r="H30" s="99" t="b">
        <v>0</v>
      </c>
      <c r="I30" s="99" t="b">
        <v>0</v>
      </c>
      <c r="J30" s="99" t="b">
        <v>0</v>
      </c>
      <c r="K30" s="99" t="b">
        <v>0</v>
      </c>
      <c r="L30" s="99" t="b">
        <v>0</v>
      </c>
    </row>
    <row r="31" spans="1:12" ht="15">
      <c r="A31" s="101" t="s">
        <v>474</v>
      </c>
      <c r="B31" s="99" t="s">
        <v>636</v>
      </c>
      <c r="C31" s="99">
        <v>6</v>
      </c>
      <c r="D31" s="103">
        <v>0.0006897207065585348</v>
      </c>
      <c r="E31" s="103">
        <v>1.6876898532339124</v>
      </c>
      <c r="F31" s="99" t="s">
        <v>2435</v>
      </c>
      <c r="G31" s="99" t="b">
        <v>0</v>
      </c>
      <c r="H31" s="99" t="b">
        <v>0</v>
      </c>
      <c r="I31" s="99" t="b">
        <v>0</v>
      </c>
      <c r="J31" s="99" t="b">
        <v>0</v>
      </c>
      <c r="K31" s="99" t="b">
        <v>0</v>
      </c>
      <c r="L31" s="99" t="b">
        <v>0</v>
      </c>
    </row>
    <row r="32" spans="1:12" ht="15">
      <c r="A32" s="101" t="s">
        <v>588</v>
      </c>
      <c r="B32" s="99" t="s">
        <v>531</v>
      </c>
      <c r="C32" s="99">
        <v>6</v>
      </c>
      <c r="D32" s="103">
        <v>0.0007706573967940247</v>
      </c>
      <c r="E32" s="103">
        <v>2.3248749215751054</v>
      </c>
      <c r="F32" s="99" t="s">
        <v>2435</v>
      </c>
      <c r="G32" s="99" t="b">
        <v>0</v>
      </c>
      <c r="H32" s="99" t="b">
        <v>0</v>
      </c>
      <c r="I32" s="99" t="b">
        <v>0</v>
      </c>
      <c r="J32" s="99" t="b">
        <v>0</v>
      </c>
      <c r="K32" s="99" t="b">
        <v>0</v>
      </c>
      <c r="L32" s="99" t="b">
        <v>0</v>
      </c>
    </row>
    <row r="33" spans="1:12" ht="15">
      <c r="A33" s="101" t="s">
        <v>605</v>
      </c>
      <c r="B33" s="99" t="s">
        <v>654</v>
      </c>
      <c r="C33" s="99">
        <v>6</v>
      </c>
      <c r="D33" s="103">
        <v>0.0005513585207163494</v>
      </c>
      <c r="E33" s="103">
        <v>2.635450235145317</v>
      </c>
      <c r="F33" s="99" t="s">
        <v>2435</v>
      </c>
      <c r="G33" s="99" t="b">
        <v>0</v>
      </c>
      <c r="H33" s="99" t="b">
        <v>0</v>
      </c>
      <c r="I33" s="99" t="b">
        <v>0</v>
      </c>
      <c r="J33" s="99" t="b">
        <v>0</v>
      </c>
      <c r="K33" s="99" t="b">
        <v>0</v>
      </c>
      <c r="L33" s="99" t="b">
        <v>0</v>
      </c>
    </row>
    <row r="34" spans="1:12" ht="15">
      <c r="A34" s="101" t="s">
        <v>490</v>
      </c>
      <c r="B34" s="99" t="s">
        <v>474</v>
      </c>
      <c r="C34" s="99">
        <v>6</v>
      </c>
      <c r="D34" s="103">
        <v>0.0006322952109518394</v>
      </c>
      <c r="E34" s="103">
        <v>1.1299987681066714</v>
      </c>
      <c r="F34" s="99" t="s">
        <v>2435</v>
      </c>
      <c r="G34" s="99" t="b">
        <v>0</v>
      </c>
      <c r="H34" s="99" t="b">
        <v>0</v>
      </c>
      <c r="I34" s="99" t="b">
        <v>0</v>
      </c>
      <c r="J34" s="99" t="b">
        <v>0</v>
      </c>
      <c r="K34" s="99" t="b">
        <v>0</v>
      </c>
      <c r="L34" s="99" t="b">
        <v>0</v>
      </c>
    </row>
    <row r="35" spans="1:12" ht="15">
      <c r="A35" s="101" t="s">
        <v>566</v>
      </c>
      <c r="B35" s="99" t="s">
        <v>521</v>
      </c>
      <c r="C35" s="99">
        <v>6</v>
      </c>
      <c r="D35" s="103">
        <v>0.0005877525360592135</v>
      </c>
      <c r="E35" s="103">
        <v>2.2623338101983115</v>
      </c>
      <c r="F35" s="99" t="s">
        <v>2435</v>
      </c>
      <c r="G35" s="99" t="b">
        <v>0</v>
      </c>
      <c r="H35" s="99" t="b">
        <v>0</v>
      </c>
      <c r="I35" s="99" t="b">
        <v>0</v>
      </c>
      <c r="J35" s="99" t="b">
        <v>0</v>
      </c>
      <c r="K35" s="99" t="b">
        <v>0</v>
      </c>
      <c r="L35" s="99" t="b">
        <v>0</v>
      </c>
    </row>
    <row r="36" spans="1:12" ht="15">
      <c r="A36" s="101" t="s">
        <v>475</v>
      </c>
      <c r="B36" s="99" t="s">
        <v>510</v>
      </c>
      <c r="C36" s="99">
        <v>6</v>
      </c>
      <c r="D36" s="103">
        <v>0.0007706573967940247</v>
      </c>
      <c r="E36" s="103">
        <v>1.4358778802401129</v>
      </c>
      <c r="F36" s="99" t="s">
        <v>2435</v>
      </c>
      <c r="G36" s="99" t="b">
        <v>0</v>
      </c>
      <c r="H36" s="99" t="b">
        <v>0</v>
      </c>
      <c r="I36" s="99" t="b">
        <v>0</v>
      </c>
      <c r="J36" s="99" t="b">
        <v>0</v>
      </c>
      <c r="K36" s="99" t="b">
        <v>0</v>
      </c>
      <c r="L36" s="99" t="b">
        <v>0</v>
      </c>
    </row>
    <row r="37" spans="1:12" ht="15">
      <c r="A37" s="101" t="s">
        <v>476</v>
      </c>
      <c r="B37" s="99" t="s">
        <v>512</v>
      </c>
      <c r="C37" s="99">
        <v>6</v>
      </c>
      <c r="D37" s="103">
        <v>0.0007706573967940247</v>
      </c>
      <c r="E37" s="103">
        <v>1.499787633145244</v>
      </c>
      <c r="F37" s="99" t="s">
        <v>2435</v>
      </c>
      <c r="G37" s="99" t="b">
        <v>0</v>
      </c>
      <c r="H37" s="99" t="b">
        <v>0</v>
      </c>
      <c r="I37" s="99" t="b">
        <v>0</v>
      </c>
      <c r="J37" s="99" t="b">
        <v>0</v>
      </c>
      <c r="K37" s="99" t="b">
        <v>0</v>
      </c>
      <c r="L37" s="99" t="b">
        <v>0</v>
      </c>
    </row>
    <row r="38" spans="1:12" ht="15">
      <c r="A38" s="101" t="s">
        <v>230</v>
      </c>
      <c r="B38" s="99" t="s">
        <v>549</v>
      </c>
      <c r="C38" s="99">
        <v>6</v>
      </c>
      <c r="D38" s="103">
        <v>0.0006322952109518394</v>
      </c>
      <c r="E38" s="103">
        <v>1.94921130761422</v>
      </c>
      <c r="F38" s="99" t="s">
        <v>2435</v>
      </c>
      <c r="G38" s="99" t="b">
        <v>0</v>
      </c>
      <c r="H38" s="99" t="b">
        <v>0</v>
      </c>
      <c r="I38" s="99" t="b">
        <v>0</v>
      </c>
      <c r="J38" s="99" t="b">
        <v>0</v>
      </c>
      <c r="K38" s="99" t="b">
        <v>0</v>
      </c>
      <c r="L38" s="99" t="b">
        <v>0</v>
      </c>
    </row>
    <row r="39" spans="1:12" ht="15">
      <c r="A39" s="101" t="s">
        <v>625</v>
      </c>
      <c r="B39" s="99" t="s">
        <v>483</v>
      </c>
      <c r="C39" s="99">
        <v>6</v>
      </c>
      <c r="D39" s="103">
        <v>0.0006322952109518394</v>
      </c>
      <c r="E39" s="103">
        <v>2.0865833079132727</v>
      </c>
      <c r="F39" s="99" t="s">
        <v>2435</v>
      </c>
      <c r="G39" s="99" t="b">
        <v>0</v>
      </c>
      <c r="H39" s="99" t="b">
        <v>0</v>
      </c>
      <c r="I39" s="99" t="b">
        <v>0</v>
      </c>
      <c r="J39" s="99" t="b">
        <v>0</v>
      </c>
      <c r="K39" s="99" t="b">
        <v>0</v>
      </c>
      <c r="L39" s="99" t="b">
        <v>0</v>
      </c>
    </row>
    <row r="40" spans="1:12" ht="15">
      <c r="A40" s="101" t="s">
        <v>890</v>
      </c>
      <c r="B40" s="99" t="s">
        <v>559</v>
      </c>
      <c r="C40" s="99">
        <v>5</v>
      </c>
      <c r="D40" s="103">
        <v>0.0005747672554654457</v>
      </c>
      <c r="E40" s="103">
        <v>2.857298984761673</v>
      </c>
      <c r="F40" s="99" t="s">
        <v>2435</v>
      </c>
      <c r="G40" s="99" t="b">
        <v>0</v>
      </c>
      <c r="H40" s="99" t="b">
        <v>0</v>
      </c>
      <c r="I40" s="99" t="b">
        <v>0</v>
      </c>
      <c r="J40" s="99" t="b">
        <v>0</v>
      </c>
      <c r="K40" s="99" t="b">
        <v>0</v>
      </c>
      <c r="L40" s="99" t="b">
        <v>0</v>
      </c>
    </row>
    <row r="41" spans="1:12" ht="15">
      <c r="A41" s="101" t="s">
        <v>571</v>
      </c>
      <c r="B41" s="99" t="s">
        <v>720</v>
      </c>
      <c r="C41" s="99">
        <v>5</v>
      </c>
      <c r="D41" s="103">
        <v>0.0005269126757931995</v>
      </c>
      <c r="E41" s="103">
        <v>2.6268500633833995</v>
      </c>
      <c r="F41" s="99" t="s">
        <v>2435</v>
      </c>
      <c r="G41" s="99" t="b">
        <v>0</v>
      </c>
      <c r="H41" s="99" t="b">
        <v>0</v>
      </c>
      <c r="I41" s="99" t="b">
        <v>0</v>
      </c>
      <c r="J41" s="99" t="b">
        <v>0</v>
      </c>
      <c r="K41" s="99" t="b">
        <v>0</v>
      </c>
      <c r="L41" s="99" t="b">
        <v>0</v>
      </c>
    </row>
    <row r="42" spans="1:12" ht="15">
      <c r="A42" s="101" t="s">
        <v>764</v>
      </c>
      <c r="B42" s="99" t="s">
        <v>841</v>
      </c>
      <c r="C42" s="99">
        <v>5</v>
      </c>
      <c r="D42" s="103">
        <v>0.0006422144973283541</v>
      </c>
      <c r="E42" s="103">
        <v>3.0122009447474163</v>
      </c>
      <c r="F42" s="99" t="s">
        <v>2435</v>
      </c>
      <c r="G42" s="99" t="b">
        <v>0</v>
      </c>
      <c r="H42" s="99" t="b">
        <v>0</v>
      </c>
      <c r="I42" s="99" t="b">
        <v>0</v>
      </c>
      <c r="J42" s="99" t="b">
        <v>0</v>
      </c>
      <c r="K42" s="99" t="b">
        <v>0</v>
      </c>
      <c r="L42" s="99" t="b">
        <v>0</v>
      </c>
    </row>
    <row r="43" spans="1:12" ht="15">
      <c r="A43" s="101" t="s">
        <v>488</v>
      </c>
      <c r="B43" s="99" t="s">
        <v>584</v>
      </c>
      <c r="C43" s="99">
        <v>5</v>
      </c>
      <c r="D43" s="103">
        <v>0.0004897937800493446</v>
      </c>
      <c r="E43" s="103">
        <v>1.9446636798634993</v>
      </c>
      <c r="F43" s="99" t="s">
        <v>2435</v>
      </c>
      <c r="G43" s="99" t="b">
        <v>0</v>
      </c>
      <c r="H43" s="99" t="b">
        <v>0</v>
      </c>
      <c r="I43" s="99" t="b">
        <v>0</v>
      </c>
      <c r="J43" s="99" t="b">
        <v>0</v>
      </c>
      <c r="K43" s="99" t="b">
        <v>0</v>
      </c>
      <c r="L43" s="99" t="b">
        <v>0</v>
      </c>
    </row>
    <row r="44" spans="1:12" ht="15">
      <c r="A44" s="101" t="s">
        <v>590</v>
      </c>
      <c r="B44" s="99" t="s">
        <v>561</v>
      </c>
      <c r="C44" s="99">
        <v>5</v>
      </c>
      <c r="D44" s="103">
        <v>0.0005747672554654457</v>
      </c>
      <c r="E44" s="103">
        <v>2.3521490064417674</v>
      </c>
      <c r="F44" s="99" t="s">
        <v>2435</v>
      </c>
      <c r="G44" s="99" t="b">
        <v>0</v>
      </c>
      <c r="H44" s="99" t="b">
        <v>0</v>
      </c>
      <c r="I44" s="99" t="b">
        <v>0</v>
      </c>
      <c r="J44" s="99" t="b">
        <v>0</v>
      </c>
      <c r="K44" s="99" t="b">
        <v>0</v>
      </c>
      <c r="L44" s="99" t="b">
        <v>0</v>
      </c>
    </row>
    <row r="45" spans="1:12" ht="15">
      <c r="A45" s="101" t="s">
        <v>497</v>
      </c>
      <c r="B45" s="99" t="s">
        <v>510</v>
      </c>
      <c r="C45" s="99">
        <v>5</v>
      </c>
      <c r="D45" s="103">
        <v>0.0004897937800493446</v>
      </c>
      <c r="E45" s="103">
        <v>1.7662185154143408</v>
      </c>
      <c r="F45" s="99" t="s">
        <v>2435</v>
      </c>
      <c r="G45" s="99" t="b">
        <v>0</v>
      </c>
      <c r="H45" s="99" t="b">
        <v>0</v>
      </c>
      <c r="I45" s="99" t="b">
        <v>0</v>
      </c>
      <c r="J45" s="99" t="b">
        <v>0</v>
      </c>
      <c r="K45" s="99" t="b">
        <v>0</v>
      </c>
      <c r="L45" s="99" t="b">
        <v>0</v>
      </c>
    </row>
    <row r="46" spans="1:12" ht="15">
      <c r="A46" s="101" t="s">
        <v>508</v>
      </c>
      <c r="B46" s="99" t="s">
        <v>555</v>
      </c>
      <c r="C46" s="99">
        <v>5</v>
      </c>
      <c r="D46" s="103">
        <v>0.0005269126757931995</v>
      </c>
      <c r="E46" s="103">
        <v>2.055666638528507</v>
      </c>
      <c r="F46" s="99" t="s">
        <v>2435</v>
      </c>
      <c r="G46" s="99" t="b">
        <v>0</v>
      </c>
      <c r="H46" s="99" t="b">
        <v>0</v>
      </c>
      <c r="I46" s="99" t="b">
        <v>0</v>
      </c>
      <c r="J46" s="99" t="b">
        <v>0</v>
      </c>
      <c r="K46" s="99" t="b">
        <v>0</v>
      </c>
      <c r="L46" s="99" t="b">
        <v>0</v>
      </c>
    </row>
    <row r="47" spans="1:12" ht="15">
      <c r="A47" s="101" t="s">
        <v>568</v>
      </c>
      <c r="B47" s="99" t="s">
        <v>1038</v>
      </c>
      <c r="C47" s="99">
        <v>5</v>
      </c>
      <c r="D47" s="103">
        <v>0.0007575163188635085</v>
      </c>
      <c r="E47" s="103">
        <v>2.8821225684867056</v>
      </c>
      <c r="F47" s="99" t="s">
        <v>2435</v>
      </c>
      <c r="G47" s="99" t="b">
        <v>0</v>
      </c>
      <c r="H47" s="99" t="b">
        <v>0</v>
      </c>
      <c r="I47" s="99" t="b">
        <v>0</v>
      </c>
      <c r="J47" s="99" t="b">
        <v>0</v>
      </c>
      <c r="K47" s="99" t="b">
        <v>0</v>
      </c>
      <c r="L47" s="99" t="b">
        <v>0</v>
      </c>
    </row>
    <row r="48" spans="1:12" ht="15">
      <c r="A48" s="101" t="s">
        <v>475</v>
      </c>
      <c r="B48" s="99" t="s">
        <v>610</v>
      </c>
      <c r="C48" s="99">
        <v>5</v>
      </c>
      <c r="D48" s="103">
        <v>0.0005747672554654457</v>
      </c>
      <c r="E48" s="103">
        <v>1.6876898532339124</v>
      </c>
      <c r="F48" s="99" t="s">
        <v>2435</v>
      </c>
      <c r="G48" s="99" t="b">
        <v>0</v>
      </c>
      <c r="H48" s="99" t="b">
        <v>0</v>
      </c>
      <c r="I48" s="99" t="b">
        <v>0</v>
      </c>
      <c r="J48" s="99" t="b">
        <v>0</v>
      </c>
      <c r="K48" s="99" t="b">
        <v>0</v>
      </c>
      <c r="L48" s="99" t="b">
        <v>0</v>
      </c>
    </row>
    <row r="49" spans="1:12" ht="15">
      <c r="A49" s="101" t="s">
        <v>502</v>
      </c>
      <c r="B49" s="99" t="s">
        <v>537</v>
      </c>
      <c r="C49" s="99">
        <v>5</v>
      </c>
      <c r="D49" s="103">
        <v>0.0005747672554654457</v>
      </c>
      <c r="E49" s="103">
        <v>1.9708082595891914</v>
      </c>
      <c r="F49" s="99" t="s">
        <v>2435</v>
      </c>
      <c r="G49" s="99" t="b">
        <v>0</v>
      </c>
      <c r="H49" s="99" t="b">
        <v>0</v>
      </c>
      <c r="I49" s="99" t="b">
        <v>0</v>
      </c>
      <c r="J49" s="99" t="b">
        <v>0</v>
      </c>
      <c r="K49" s="99" t="b">
        <v>0</v>
      </c>
      <c r="L49" s="99" t="b">
        <v>0</v>
      </c>
    </row>
    <row r="50" spans="1:12" ht="15">
      <c r="A50" s="101" t="s">
        <v>474</v>
      </c>
      <c r="B50" s="99" t="s">
        <v>707</v>
      </c>
      <c r="C50" s="99">
        <v>5</v>
      </c>
      <c r="D50" s="103">
        <v>0.0005269126757931995</v>
      </c>
      <c r="E50" s="103">
        <v>1.6876898532339124</v>
      </c>
      <c r="F50" s="99" t="s">
        <v>2435</v>
      </c>
      <c r="G50" s="99" t="b">
        <v>0</v>
      </c>
      <c r="H50" s="99" t="b">
        <v>0</v>
      </c>
      <c r="I50" s="99" t="b">
        <v>0</v>
      </c>
      <c r="J50" s="99" t="b">
        <v>0</v>
      </c>
      <c r="K50" s="99" t="b">
        <v>0</v>
      </c>
      <c r="L50" s="99" t="b">
        <v>0</v>
      </c>
    </row>
    <row r="51" spans="1:12" ht="15">
      <c r="A51" s="101" t="s">
        <v>1085</v>
      </c>
      <c r="B51" s="99" t="s">
        <v>939</v>
      </c>
      <c r="C51" s="99">
        <v>5</v>
      </c>
      <c r="D51" s="103">
        <v>0.0004897937800493446</v>
      </c>
      <c r="E51" s="103">
        <v>3.334420239481336</v>
      </c>
      <c r="F51" s="99" t="s">
        <v>2435</v>
      </c>
      <c r="G51" s="99" t="b">
        <v>0</v>
      </c>
      <c r="H51" s="99" t="b">
        <v>0</v>
      </c>
      <c r="I51" s="99" t="b">
        <v>0</v>
      </c>
      <c r="J51" s="99" t="b">
        <v>1</v>
      </c>
      <c r="K51" s="99" t="b">
        <v>0</v>
      </c>
      <c r="L51" s="99" t="b">
        <v>0</v>
      </c>
    </row>
    <row r="52" spans="1:12" ht="15">
      <c r="A52" s="101" t="s">
        <v>1005</v>
      </c>
      <c r="B52" s="99" t="s">
        <v>480</v>
      </c>
      <c r="C52" s="99">
        <v>5</v>
      </c>
      <c r="D52" s="103">
        <v>0.0004897937800493446</v>
      </c>
      <c r="E52" s="103">
        <v>2.3722088003707356</v>
      </c>
      <c r="F52" s="99" t="s">
        <v>2435</v>
      </c>
      <c r="G52" s="99" t="b">
        <v>0</v>
      </c>
      <c r="H52" s="99" t="b">
        <v>0</v>
      </c>
      <c r="I52" s="99" t="b">
        <v>0</v>
      </c>
      <c r="J52" s="99" t="b">
        <v>0</v>
      </c>
      <c r="K52" s="99" t="b">
        <v>0</v>
      </c>
      <c r="L52" s="99" t="b">
        <v>0</v>
      </c>
    </row>
    <row r="53" spans="1:12" ht="15">
      <c r="A53" s="101" t="s">
        <v>800</v>
      </c>
      <c r="B53" s="99" t="s">
        <v>608</v>
      </c>
      <c r="C53" s="99">
        <v>5</v>
      </c>
      <c r="D53" s="103">
        <v>0.0004897937800493446</v>
      </c>
      <c r="E53" s="103">
        <v>2.7623234715308165</v>
      </c>
      <c r="F53" s="99" t="s">
        <v>2435</v>
      </c>
      <c r="G53" s="99" t="b">
        <v>0</v>
      </c>
      <c r="H53" s="99" t="b">
        <v>0</v>
      </c>
      <c r="I53" s="99" t="b">
        <v>0</v>
      </c>
      <c r="J53" s="99" t="b">
        <v>0</v>
      </c>
      <c r="K53" s="99" t="b">
        <v>0</v>
      </c>
      <c r="L53" s="99" t="b">
        <v>0</v>
      </c>
    </row>
    <row r="54" spans="1:12" ht="15">
      <c r="A54" s="101" t="s">
        <v>936</v>
      </c>
      <c r="B54" s="99" t="s">
        <v>572</v>
      </c>
      <c r="C54" s="99">
        <v>5</v>
      </c>
      <c r="D54" s="103">
        <v>0.0005269126757931995</v>
      </c>
      <c r="E54" s="103">
        <v>2.8029413224390805</v>
      </c>
      <c r="F54" s="99" t="s">
        <v>2435</v>
      </c>
      <c r="G54" s="99" t="b">
        <v>0</v>
      </c>
      <c r="H54" s="99" t="b">
        <v>0</v>
      </c>
      <c r="I54" s="99" t="b">
        <v>0</v>
      </c>
      <c r="J54" s="99" t="b">
        <v>0</v>
      </c>
      <c r="K54" s="99" t="b">
        <v>0</v>
      </c>
      <c r="L54" s="99" t="b">
        <v>0</v>
      </c>
    </row>
    <row r="55" spans="1:12" ht="15">
      <c r="A55" s="101" t="s">
        <v>543</v>
      </c>
      <c r="B55" s="99" t="s">
        <v>992</v>
      </c>
      <c r="C55" s="99">
        <v>5</v>
      </c>
      <c r="D55" s="103">
        <v>0.0004897937800493446</v>
      </c>
      <c r="E55" s="103">
        <v>2.79035219513106</v>
      </c>
      <c r="F55" s="99" t="s">
        <v>2435</v>
      </c>
      <c r="G55" s="99" t="b">
        <v>0</v>
      </c>
      <c r="H55" s="99" t="b">
        <v>0</v>
      </c>
      <c r="I55" s="99" t="b">
        <v>0</v>
      </c>
      <c r="J55" s="99" t="b">
        <v>0</v>
      </c>
      <c r="K55" s="99" t="b">
        <v>0</v>
      </c>
      <c r="L55" s="99" t="b">
        <v>0</v>
      </c>
    </row>
    <row r="56" spans="1:12" ht="15">
      <c r="A56" s="101" t="s">
        <v>474</v>
      </c>
      <c r="B56" s="99" t="s">
        <v>649</v>
      </c>
      <c r="C56" s="99">
        <v>5</v>
      </c>
      <c r="D56" s="103">
        <v>0.0005269126757931995</v>
      </c>
      <c r="E56" s="103">
        <v>1.6085086071862875</v>
      </c>
      <c r="F56" s="99" t="s">
        <v>2435</v>
      </c>
      <c r="G56" s="99" t="b">
        <v>0</v>
      </c>
      <c r="H56" s="99" t="b">
        <v>0</v>
      </c>
      <c r="I56" s="99" t="b">
        <v>0</v>
      </c>
      <c r="J56" s="99" t="b">
        <v>0</v>
      </c>
      <c r="K56" s="99" t="b">
        <v>0</v>
      </c>
      <c r="L56" s="99" t="b">
        <v>0</v>
      </c>
    </row>
    <row r="57" spans="1:12" ht="15">
      <c r="A57" s="101" t="s">
        <v>597</v>
      </c>
      <c r="B57" s="99" t="s">
        <v>736</v>
      </c>
      <c r="C57" s="99">
        <v>5</v>
      </c>
      <c r="D57" s="103">
        <v>0.0005269126757931995</v>
      </c>
      <c r="E57" s="103">
        <v>2.6531790021057486</v>
      </c>
      <c r="F57" s="99" t="s">
        <v>2435</v>
      </c>
      <c r="G57" s="99" t="b">
        <v>0</v>
      </c>
      <c r="H57" s="99" t="b">
        <v>0</v>
      </c>
      <c r="I57" s="99" t="b">
        <v>0</v>
      </c>
      <c r="J57" s="99" t="b">
        <v>0</v>
      </c>
      <c r="K57" s="99" t="b">
        <v>0</v>
      </c>
      <c r="L57" s="99" t="b">
        <v>0</v>
      </c>
    </row>
    <row r="58" spans="1:12" ht="15">
      <c r="A58" s="101" t="s">
        <v>1109</v>
      </c>
      <c r="B58" s="99" t="s">
        <v>1010</v>
      </c>
      <c r="C58" s="99">
        <v>5</v>
      </c>
      <c r="D58" s="103">
        <v>0.0005269126757931995</v>
      </c>
      <c r="E58" s="103">
        <v>3.4136014855289605</v>
      </c>
      <c r="F58" s="99" t="s">
        <v>2435</v>
      </c>
      <c r="G58" s="99" t="b">
        <v>0</v>
      </c>
      <c r="H58" s="99" t="b">
        <v>0</v>
      </c>
      <c r="I58" s="99" t="b">
        <v>0</v>
      </c>
      <c r="J58" s="99" t="b">
        <v>0</v>
      </c>
      <c r="K58" s="99" t="b">
        <v>0</v>
      </c>
      <c r="L58" s="99" t="b">
        <v>0</v>
      </c>
    </row>
    <row r="59" spans="1:12" ht="15">
      <c r="A59" s="101" t="s">
        <v>569</v>
      </c>
      <c r="B59" s="99" t="s">
        <v>513</v>
      </c>
      <c r="C59" s="99">
        <v>5</v>
      </c>
      <c r="D59" s="103">
        <v>0.0006422144973283541</v>
      </c>
      <c r="E59" s="103">
        <v>2.1450235136461173</v>
      </c>
      <c r="F59" s="99" t="s">
        <v>2435</v>
      </c>
      <c r="G59" s="99" t="b">
        <v>0</v>
      </c>
      <c r="H59" s="99" t="b">
        <v>0</v>
      </c>
      <c r="I59" s="99" t="b">
        <v>0</v>
      </c>
      <c r="J59" s="99" t="b">
        <v>0</v>
      </c>
      <c r="K59" s="99" t="b">
        <v>0</v>
      </c>
      <c r="L59" s="99" t="b">
        <v>0</v>
      </c>
    </row>
    <row r="60" spans="1:12" ht="15">
      <c r="A60" s="101" t="s">
        <v>583</v>
      </c>
      <c r="B60" s="99" t="s">
        <v>804</v>
      </c>
      <c r="C60" s="99">
        <v>5</v>
      </c>
      <c r="D60" s="103">
        <v>0.0004897937800493446</v>
      </c>
      <c r="E60" s="103">
        <v>2.7043315245531296</v>
      </c>
      <c r="F60" s="99" t="s">
        <v>2435</v>
      </c>
      <c r="G60" s="99" t="b">
        <v>0</v>
      </c>
      <c r="H60" s="99" t="b">
        <v>0</v>
      </c>
      <c r="I60" s="99" t="b">
        <v>0</v>
      </c>
      <c r="J60" s="99" t="b">
        <v>0</v>
      </c>
      <c r="K60" s="99" t="b">
        <v>0</v>
      </c>
      <c r="L60" s="99" t="b">
        <v>0</v>
      </c>
    </row>
    <row r="61" spans="1:12" ht="15">
      <c r="A61" s="101" t="s">
        <v>597</v>
      </c>
      <c r="B61" s="99" t="s">
        <v>889</v>
      </c>
      <c r="C61" s="99">
        <v>5</v>
      </c>
      <c r="D61" s="103">
        <v>0.0006422144973283541</v>
      </c>
      <c r="E61" s="103">
        <v>2.8292702611614295</v>
      </c>
      <c r="F61" s="99" t="s">
        <v>2435</v>
      </c>
      <c r="G61" s="99" t="b">
        <v>0</v>
      </c>
      <c r="H61" s="99" t="b">
        <v>0</v>
      </c>
      <c r="I61" s="99" t="b">
        <v>0</v>
      </c>
      <c r="J61" s="99" t="b">
        <v>0</v>
      </c>
      <c r="K61" s="99" t="b">
        <v>0</v>
      </c>
      <c r="L61" s="99" t="b">
        <v>0</v>
      </c>
    </row>
    <row r="62" spans="1:12" ht="15">
      <c r="A62" s="101" t="s">
        <v>556</v>
      </c>
      <c r="B62" s="99" t="s">
        <v>487</v>
      </c>
      <c r="C62" s="99">
        <v>5</v>
      </c>
      <c r="D62" s="103">
        <v>0.0007575163188635085</v>
      </c>
      <c r="E62" s="103">
        <v>1.893511157416118</v>
      </c>
      <c r="F62" s="99" t="s">
        <v>2435</v>
      </c>
      <c r="G62" s="99" t="b">
        <v>0</v>
      </c>
      <c r="H62" s="99" t="b">
        <v>0</v>
      </c>
      <c r="I62" s="99" t="b">
        <v>0</v>
      </c>
      <c r="J62" s="99" t="b">
        <v>0</v>
      </c>
      <c r="K62" s="99" t="b">
        <v>0</v>
      </c>
      <c r="L62" s="99" t="b">
        <v>0</v>
      </c>
    </row>
    <row r="63" spans="1:12" ht="15">
      <c r="A63" s="101" t="s">
        <v>487</v>
      </c>
      <c r="B63" s="99" t="s">
        <v>556</v>
      </c>
      <c r="C63" s="99">
        <v>5</v>
      </c>
      <c r="D63" s="103">
        <v>0.0005747672554654457</v>
      </c>
      <c r="E63" s="103">
        <v>1.8841711311619747</v>
      </c>
      <c r="F63" s="99" t="s">
        <v>2435</v>
      </c>
      <c r="G63" s="99" t="b">
        <v>0</v>
      </c>
      <c r="H63" s="99" t="b">
        <v>0</v>
      </c>
      <c r="I63" s="99" t="b">
        <v>0</v>
      </c>
      <c r="J63" s="99" t="b">
        <v>0</v>
      </c>
      <c r="K63" s="99" t="b">
        <v>0</v>
      </c>
      <c r="L63" s="99" t="b">
        <v>0</v>
      </c>
    </row>
    <row r="64" spans="1:12" ht="15">
      <c r="A64" s="101" t="s">
        <v>613</v>
      </c>
      <c r="B64" s="99" t="s">
        <v>1079</v>
      </c>
      <c r="C64" s="99">
        <v>4</v>
      </c>
      <c r="D64" s="103">
        <v>0.0006060130550908068</v>
      </c>
      <c r="E64" s="103">
        <v>2.869533441178685</v>
      </c>
      <c r="F64" s="99" t="s">
        <v>2435</v>
      </c>
      <c r="G64" s="99" t="b">
        <v>0</v>
      </c>
      <c r="H64" s="99" t="b">
        <v>0</v>
      </c>
      <c r="I64" s="99" t="b">
        <v>0</v>
      </c>
      <c r="J64" s="99" t="b">
        <v>0</v>
      </c>
      <c r="K64" s="99" t="b">
        <v>0</v>
      </c>
      <c r="L64" s="99" t="b">
        <v>0</v>
      </c>
    </row>
    <row r="65" spans="1:12" ht="15">
      <c r="A65" s="101" t="s">
        <v>778</v>
      </c>
      <c r="B65" s="99" t="s">
        <v>894</v>
      </c>
      <c r="C65" s="99">
        <v>4</v>
      </c>
      <c r="D65" s="103">
        <v>0.0005137715978626832</v>
      </c>
      <c r="E65" s="103">
        <v>3.0333902438173546</v>
      </c>
      <c r="F65" s="99" t="s">
        <v>2435</v>
      </c>
      <c r="G65" s="99" t="b">
        <v>0</v>
      </c>
      <c r="H65" s="99" t="b">
        <v>0</v>
      </c>
      <c r="I65" s="99" t="b">
        <v>0</v>
      </c>
      <c r="J65" s="99" t="b">
        <v>0</v>
      </c>
      <c r="K65" s="99" t="b">
        <v>0</v>
      </c>
      <c r="L65" s="99" t="b">
        <v>0</v>
      </c>
    </row>
    <row r="66" spans="1:12" ht="15">
      <c r="A66" s="101" t="s">
        <v>912</v>
      </c>
      <c r="B66" s="99" t="s">
        <v>560</v>
      </c>
      <c r="C66" s="99">
        <v>4</v>
      </c>
      <c r="D66" s="103">
        <v>0.0005137715978626832</v>
      </c>
      <c r="E66" s="103">
        <v>2.681207725705992</v>
      </c>
      <c r="F66" s="99" t="s">
        <v>2435</v>
      </c>
      <c r="G66" s="99" t="b">
        <v>0</v>
      </c>
      <c r="H66" s="99" t="b">
        <v>0</v>
      </c>
      <c r="I66" s="99" t="b">
        <v>0</v>
      </c>
      <c r="J66" s="99" t="b">
        <v>0</v>
      </c>
      <c r="K66" s="99" t="b">
        <v>0</v>
      </c>
      <c r="L66" s="99" t="b">
        <v>0</v>
      </c>
    </row>
    <row r="67" spans="1:12" ht="15">
      <c r="A67" s="101" t="s">
        <v>474</v>
      </c>
      <c r="B67" s="99" t="s">
        <v>529</v>
      </c>
      <c r="C67" s="99">
        <v>4</v>
      </c>
      <c r="D67" s="103">
        <v>0.0004215301406345596</v>
      </c>
      <c r="E67" s="103">
        <v>1.21056859851425</v>
      </c>
      <c r="F67" s="99" t="s">
        <v>2435</v>
      </c>
      <c r="G67" s="99" t="b">
        <v>0</v>
      </c>
      <c r="H67" s="99" t="b">
        <v>0</v>
      </c>
      <c r="I67" s="99" t="b">
        <v>0</v>
      </c>
      <c r="J67" s="99" t="b">
        <v>0</v>
      </c>
      <c r="K67" s="99" t="b">
        <v>0</v>
      </c>
      <c r="L67" s="99" t="b">
        <v>0</v>
      </c>
    </row>
    <row r="68" spans="1:12" ht="15">
      <c r="A68" s="101" t="s">
        <v>504</v>
      </c>
      <c r="B68" s="99" t="s">
        <v>602</v>
      </c>
      <c r="C68" s="99">
        <v>4</v>
      </c>
      <c r="D68" s="103">
        <v>0.0005137715978626832</v>
      </c>
      <c r="E68" s="103">
        <v>2.0333902438173546</v>
      </c>
      <c r="F68" s="99" t="s">
        <v>2435</v>
      </c>
      <c r="G68" s="99" t="b">
        <v>0</v>
      </c>
      <c r="H68" s="99" t="b">
        <v>0</v>
      </c>
      <c r="I68" s="99" t="b">
        <v>0</v>
      </c>
      <c r="J68" s="99" t="b">
        <v>0</v>
      </c>
      <c r="K68" s="99" t="b">
        <v>0</v>
      </c>
      <c r="L68" s="99" t="b">
        <v>0</v>
      </c>
    </row>
    <row r="69" spans="1:12" ht="15">
      <c r="A69" s="101" t="s">
        <v>713</v>
      </c>
      <c r="B69" s="99" t="s">
        <v>713</v>
      </c>
      <c r="C69" s="99">
        <v>4</v>
      </c>
      <c r="D69" s="103">
        <v>0.0004215301406345596</v>
      </c>
      <c r="E69" s="103">
        <v>2.7146314811929417</v>
      </c>
      <c r="F69" s="99" t="s">
        <v>2435</v>
      </c>
      <c r="G69" s="99" t="b">
        <v>0</v>
      </c>
      <c r="H69" s="99" t="b">
        <v>0</v>
      </c>
      <c r="I69" s="99" t="b">
        <v>0</v>
      </c>
      <c r="J69" s="99" t="b">
        <v>0</v>
      </c>
      <c r="K69" s="99" t="b">
        <v>0</v>
      </c>
      <c r="L69" s="99" t="b">
        <v>0</v>
      </c>
    </row>
    <row r="70" spans="1:12" ht="15">
      <c r="A70" s="101" t="s">
        <v>877</v>
      </c>
      <c r="B70" s="99" t="s">
        <v>602</v>
      </c>
      <c r="C70" s="99">
        <v>4</v>
      </c>
      <c r="D70" s="103">
        <v>0.0005137715978626832</v>
      </c>
      <c r="E70" s="103">
        <v>2.693442182123004</v>
      </c>
      <c r="F70" s="99" t="s">
        <v>2435</v>
      </c>
      <c r="G70" s="99" t="b">
        <v>0</v>
      </c>
      <c r="H70" s="99" t="b">
        <v>0</v>
      </c>
      <c r="I70" s="99" t="b">
        <v>0</v>
      </c>
      <c r="J70" s="99" t="b">
        <v>0</v>
      </c>
      <c r="K70" s="99" t="b">
        <v>0</v>
      </c>
      <c r="L70" s="99" t="b">
        <v>0</v>
      </c>
    </row>
    <row r="71" spans="1:12" ht="15">
      <c r="A71" s="101" t="s">
        <v>938</v>
      </c>
      <c r="B71" s="99" t="s">
        <v>726</v>
      </c>
      <c r="C71" s="99">
        <v>4</v>
      </c>
      <c r="D71" s="103">
        <v>0.0006060130550908068</v>
      </c>
      <c r="E71" s="103">
        <v>2.982237721369973</v>
      </c>
      <c r="F71" s="99" t="s">
        <v>2435</v>
      </c>
      <c r="G71" s="99" t="b">
        <v>0</v>
      </c>
      <c r="H71" s="99" t="b">
        <v>0</v>
      </c>
      <c r="I71" s="99" t="b">
        <v>0</v>
      </c>
      <c r="J71" s="99" t="b">
        <v>0</v>
      </c>
      <c r="K71" s="99" t="b">
        <v>1</v>
      </c>
      <c r="L71" s="99" t="b">
        <v>0</v>
      </c>
    </row>
    <row r="72" spans="1:12" ht="15">
      <c r="A72" s="101" t="s">
        <v>507</v>
      </c>
      <c r="B72" s="99" t="s">
        <v>478</v>
      </c>
      <c r="C72" s="99">
        <v>4</v>
      </c>
      <c r="D72" s="103">
        <v>0.0004215301406345596</v>
      </c>
      <c r="E72" s="103">
        <v>1.4816353708007879</v>
      </c>
      <c r="F72" s="99" t="s">
        <v>2435</v>
      </c>
      <c r="G72" s="99" t="b">
        <v>0</v>
      </c>
      <c r="H72" s="99" t="b">
        <v>0</v>
      </c>
      <c r="I72" s="99" t="b">
        <v>0</v>
      </c>
      <c r="J72" s="99" t="b">
        <v>0</v>
      </c>
      <c r="K72" s="99" t="b">
        <v>0</v>
      </c>
      <c r="L72" s="99" t="b">
        <v>0</v>
      </c>
    </row>
    <row r="73" spans="1:12" ht="15">
      <c r="A73" s="101" t="s">
        <v>695</v>
      </c>
      <c r="B73" s="99" t="s">
        <v>1196</v>
      </c>
      <c r="C73" s="99">
        <v>4</v>
      </c>
      <c r="D73" s="103">
        <v>0.0005137715978626832</v>
      </c>
      <c r="E73" s="103">
        <v>3.1125714898649792</v>
      </c>
      <c r="F73" s="99" t="s">
        <v>2435</v>
      </c>
      <c r="G73" s="99" t="b">
        <v>0</v>
      </c>
      <c r="H73" s="99" t="b">
        <v>0</v>
      </c>
      <c r="I73" s="99" t="b">
        <v>0</v>
      </c>
      <c r="J73" s="99" t="b">
        <v>0</v>
      </c>
      <c r="K73" s="99" t="b">
        <v>0</v>
      </c>
      <c r="L73" s="99" t="b">
        <v>0</v>
      </c>
    </row>
    <row r="74" spans="1:12" ht="15">
      <c r="A74" s="101" t="s">
        <v>484</v>
      </c>
      <c r="B74" s="99" t="s">
        <v>475</v>
      </c>
      <c r="C74" s="99">
        <v>4</v>
      </c>
      <c r="D74" s="103">
        <v>0.0004215301406345596</v>
      </c>
      <c r="E74" s="103">
        <v>1.060647573818873</v>
      </c>
      <c r="F74" s="99" t="s">
        <v>2435</v>
      </c>
      <c r="G74" s="99" t="b">
        <v>0</v>
      </c>
      <c r="H74" s="99" t="b">
        <v>0</v>
      </c>
      <c r="I74" s="99" t="b">
        <v>0</v>
      </c>
      <c r="J74" s="99" t="b">
        <v>0</v>
      </c>
      <c r="K74" s="99" t="b">
        <v>0</v>
      </c>
      <c r="L74" s="99" t="b">
        <v>0</v>
      </c>
    </row>
    <row r="75" spans="1:12" ht="15">
      <c r="A75" s="101" t="s">
        <v>767</v>
      </c>
      <c r="B75" s="99" t="s">
        <v>501</v>
      </c>
      <c r="C75" s="99">
        <v>4</v>
      </c>
      <c r="D75" s="103">
        <v>0.0004598138043723565</v>
      </c>
      <c r="E75" s="103">
        <v>2.280062577158743</v>
      </c>
      <c r="F75" s="99" t="s">
        <v>2435</v>
      </c>
      <c r="G75" s="99" t="b">
        <v>0</v>
      </c>
      <c r="H75" s="99" t="b">
        <v>0</v>
      </c>
      <c r="I75" s="99" t="b">
        <v>0</v>
      </c>
      <c r="J75" s="99" t="b">
        <v>0</v>
      </c>
      <c r="K75" s="99" t="b">
        <v>0</v>
      </c>
      <c r="L75" s="99" t="b">
        <v>0</v>
      </c>
    </row>
    <row r="76" spans="1:12" ht="15">
      <c r="A76" s="101" t="s">
        <v>591</v>
      </c>
      <c r="B76" s="99" t="s">
        <v>678</v>
      </c>
      <c r="C76" s="99">
        <v>4</v>
      </c>
      <c r="D76" s="103">
        <v>0.0005137715978626832</v>
      </c>
      <c r="E76" s="103">
        <v>2.469118813378792</v>
      </c>
      <c r="F76" s="99" t="s">
        <v>2435</v>
      </c>
      <c r="G76" s="99" t="b">
        <v>0</v>
      </c>
      <c r="H76" s="99" t="b">
        <v>0</v>
      </c>
      <c r="I76" s="99" t="b">
        <v>0</v>
      </c>
      <c r="J76" s="99" t="b">
        <v>0</v>
      </c>
      <c r="K76" s="99" t="b">
        <v>0</v>
      </c>
      <c r="L76" s="99" t="b">
        <v>0</v>
      </c>
    </row>
    <row r="77" spans="1:12" ht="15">
      <c r="A77" s="101" t="s">
        <v>703</v>
      </c>
      <c r="B77" s="99" t="s">
        <v>530</v>
      </c>
      <c r="C77" s="99">
        <v>4</v>
      </c>
      <c r="D77" s="103">
        <v>0.0004598138043723565</v>
      </c>
      <c r="E77" s="103">
        <v>2.334420239481336</v>
      </c>
      <c r="F77" s="99" t="s">
        <v>2435</v>
      </c>
      <c r="G77" s="99" t="b">
        <v>0</v>
      </c>
      <c r="H77" s="99" t="b">
        <v>0</v>
      </c>
      <c r="I77" s="99" t="b">
        <v>0</v>
      </c>
      <c r="J77" s="99" t="b">
        <v>0</v>
      </c>
      <c r="K77" s="99" t="b">
        <v>0</v>
      </c>
      <c r="L77" s="99" t="b">
        <v>0</v>
      </c>
    </row>
    <row r="78" spans="1:12" ht="15">
      <c r="A78" s="101" t="s">
        <v>659</v>
      </c>
      <c r="B78" s="99" t="s">
        <v>480</v>
      </c>
      <c r="C78" s="99">
        <v>4</v>
      </c>
      <c r="D78" s="103">
        <v>0.0004215301406345596</v>
      </c>
      <c r="E78" s="103">
        <v>1.932876106540473</v>
      </c>
      <c r="F78" s="99" t="s">
        <v>2435</v>
      </c>
      <c r="G78" s="99" t="b">
        <v>0</v>
      </c>
      <c r="H78" s="99" t="b">
        <v>0</v>
      </c>
      <c r="I78" s="99" t="b">
        <v>0</v>
      </c>
      <c r="J78" s="99" t="b">
        <v>0</v>
      </c>
      <c r="K78" s="99" t="b">
        <v>0</v>
      </c>
      <c r="L78" s="99" t="b">
        <v>0</v>
      </c>
    </row>
    <row r="79" spans="1:12" ht="15">
      <c r="A79" s="101" t="s">
        <v>474</v>
      </c>
      <c r="B79" s="99" t="s">
        <v>566</v>
      </c>
      <c r="C79" s="99">
        <v>4</v>
      </c>
      <c r="D79" s="103">
        <v>0.0004215301406345596</v>
      </c>
      <c r="E79" s="103">
        <v>1.360330918847582</v>
      </c>
      <c r="F79" s="99" t="s">
        <v>2435</v>
      </c>
      <c r="G79" s="99" t="b">
        <v>0</v>
      </c>
      <c r="H79" s="99" t="b">
        <v>0</v>
      </c>
      <c r="I79" s="99" t="b">
        <v>0</v>
      </c>
      <c r="J79" s="99" t="b">
        <v>0</v>
      </c>
      <c r="K79" s="99" t="b">
        <v>0</v>
      </c>
      <c r="L79" s="99" t="b">
        <v>0</v>
      </c>
    </row>
    <row r="80" spans="1:12" ht="15">
      <c r="A80" s="101" t="s">
        <v>609</v>
      </c>
      <c r="B80" s="99" t="s">
        <v>481</v>
      </c>
      <c r="C80" s="99">
        <v>4</v>
      </c>
      <c r="D80" s="103">
        <v>0.0005137715978626832</v>
      </c>
      <c r="E80" s="103">
        <v>1.8525001018799045</v>
      </c>
      <c r="F80" s="99" t="s">
        <v>2435</v>
      </c>
      <c r="G80" s="99" t="b">
        <v>0</v>
      </c>
      <c r="H80" s="99" t="b">
        <v>0</v>
      </c>
      <c r="I80" s="99" t="b">
        <v>0</v>
      </c>
      <c r="J80" s="99" t="b">
        <v>0</v>
      </c>
      <c r="K80" s="99" t="b">
        <v>0</v>
      </c>
      <c r="L80" s="99" t="b">
        <v>0</v>
      </c>
    </row>
    <row r="81" spans="1:12" ht="15">
      <c r="A81" s="101" t="s">
        <v>602</v>
      </c>
      <c r="B81" s="99" t="s">
        <v>1027</v>
      </c>
      <c r="C81" s="99">
        <v>4</v>
      </c>
      <c r="D81" s="103">
        <v>0.0005137715978626832</v>
      </c>
      <c r="E81" s="103">
        <v>2.8395702178012416</v>
      </c>
      <c r="F81" s="99" t="s">
        <v>2435</v>
      </c>
      <c r="G81" s="99" t="b">
        <v>0</v>
      </c>
      <c r="H81" s="99" t="b">
        <v>0</v>
      </c>
      <c r="I81" s="99" t="b">
        <v>0</v>
      </c>
      <c r="J81" s="99" t="b">
        <v>0</v>
      </c>
      <c r="K81" s="99" t="b">
        <v>0</v>
      </c>
      <c r="L81" s="99" t="b">
        <v>0</v>
      </c>
    </row>
    <row r="82" spans="1:12" ht="15">
      <c r="A82" s="101" t="s">
        <v>1053</v>
      </c>
      <c r="B82" s="99" t="s">
        <v>1301</v>
      </c>
      <c r="C82" s="99">
        <v>4</v>
      </c>
      <c r="D82" s="103">
        <v>0.0005137715978626832</v>
      </c>
      <c r="E82" s="103">
        <v>3.4136014855289605</v>
      </c>
      <c r="F82" s="99" t="s">
        <v>2435</v>
      </c>
      <c r="G82" s="99" t="b">
        <v>0</v>
      </c>
      <c r="H82" s="99" t="b">
        <v>0</v>
      </c>
      <c r="I82" s="99" t="b">
        <v>0</v>
      </c>
      <c r="J82" s="99" t="b">
        <v>0</v>
      </c>
      <c r="K82" s="99" t="b">
        <v>0</v>
      </c>
      <c r="L82" s="99" t="b">
        <v>0</v>
      </c>
    </row>
    <row r="83" spans="1:12" ht="15">
      <c r="A83" s="101" t="s">
        <v>621</v>
      </c>
      <c r="B83" s="99" t="s">
        <v>476</v>
      </c>
      <c r="C83" s="99">
        <v>4</v>
      </c>
      <c r="D83" s="103">
        <v>0.0005137715978626832</v>
      </c>
      <c r="E83" s="103">
        <v>1.681610036510031</v>
      </c>
      <c r="F83" s="99" t="s">
        <v>2435</v>
      </c>
      <c r="G83" s="99" t="b">
        <v>0</v>
      </c>
      <c r="H83" s="99" t="b">
        <v>0</v>
      </c>
      <c r="I83" s="99" t="b">
        <v>0</v>
      </c>
      <c r="J83" s="99" t="b">
        <v>0</v>
      </c>
      <c r="K83" s="99" t="b">
        <v>0</v>
      </c>
      <c r="L83" s="99" t="b">
        <v>0</v>
      </c>
    </row>
    <row r="84" spans="1:12" ht="15">
      <c r="A84" s="101" t="s">
        <v>1072</v>
      </c>
      <c r="B84" s="99" t="s">
        <v>479</v>
      </c>
      <c r="C84" s="99">
        <v>4</v>
      </c>
      <c r="D84" s="103">
        <v>0.0004598138043723565</v>
      </c>
      <c r="E84" s="103">
        <v>2.2597866211844315</v>
      </c>
      <c r="F84" s="99" t="s">
        <v>2435</v>
      </c>
      <c r="G84" s="99" t="b">
        <v>0</v>
      </c>
      <c r="H84" s="99" t="b">
        <v>0</v>
      </c>
      <c r="I84" s="99" t="b">
        <v>0</v>
      </c>
      <c r="J84" s="99" t="b">
        <v>0</v>
      </c>
      <c r="K84" s="99" t="b">
        <v>0</v>
      </c>
      <c r="L84" s="99" t="b">
        <v>0</v>
      </c>
    </row>
    <row r="85" spans="1:12" ht="15">
      <c r="A85" s="101" t="s">
        <v>1010</v>
      </c>
      <c r="B85" s="99" t="s">
        <v>876</v>
      </c>
      <c r="C85" s="99">
        <v>4</v>
      </c>
      <c r="D85" s="103">
        <v>0.0004215301406345596</v>
      </c>
      <c r="E85" s="103">
        <v>3.170563436842666</v>
      </c>
      <c r="F85" s="99" t="s">
        <v>2435</v>
      </c>
      <c r="G85" s="99" t="b">
        <v>0</v>
      </c>
      <c r="H85" s="99" t="b">
        <v>0</v>
      </c>
      <c r="I85" s="99" t="b">
        <v>0</v>
      </c>
      <c r="J85" s="99" t="b">
        <v>0</v>
      </c>
      <c r="K85" s="99" t="b">
        <v>0</v>
      </c>
      <c r="L85" s="99" t="b">
        <v>0</v>
      </c>
    </row>
    <row r="86" spans="1:12" ht="15">
      <c r="A86" s="101" t="s">
        <v>905</v>
      </c>
      <c r="B86" s="99" t="s">
        <v>475</v>
      </c>
      <c r="C86" s="99">
        <v>4</v>
      </c>
      <c r="D86" s="103">
        <v>0.0005137715978626832</v>
      </c>
      <c r="E86" s="103">
        <v>1.972692403463743</v>
      </c>
      <c r="F86" s="99" t="s">
        <v>2435</v>
      </c>
      <c r="G86" s="99" t="b">
        <v>0</v>
      </c>
      <c r="H86" s="99" t="b">
        <v>0</v>
      </c>
      <c r="I86" s="99" t="b">
        <v>0</v>
      </c>
      <c r="J86" s="99" t="b">
        <v>0</v>
      </c>
      <c r="K86" s="99" t="b">
        <v>0</v>
      </c>
      <c r="L86" s="99" t="b">
        <v>0</v>
      </c>
    </row>
    <row r="87" spans="1:12" ht="15">
      <c r="A87" s="101" t="s">
        <v>474</v>
      </c>
      <c r="B87" s="99" t="s">
        <v>565</v>
      </c>
      <c r="C87" s="99">
        <v>4</v>
      </c>
      <c r="D87" s="103">
        <v>0.0004215301406345596</v>
      </c>
      <c r="E87" s="103">
        <v>1.360330918847582</v>
      </c>
      <c r="F87" s="99" t="s">
        <v>2435</v>
      </c>
      <c r="G87" s="99" t="b">
        <v>0</v>
      </c>
      <c r="H87" s="99" t="b">
        <v>0</v>
      </c>
      <c r="I87" s="99" t="b">
        <v>0</v>
      </c>
      <c r="J87" s="99" t="b">
        <v>0</v>
      </c>
      <c r="K87" s="99" t="b">
        <v>0</v>
      </c>
      <c r="L87" s="99" t="b">
        <v>0</v>
      </c>
    </row>
    <row r="88" spans="1:12" ht="15">
      <c r="A88" s="101" t="s">
        <v>480</v>
      </c>
      <c r="B88" s="99" t="s">
        <v>813</v>
      </c>
      <c r="C88" s="99">
        <v>4</v>
      </c>
      <c r="D88" s="103">
        <v>0.0004215301406345596</v>
      </c>
      <c r="E88" s="103">
        <v>2.1371396813557166</v>
      </c>
      <c r="F88" s="99" t="s">
        <v>2435</v>
      </c>
      <c r="G88" s="99" t="b">
        <v>0</v>
      </c>
      <c r="H88" s="99" t="b">
        <v>0</v>
      </c>
      <c r="I88" s="99" t="b">
        <v>0</v>
      </c>
      <c r="J88" s="99" t="b">
        <v>0</v>
      </c>
      <c r="K88" s="99" t="b">
        <v>0</v>
      </c>
      <c r="L88" s="99" t="b">
        <v>0</v>
      </c>
    </row>
    <row r="89" spans="1:12" ht="15">
      <c r="A89" s="101" t="s">
        <v>509</v>
      </c>
      <c r="B89" s="99" t="s">
        <v>1320</v>
      </c>
      <c r="C89" s="99">
        <v>4</v>
      </c>
      <c r="D89" s="103">
        <v>0.0005137715978626832</v>
      </c>
      <c r="E89" s="103">
        <v>2.635450235145317</v>
      </c>
      <c r="F89" s="99" t="s">
        <v>2435</v>
      </c>
      <c r="G89" s="99" t="b">
        <v>0</v>
      </c>
      <c r="H89" s="99" t="b">
        <v>0</v>
      </c>
      <c r="I89" s="99" t="b">
        <v>0</v>
      </c>
      <c r="J89" s="99" t="b">
        <v>0</v>
      </c>
      <c r="K89" s="99" t="b">
        <v>0</v>
      </c>
      <c r="L89" s="99" t="b">
        <v>0</v>
      </c>
    </row>
    <row r="90" spans="1:12" ht="15">
      <c r="A90" s="101" t="s">
        <v>515</v>
      </c>
      <c r="B90" s="99" t="s">
        <v>534</v>
      </c>
      <c r="C90" s="99">
        <v>4</v>
      </c>
      <c r="D90" s="103">
        <v>0.0004215301406345596</v>
      </c>
      <c r="E90" s="103">
        <v>1.9215398810163615</v>
      </c>
      <c r="F90" s="99" t="s">
        <v>2435</v>
      </c>
      <c r="G90" s="99" t="b">
        <v>0</v>
      </c>
      <c r="H90" s="99" t="b">
        <v>0</v>
      </c>
      <c r="I90" s="99" t="b">
        <v>0</v>
      </c>
      <c r="J90" s="99" t="b">
        <v>0</v>
      </c>
      <c r="K90" s="99" t="b">
        <v>0</v>
      </c>
      <c r="L90" s="99" t="b">
        <v>0</v>
      </c>
    </row>
    <row r="91" spans="1:12" ht="15">
      <c r="A91" s="101" t="s">
        <v>763</v>
      </c>
      <c r="B91" s="99" t="s">
        <v>533</v>
      </c>
      <c r="C91" s="99">
        <v>4</v>
      </c>
      <c r="D91" s="103">
        <v>0.0004215301406345596</v>
      </c>
      <c r="E91" s="103">
        <v>2.398661135736024</v>
      </c>
      <c r="F91" s="99" t="s">
        <v>2435</v>
      </c>
      <c r="G91" s="99" t="b">
        <v>0</v>
      </c>
      <c r="H91" s="99" t="b">
        <v>0</v>
      </c>
      <c r="I91" s="99" t="b">
        <v>0</v>
      </c>
      <c r="J91" s="99" t="b">
        <v>0</v>
      </c>
      <c r="K91" s="99" t="b">
        <v>0</v>
      </c>
      <c r="L91" s="99" t="b">
        <v>0</v>
      </c>
    </row>
    <row r="92" spans="1:12" ht="15">
      <c r="A92" s="101" t="s">
        <v>476</v>
      </c>
      <c r="B92" s="99" t="s">
        <v>729</v>
      </c>
      <c r="C92" s="99">
        <v>4</v>
      </c>
      <c r="D92" s="103">
        <v>0.0005137715978626832</v>
      </c>
      <c r="E92" s="103">
        <v>1.8465751193699003</v>
      </c>
      <c r="F92" s="99" t="s">
        <v>2435</v>
      </c>
      <c r="G92" s="99" t="b">
        <v>0</v>
      </c>
      <c r="H92" s="99" t="b">
        <v>0</v>
      </c>
      <c r="I92" s="99" t="b">
        <v>0</v>
      </c>
      <c r="J92" s="99" t="b">
        <v>0</v>
      </c>
      <c r="K92" s="99" t="b">
        <v>0</v>
      </c>
      <c r="L92" s="99" t="b">
        <v>0</v>
      </c>
    </row>
    <row r="93" spans="1:12" ht="15">
      <c r="A93" s="101" t="s">
        <v>730</v>
      </c>
      <c r="B93" s="99" t="s">
        <v>934</v>
      </c>
      <c r="C93" s="99">
        <v>4</v>
      </c>
      <c r="D93" s="103">
        <v>0.0005137715978626832</v>
      </c>
      <c r="E93" s="103">
        <v>2.982237721369973</v>
      </c>
      <c r="F93" s="99" t="s">
        <v>2435</v>
      </c>
      <c r="G93" s="99" t="b">
        <v>0</v>
      </c>
      <c r="H93" s="99" t="b">
        <v>0</v>
      </c>
      <c r="I93" s="99" t="b">
        <v>0</v>
      </c>
      <c r="J93" s="99" t="b">
        <v>0</v>
      </c>
      <c r="K93" s="99" t="b">
        <v>0</v>
      </c>
      <c r="L93" s="99" t="b">
        <v>0</v>
      </c>
    </row>
    <row r="94" spans="1:12" ht="15">
      <c r="A94" s="101" t="s">
        <v>550</v>
      </c>
      <c r="B94" s="99" t="s">
        <v>488</v>
      </c>
      <c r="C94" s="99">
        <v>4</v>
      </c>
      <c r="D94" s="103">
        <v>0.0004598138043723565</v>
      </c>
      <c r="E94" s="103">
        <v>1.7731200485585388</v>
      </c>
      <c r="F94" s="99" t="s">
        <v>2435</v>
      </c>
      <c r="G94" s="99" t="b">
        <v>0</v>
      </c>
      <c r="H94" s="99" t="b">
        <v>0</v>
      </c>
      <c r="I94" s="99" t="b">
        <v>0</v>
      </c>
      <c r="J94" s="99" t="b">
        <v>0</v>
      </c>
      <c r="K94" s="99" t="b">
        <v>0</v>
      </c>
      <c r="L94" s="99" t="b">
        <v>0</v>
      </c>
    </row>
    <row r="95" spans="1:12" ht="15">
      <c r="A95" s="101" t="s">
        <v>479</v>
      </c>
      <c r="B95" s="99" t="s">
        <v>519</v>
      </c>
      <c r="C95" s="99">
        <v>4</v>
      </c>
      <c r="D95" s="103">
        <v>0.0004215301406345596</v>
      </c>
      <c r="E95" s="103">
        <v>1.5437832775496323</v>
      </c>
      <c r="F95" s="99" t="s">
        <v>2435</v>
      </c>
      <c r="G95" s="99" t="b">
        <v>0</v>
      </c>
      <c r="H95" s="99" t="b">
        <v>0</v>
      </c>
      <c r="I95" s="99" t="b">
        <v>0</v>
      </c>
      <c r="J95" s="99" t="b">
        <v>0</v>
      </c>
      <c r="K95" s="99" t="b">
        <v>0</v>
      </c>
      <c r="L95" s="99" t="b">
        <v>0</v>
      </c>
    </row>
    <row r="96" spans="1:12" ht="15">
      <c r="A96" s="101" t="s">
        <v>940</v>
      </c>
      <c r="B96" s="99" t="s">
        <v>668</v>
      </c>
      <c r="C96" s="99">
        <v>4</v>
      </c>
      <c r="D96" s="103">
        <v>0.0004215301406345596</v>
      </c>
      <c r="E96" s="103">
        <v>2.895087545651073</v>
      </c>
      <c r="F96" s="99" t="s">
        <v>2435</v>
      </c>
      <c r="G96" s="99" t="b">
        <v>0</v>
      </c>
      <c r="H96" s="99" t="b">
        <v>0</v>
      </c>
      <c r="I96" s="99" t="b">
        <v>0</v>
      </c>
      <c r="J96" s="99" t="b">
        <v>0</v>
      </c>
      <c r="K96" s="99" t="b">
        <v>0</v>
      </c>
      <c r="L96" s="99" t="b">
        <v>0</v>
      </c>
    </row>
    <row r="97" spans="1:12" ht="15">
      <c r="A97" s="101" t="s">
        <v>552</v>
      </c>
      <c r="B97" s="99" t="s">
        <v>845</v>
      </c>
      <c r="C97" s="99">
        <v>4</v>
      </c>
      <c r="D97" s="103">
        <v>0.0004598138043723565</v>
      </c>
      <c r="E97" s="103">
        <v>2.590779840225856</v>
      </c>
      <c r="F97" s="99" t="s">
        <v>2435</v>
      </c>
      <c r="G97" s="99" t="b">
        <v>0</v>
      </c>
      <c r="H97" s="99" t="b">
        <v>0</v>
      </c>
      <c r="I97" s="99" t="b">
        <v>0</v>
      </c>
      <c r="J97" s="99" t="b">
        <v>0</v>
      </c>
      <c r="K97" s="99" t="b">
        <v>0</v>
      </c>
      <c r="L97" s="99" t="b">
        <v>0</v>
      </c>
    </row>
    <row r="98" spans="1:12" ht="15">
      <c r="A98" s="101" t="s">
        <v>494</v>
      </c>
      <c r="B98" s="99" t="s">
        <v>514</v>
      </c>
      <c r="C98" s="99">
        <v>4</v>
      </c>
      <c r="D98" s="103">
        <v>0.0004215301406345596</v>
      </c>
      <c r="E98" s="103">
        <v>1.6724498866771755</v>
      </c>
      <c r="F98" s="99" t="s">
        <v>2435</v>
      </c>
      <c r="G98" s="99" t="b">
        <v>0</v>
      </c>
      <c r="H98" s="99" t="b">
        <v>0</v>
      </c>
      <c r="I98" s="99" t="b">
        <v>0</v>
      </c>
      <c r="J98" s="99" t="b">
        <v>0</v>
      </c>
      <c r="K98" s="99" t="b">
        <v>0</v>
      </c>
      <c r="L98" s="99" t="b">
        <v>0</v>
      </c>
    </row>
    <row r="99" spans="1:12" ht="15">
      <c r="A99" s="101" t="s">
        <v>522</v>
      </c>
      <c r="B99" s="99" t="s">
        <v>550</v>
      </c>
      <c r="C99" s="99">
        <v>4</v>
      </c>
      <c r="D99" s="103">
        <v>0.0005137715978626832</v>
      </c>
      <c r="E99" s="103">
        <v>2.0379378715680754</v>
      </c>
      <c r="F99" s="99" t="s">
        <v>2435</v>
      </c>
      <c r="G99" s="99" t="b">
        <v>0</v>
      </c>
      <c r="H99" s="99" t="b">
        <v>0</v>
      </c>
      <c r="I99" s="99" t="b">
        <v>0</v>
      </c>
      <c r="J99" s="99" t="b">
        <v>0</v>
      </c>
      <c r="K99" s="99" t="b">
        <v>0</v>
      </c>
      <c r="L99" s="99" t="b">
        <v>0</v>
      </c>
    </row>
    <row r="100" spans="1:12" ht="15">
      <c r="A100" s="101" t="s">
        <v>680</v>
      </c>
      <c r="B100" s="99" t="s">
        <v>588</v>
      </c>
      <c r="C100" s="99">
        <v>4</v>
      </c>
      <c r="D100" s="103">
        <v>0.0005137715978626832</v>
      </c>
      <c r="E100" s="103">
        <v>2.469118813378792</v>
      </c>
      <c r="F100" s="99" t="s">
        <v>2435</v>
      </c>
      <c r="G100" s="99" t="b">
        <v>0</v>
      </c>
      <c r="H100" s="99" t="b">
        <v>0</v>
      </c>
      <c r="I100" s="99" t="b">
        <v>0</v>
      </c>
      <c r="J100" s="99" t="b">
        <v>0</v>
      </c>
      <c r="K100" s="99" t="b">
        <v>0</v>
      </c>
      <c r="L100" s="99" t="b">
        <v>0</v>
      </c>
    </row>
    <row r="101" spans="1:12" ht="15">
      <c r="A101" s="101" t="s">
        <v>596</v>
      </c>
      <c r="B101" s="99" t="s">
        <v>244</v>
      </c>
      <c r="C101" s="99">
        <v>4</v>
      </c>
      <c r="D101" s="103">
        <v>0.0004215301406345596</v>
      </c>
      <c r="E101" s="103">
        <v>2.005361520217111</v>
      </c>
      <c r="F101" s="99" t="s">
        <v>2435</v>
      </c>
      <c r="G101" s="99" t="b">
        <v>0</v>
      </c>
      <c r="H101" s="99" t="b">
        <v>0</v>
      </c>
      <c r="I101" s="99" t="b">
        <v>0</v>
      </c>
      <c r="J101" s="99" t="b">
        <v>0</v>
      </c>
      <c r="K101" s="99" t="b">
        <v>0</v>
      </c>
      <c r="L101" s="99" t="b">
        <v>0</v>
      </c>
    </row>
    <row r="102" spans="1:12" ht="15">
      <c r="A102" s="101" t="s">
        <v>919</v>
      </c>
      <c r="B102" s="99" t="s">
        <v>482</v>
      </c>
      <c r="C102" s="99">
        <v>4</v>
      </c>
      <c r="D102" s="103">
        <v>0.0004215301406345596</v>
      </c>
      <c r="E102" s="103">
        <v>2.2375102264732796</v>
      </c>
      <c r="F102" s="99" t="s">
        <v>2435</v>
      </c>
      <c r="G102" s="99" t="b">
        <v>0</v>
      </c>
      <c r="H102" s="99" t="b">
        <v>0</v>
      </c>
      <c r="I102" s="99" t="b">
        <v>0</v>
      </c>
      <c r="J102" s="99" t="b">
        <v>0</v>
      </c>
      <c r="K102" s="99" t="b">
        <v>0</v>
      </c>
      <c r="L102" s="99" t="b">
        <v>0</v>
      </c>
    </row>
    <row r="103" spans="1:12" ht="15">
      <c r="A103" s="101" t="s">
        <v>691</v>
      </c>
      <c r="B103" s="99" t="s">
        <v>820</v>
      </c>
      <c r="C103" s="99">
        <v>4</v>
      </c>
      <c r="D103" s="103">
        <v>0.0006060130550908068</v>
      </c>
      <c r="E103" s="103">
        <v>2.869533441178685</v>
      </c>
      <c r="F103" s="99" t="s">
        <v>2435</v>
      </c>
      <c r="G103" s="99" t="b">
        <v>0</v>
      </c>
      <c r="H103" s="99" t="b">
        <v>0</v>
      </c>
      <c r="I103" s="99" t="b">
        <v>0</v>
      </c>
      <c r="J103" s="99" t="b">
        <v>0</v>
      </c>
      <c r="K103" s="99" t="b">
        <v>0</v>
      </c>
      <c r="L103" s="99" t="b">
        <v>0</v>
      </c>
    </row>
    <row r="104" spans="1:12" ht="15">
      <c r="A104" s="101" t="s">
        <v>476</v>
      </c>
      <c r="B104" s="99" t="s">
        <v>492</v>
      </c>
      <c r="C104" s="99">
        <v>4</v>
      </c>
      <c r="D104" s="103">
        <v>0.0005137715978626832</v>
      </c>
      <c r="E104" s="103">
        <v>1.209753021782726</v>
      </c>
      <c r="F104" s="99" t="s">
        <v>2435</v>
      </c>
      <c r="G104" s="99" t="b">
        <v>0</v>
      </c>
      <c r="H104" s="99" t="b">
        <v>0</v>
      </c>
      <c r="I104" s="99" t="b">
        <v>0</v>
      </c>
      <c r="J104" s="99" t="b">
        <v>0</v>
      </c>
      <c r="K104" s="99" t="b">
        <v>0</v>
      </c>
      <c r="L104" s="99" t="b">
        <v>0</v>
      </c>
    </row>
    <row r="105" spans="1:12" ht="15">
      <c r="A105" s="101" t="s">
        <v>537</v>
      </c>
      <c r="B105" s="99" t="s">
        <v>475</v>
      </c>
      <c r="C105" s="99">
        <v>4</v>
      </c>
      <c r="D105" s="103">
        <v>0.0006060130550908068</v>
      </c>
      <c r="E105" s="103">
        <v>1.4084209730251802</v>
      </c>
      <c r="F105" s="99" t="s">
        <v>2435</v>
      </c>
      <c r="G105" s="99" t="b">
        <v>0</v>
      </c>
      <c r="H105" s="99" t="b">
        <v>0</v>
      </c>
      <c r="I105" s="99" t="b">
        <v>0</v>
      </c>
      <c r="J105" s="99" t="b">
        <v>0</v>
      </c>
      <c r="K105" s="99" t="b">
        <v>0</v>
      </c>
      <c r="L105" s="99" t="b">
        <v>0</v>
      </c>
    </row>
    <row r="106" spans="1:12" ht="15">
      <c r="A106" s="101" t="s">
        <v>604</v>
      </c>
      <c r="B106" s="99" t="s">
        <v>897</v>
      </c>
      <c r="C106" s="99">
        <v>4</v>
      </c>
      <c r="D106" s="103">
        <v>0.0006060130550908068</v>
      </c>
      <c r="E106" s="103">
        <v>2.760388971753617</v>
      </c>
      <c r="F106" s="99" t="s">
        <v>2435</v>
      </c>
      <c r="G106" s="99" t="b">
        <v>0</v>
      </c>
      <c r="H106" s="99" t="b">
        <v>0</v>
      </c>
      <c r="I106" s="99" t="b">
        <v>0</v>
      </c>
      <c r="J106" s="99" t="b">
        <v>0</v>
      </c>
      <c r="K106" s="99" t="b">
        <v>0</v>
      </c>
      <c r="L106" s="99" t="b">
        <v>0</v>
      </c>
    </row>
    <row r="107" spans="1:12" ht="15">
      <c r="A107" s="101" t="s">
        <v>725</v>
      </c>
      <c r="B107" s="99" t="s">
        <v>559</v>
      </c>
      <c r="C107" s="99">
        <v>4</v>
      </c>
      <c r="D107" s="103">
        <v>0.0004598138043723565</v>
      </c>
      <c r="E107" s="103">
        <v>2.505116466650311</v>
      </c>
      <c r="F107" s="99" t="s">
        <v>2435</v>
      </c>
      <c r="G107" s="99" t="b">
        <v>0</v>
      </c>
      <c r="H107" s="99" t="b">
        <v>0</v>
      </c>
      <c r="I107" s="99" t="b">
        <v>0</v>
      </c>
      <c r="J107" s="99" t="b">
        <v>0</v>
      </c>
      <c r="K107" s="99" t="b">
        <v>0</v>
      </c>
      <c r="L107" s="99" t="b">
        <v>0</v>
      </c>
    </row>
    <row r="108" spans="1:12" ht="15">
      <c r="A108" s="101" t="s">
        <v>640</v>
      </c>
      <c r="B108" s="99" t="s">
        <v>1667</v>
      </c>
      <c r="C108" s="99">
        <v>3</v>
      </c>
      <c r="D108" s="103">
        <v>0.0003448603532792674</v>
      </c>
      <c r="E108" s="103">
        <v>3.0333902438173546</v>
      </c>
      <c r="F108" s="99" t="s">
        <v>2435</v>
      </c>
      <c r="G108" s="99" t="b">
        <v>0</v>
      </c>
      <c r="H108" s="99" t="b">
        <v>0</v>
      </c>
      <c r="I108" s="99" t="b">
        <v>0</v>
      </c>
      <c r="J108" s="99" t="b">
        <v>0</v>
      </c>
      <c r="K108" s="99" t="b">
        <v>0</v>
      </c>
      <c r="L108" s="99" t="b">
        <v>0</v>
      </c>
    </row>
    <row r="109" spans="1:12" ht="15">
      <c r="A109" s="101" t="s">
        <v>476</v>
      </c>
      <c r="B109" s="99" t="s">
        <v>588</v>
      </c>
      <c r="C109" s="99">
        <v>3</v>
      </c>
      <c r="D109" s="103">
        <v>0.0003448603532792674</v>
      </c>
      <c r="E109" s="103">
        <v>1.4717589095450003</v>
      </c>
      <c r="F109" s="99" t="s">
        <v>2435</v>
      </c>
      <c r="G109" s="99" t="b">
        <v>0</v>
      </c>
      <c r="H109" s="99" t="b">
        <v>0</v>
      </c>
      <c r="I109" s="99" t="b">
        <v>0</v>
      </c>
      <c r="J109" s="99" t="b">
        <v>0</v>
      </c>
      <c r="K109" s="99" t="b">
        <v>0</v>
      </c>
      <c r="L109" s="99" t="b">
        <v>0</v>
      </c>
    </row>
    <row r="110" spans="1:12" ht="15">
      <c r="A110" s="101" t="s">
        <v>1031</v>
      </c>
      <c r="B110" s="99" t="s">
        <v>797</v>
      </c>
      <c r="C110" s="99">
        <v>3</v>
      </c>
      <c r="D110" s="103">
        <v>0.00045450979131810503</v>
      </c>
      <c r="E110" s="103">
        <v>2.9876327532566793</v>
      </c>
      <c r="F110" s="99" t="s">
        <v>2435</v>
      </c>
      <c r="G110" s="99" t="b">
        <v>0</v>
      </c>
      <c r="H110" s="99" t="b">
        <v>0</v>
      </c>
      <c r="I110" s="99" t="b">
        <v>0</v>
      </c>
      <c r="J110" s="99" t="b">
        <v>0</v>
      </c>
      <c r="K110" s="99" t="b">
        <v>0</v>
      </c>
      <c r="L110" s="99" t="b">
        <v>0</v>
      </c>
    </row>
    <row r="111" spans="1:12" ht="15">
      <c r="A111" s="101" t="s">
        <v>520</v>
      </c>
      <c r="B111" s="99" t="s">
        <v>755</v>
      </c>
      <c r="C111" s="99">
        <v>3</v>
      </c>
      <c r="D111" s="103">
        <v>0.0003448603532792674</v>
      </c>
      <c r="E111" s="103">
        <v>2.237510226473279</v>
      </c>
      <c r="F111" s="99" t="s">
        <v>2435</v>
      </c>
      <c r="G111" s="99" t="b">
        <v>0</v>
      </c>
      <c r="H111" s="99" t="b">
        <v>0</v>
      </c>
      <c r="I111" s="99" t="b">
        <v>0</v>
      </c>
      <c r="J111" s="99" t="b">
        <v>0</v>
      </c>
      <c r="K111" s="99" t="b">
        <v>0</v>
      </c>
      <c r="L111" s="99" t="b">
        <v>0</v>
      </c>
    </row>
    <row r="112" spans="1:12" ht="15">
      <c r="A112" s="101" t="s">
        <v>800</v>
      </c>
      <c r="B112" s="99" t="s">
        <v>1002</v>
      </c>
      <c r="C112" s="99">
        <v>3</v>
      </c>
      <c r="D112" s="103">
        <v>0.0003448603532792674</v>
      </c>
      <c r="E112" s="103">
        <v>3.0845427662647356</v>
      </c>
      <c r="F112" s="99" t="s">
        <v>2435</v>
      </c>
      <c r="G112" s="99" t="b">
        <v>0</v>
      </c>
      <c r="H112" s="99" t="b">
        <v>0</v>
      </c>
      <c r="I112" s="99" t="b">
        <v>0</v>
      </c>
      <c r="J112" s="99" t="b">
        <v>0</v>
      </c>
      <c r="K112" s="99" t="b">
        <v>0</v>
      </c>
      <c r="L112" s="99" t="b">
        <v>0</v>
      </c>
    </row>
    <row r="113" spans="1:12" ht="15">
      <c r="A113" s="101" t="s">
        <v>500</v>
      </c>
      <c r="B113" s="99" t="s">
        <v>474</v>
      </c>
      <c r="C113" s="99">
        <v>3</v>
      </c>
      <c r="D113" s="103">
        <v>0.0003448603532792674</v>
      </c>
      <c r="E113" s="103">
        <v>0.9283534045786019</v>
      </c>
      <c r="F113" s="99" t="s">
        <v>2435</v>
      </c>
      <c r="G113" s="99" t="b">
        <v>0</v>
      </c>
      <c r="H113" s="99" t="b">
        <v>0</v>
      </c>
      <c r="I113" s="99" t="b">
        <v>0</v>
      </c>
      <c r="J113" s="99" t="b">
        <v>0</v>
      </c>
      <c r="K113" s="99" t="b">
        <v>0</v>
      </c>
      <c r="L113" s="99" t="b">
        <v>0</v>
      </c>
    </row>
    <row r="114" spans="1:12" ht="15">
      <c r="A114" s="101" t="s">
        <v>486</v>
      </c>
      <c r="B114" s="99" t="s">
        <v>1212</v>
      </c>
      <c r="C114" s="99">
        <v>3</v>
      </c>
      <c r="D114" s="103">
        <v>0.0003448603532792674</v>
      </c>
      <c r="E114" s="103">
        <v>2.306391515881092</v>
      </c>
      <c r="F114" s="99" t="s">
        <v>2435</v>
      </c>
      <c r="G114" s="99" t="b">
        <v>0</v>
      </c>
      <c r="H114" s="99" t="b">
        <v>0</v>
      </c>
      <c r="I114" s="99" t="b">
        <v>0</v>
      </c>
      <c r="J114" s="99" t="b">
        <v>0</v>
      </c>
      <c r="K114" s="99" t="b">
        <v>0</v>
      </c>
      <c r="L114" s="99" t="b">
        <v>0</v>
      </c>
    </row>
    <row r="115" spans="1:12" ht="15">
      <c r="A115" s="101" t="s">
        <v>729</v>
      </c>
      <c r="B115" s="99" t="s">
        <v>474</v>
      </c>
      <c r="C115" s="99">
        <v>3</v>
      </c>
      <c r="D115" s="103">
        <v>0.0003448603532792674</v>
      </c>
      <c r="E115" s="103">
        <v>1.5181789394895528</v>
      </c>
      <c r="F115" s="99" t="s">
        <v>2435</v>
      </c>
      <c r="G115" s="99" t="b">
        <v>0</v>
      </c>
      <c r="H115" s="99" t="b">
        <v>0</v>
      </c>
      <c r="I115" s="99" t="b">
        <v>0</v>
      </c>
      <c r="J115" s="99" t="b">
        <v>0</v>
      </c>
      <c r="K115" s="99" t="b">
        <v>0</v>
      </c>
      <c r="L115" s="99" t="b">
        <v>0</v>
      </c>
    </row>
    <row r="116" spans="1:12" ht="15">
      <c r="A116" s="101" t="s">
        <v>753</v>
      </c>
      <c r="B116" s="99" t="s">
        <v>551</v>
      </c>
      <c r="C116" s="99">
        <v>3</v>
      </c>
      <c r="D116" s="103">
        <v>0.0003448603532792674</v>
      </c>
      <c r="E116" s="103">
        <v>2.3566966341924878</v>
      </c>
      <c r="F116" s="99" t="s">
        <v>2435</v>
      </c>
      <c r="G116" s="99" t="b">
        <v>0</v>
      </c>
      <c r="H116" s="99" t="b">
        <v>0</v>
      </c>
      <c r="I116" s="99" t="b">
        <v>0</v>
      </c>
      <c r="J116" s="99" t="b">
        <v>0</v>
      </c>
      <c r="K116" s="99" t="b">
        <v>0</v>
      </c>
      <c r="L116" s="99" t="b">
        <v>0</v>
      </c>
    </row>
    <row r="117" spans="1:12" ht="15">
      <c r="A117" s="101" t="s">
        <v>508</v>
      </c>
      <c r="B117" s="99" t="s">
        <v>516</v>
      </c>
      <c r="C117" s="99">
        <v>3</v>
      </c>
      <c r="D117" s="103">
        <v>0.00045450979131810503</v>
      </c>
      <c r="E117" s="103">
        <v>1.6654134585227602</v>
      </c>
      <c r="F117" s="99" t="s">
        <v>2435</v>
      </c>
      <c r="G117" s="99" t="b">
        <v>0</v>
      </c>
      <c r="H117" s="99" t="b">
        <v>0</v>
      </c>
      <c r="I117" s="99" t="b">
        <v>0</v>
      </c>
      <c r="J117" s="99" t="b">
        <v>0</v>
      </c>
      <c r="K117" s="99" t="b">
        <v>0</v>
      </c>
      <c r="L117" s="99" t="b">
        <v>0</v>
      </c>
    </row>
    <row r="118" spans="1:12" ht="15">
      <c r="A118" s="101" t="s">
        <v>1543</v>
      </c>
      <c r="B118" s="99" t="s">
        <v>480</v>
      </c>
      <c r="C118" s="99">
        <v>3</v>
      </c>
      <c r="D118" s="103">
        <v>0.0003448603532792674</v>
      </c>
      <c r="E118" s="103">
        <v>2.3722088003707356</v>
      </c>
      <c r="F118" s="99" t="s">
        <v>2435</v>
      </c>
      <c r="G118" s="99" t="b">
        <v>0</v>
      </c>
      <c r="H118" s="99" t="b">
        <v>0</v>
      </c>
      <c r="I118" s="99" t="b">
        <v>0</v>
      </c>
      <c r="J118" s="99" t="b">
        <v>0</v>
      </c>
      <c r="K118" s="99" t="b">
        <v>0</v>
      </c>
      <c r="L118" s="99" t="b">
        <v>0</v>
      </c>
    </row>
    <row r="119" spans="1:12" ht="15">
      <c r="A119" s="101" t="s">
        <v>863</v>
      </c>
      <c r="B119" s="99" t="s">
        <v>940</v>
      </c>
      <c r="C119" s="99">
        <v>3</v>
      </c>
      <c r="D119" s="103">
        <v>0.0003448603532792674</v>
      </c>
      <c r="E119" s="103">
        <v>2.9664434541867415</v>
      </c>
      <c r="F119" s="99" t="s">
        <v>2435</v>
      </c>
      <c r="G119" s="99" t="b">
        <v>0</v>
      </c>
      <c r="H119" s="99" t="b">
        <v>0</v>
      </c>
      <c r="I119" s="99" t="b">
        <v>0</v>
      </c>
      <c r="J119" s="99" t="b">
        <v>0</v>
      </c>
      <c r="K119" s="99" t="b">
        <v>0</v>
      </c>
      <c r="L119" s="99" t="b">
        <v>0</v>
      </c>
    </row>
    <row r="120" spans="1:12" ht="15">
      <c r="A120" s="101" t="s">
        <v>244</v>
      </c>
      <c r="B120" s="99" t="s">
        <v>768</v>
      </c>
      <c r="C120" s="99">
        <v>3</v>
      </c>
      <c r="D120" s="103">
        <v>0.0003448603532792674</v>
      </c>
      <c r="E120" s="103">
        <v>2.155123840550443</v>
      </c>
      <c r="F120" s="99" t="s">
        <v>2435</v>
      </c>
      <c r="G120" s="99" t="b">
        <v>0</v>
      </c>
      <c r="H120" s="99" t="b">
        <v>0</v>
      </c>
      <c r="I120" s="99" t="b">
        <v>0</v>
      </c>
      <c r="J120" s="99" t="b">
        <v>0</v>
      </c>
      <c r="K120" s="99" t="b">
        <v>0</v>
      </c>
      <c r="L120" s="99" t="b">
        <v>0</v>
      </c>
    </row>
    <row r="121" spans="1:12" ht="15">
      <c r="A121" s="101" t="s">
        <v>861</v>
      </c>
      <c r="B121" s="99" t="s">
        <v>533</v>
      </c>
      <c r="C121" s="99">
        <v>3</v>
      </c>
      <c r="D121" s="103">
        <v>0.00038532869839701236</v>
      </c>
      <c r="E121" s="103">
        <v>2.3828668685527923</v>
      </c>
      <c r="F121" s="99" t="s">
        <v>2435</v>
      </c>
      <c r="G121" s="99" t="b">
        <v>0</v>
      </c>
      <c r="H121" s="99" t="b">
        <v>0</v>
      </c>
      <c r="I121" s="99" t="b">
        <v>0</v>
      </c>
      <c r="J121" s="99" t="b">
        <v>0</v>
      </c>
      <c r="K121" s="99" t="b">
        <v>0</v>
      </c>
      <c r="L121" s="99" t="b">
        <v>0</v>
      </c>
    </row>
    <row r="122" spans="1:12" ht="15">
      <c r="A122" s="101" t="s">
        <v>960</v>
      </c>
      <c r="B122" s="99" t="s">
        <v>503</v>
      </c>
      <c r="C122" s="99">
        <v>3</v>
      </c>
      <c r="D122" s="103">
        <v>0.0003448603532792674</v>
      </c>
      <c r="E122" s="103">
        <v>2.306391515881092</v>
      </c>
      <c r="F122" s="99" t="s">
        <v>2435</v>
      </c>
      <c r="G122" s="99" t="b">
        <v>0</v>
      </c>
      <c r="H122" s="99" t="b">
        <v>1</v>
      </c>
      <c r="I122" s="99" t="b">
        <v>0</v>
      </c>
      <c r="J122" s="99" t="b">
        <v>0</v>
      </c>
      <c r="K122" s="99" t="b">
        <v>0</v>
      </c>
      <c r="L122" s="99" t="b">
        <v>0</v>
      </c>
    </row>
    <row r="123" spans="1:12" ht="15">
      <c r="A123" s="101" t="s">
        <v>1437</v>
      </c>
      <c r="B123" s="99" t="s">
        <v>747</v>
      </c>
      <c r="C123" s="99">
        <v>3</v>
      </c>
      <c r="D123" s="103">
        <v>0.00045450979131810503</v>
      </c>
      <c r="E123" s="103">
        <v>3.1583289804256545</v>
      </c>
      <c r="F123" s="99" t="s">
        <v>2435</v>
      </c>
      <c r="G123" s="99" t="b">
        <v>0</v>
      </c>
      <c r="H123" s="99" t="b">
        <v>0</v>
      </c>
      <c r="I123" s="99" t="b">
        <v>0</v>
      </c>
      <c r="J123" s="99" t="b">
        <v>0</v>
      </c>
      <c r="K123" s="99" t="b">
        <v>0</v>
      </c>
      <c r="L123" s="99" t="b">
        <v>0</v>
      </c>
    </row>
    <row r="124" spans="1:12" ht="15">
      <c r="A124" s="101" t="s">
        <v>488</v>
      </c>
      <c r="B124" s="99" t="s">
        <v>500</v>
      </c>
      <c r="C124" s="99">
        <v>3</v>
      </c>
      <c r="D124" s="103">
        <v>0.0003448603532792674</v>
      </c>
      <c r="E124" s="103">
        <v>1.3954559958608126</v>
      </c>
      <c r="F124" s="99" t="s">
        <v>2435</v>
      </c>
      <c r="G124" s="99" t="b">
        <v>0</v>
      </c>
      <c r="H124" s="99" t="b">
        <v>0</v>
      </c>
      <c r="I124" s="99" t="b">
        <v>0</v>
      </c>
      <c r="J124" s="99" t="b">
        <v>0</v>
      </c>
      <c r="K124" s="99" t="b">
        <v>0</v>
      </c>
      <c r="L124" s="99" t="b">
        <v>0</v>
      </c>
    </row>
    <row r="125" spans="1:12" ht="15">
      <c r="A125" s="101" t="s">
        <v>1249</v>
      </c>
      <c r="B125" s="99" t="s">
        <v>956</v>
      </c>
      <c r="C125" s="99">
        <v>3</v>
      </c>
      <c r="D125" s="103">
        <v>0.00038532869839701236</v>
      </c>
      <c r="E125" s="103">
        <v>3.209481502873036</v>
      </c>
      <c r="F125" s="99" t="s">
        <v>2435</v>
      </c>
      <c r="G125" s="99" t="b">
        <v>0</v>
      </c>
      <c r="H125" s="99" t="b">
        <v>0</v>
      </c>
      <c r="I125" s="99" t="b">
        <v>0</v>
      </c>
      <c r="J125" s="99" t="b">
        <v>0</v>
      </c>
      <c r="K125" s="99" t="b">
        <v>0</v>
      </c>
      <c r="L125" s="99" t="b">
        <v>0</v>
      </c>
    </row>
    <row r="126" spans="1:12" ht="15">
      <c r="A126" s="101" t="s">
        <v>504</v>
      </c>
      <c r="B126" s="99" t="s">
        <v>498</v>
      </c>
      <c r="C126" s="99">
        <v>3</v>
      </c>
      <c r="D126" s="103">
        <v>0.0003448603532792674</v>
      </c>
      <c r="E126" s="103">
        <v>1.5282402654974485</v>
      </c>
      <c r="F126" s="99" t="s">
        <v>2435</v>
      </c>
      <c r="G126" s="99" t="b">
        <v>0</v>
      </c>
      <c r="H126" s="99" t="b">
        <v>0</v>
      </c>
      <c r="I126" s="99" t="b">
        <v>0</v>
      </c>
      <c r="J126" s="99" t="b">
        <v>0</v>
      </c>
      <c r="K126" s="99" t="b">
        <v>0</v>
      </c>
      <c r="L126" s="99" t="b">
        <v>0</v>
      </c>
    </row>
    <row r="127" spans="1:12" ht="15">
      <c r="A127" s="101" t="s">
        <v>974</v>
      </c>
      <c r="B127" s="99" t="s">
        <v>474</v>
      </c>
      <c r="C127" s="99">
        <v>3</v>
      </c>
      <c r="D127" s="103">
        <v>0.0003448603532792674</v>
      </c>
      <c r="E127" s="103">
        <v>1.6942701985452338</v>
      </c>
      <c r="F127" s="99" t="s">
        <v>2435</v>
      </c>
      <c r="G127" s="99" t="b">
        <v>0</v>
      </c>
      <c r="H127" s="99" t="b">
        <v>0</v>
      </c>
      <c r="I127" s="99" t="b">
        <v>0</v>
      </c>
      <c r="J127" s="99" t="b">
        <v>0</v>
      </c>
      <c r="K127" s="99" t="b">
        <v>0</v>
      </c>
      <c r="L127" s="99" t="b">
        <v>0</v>
      </c>
    </row>
    <row r="128" spans="1:12" ht="15">
      <c r="A128" s="101" t="s">
        <v>495</v>
      </c>
      <c r="B128" s="99" t="s">
        <v>751</v>
      </c>
      <c r="C128" s="99">
        <v>3</v>
      </c>
      <c r="D128" s="103">
        <v>0.00038532869839701236</v>
      </c>
      <c r="E128" s="103">
        <v>2.055666638528507</v>
      </c>
      <c r="F128" s="99" t="s">
        <v>2435</v>
      </c>
      <c r="G128" s="99" t="b">
        <v>0</v>
      </c>
      <c r="H128" s="99" t="b">
        <v>0</v>
      </c>
      <c r="I128" s="99" t="b">
        <v>0</v>
      </c>
      <c r="J128" s="99" t="b">
        <v>0</v>
      </c>
      <c r="K128" s="99" t="b">
        <v>0</v>
      </c>
      <c r="L128" s="99" t="b">
        <v>0</v>
      </c>
    </row>
    <row r="129" spans="1:12" ht="15">
      <c r="A129" s="101" t="s">
        <v>668</v>
      </c>
      <c r="B129" s="99" t="s">
        <v>1338</v>
      </c>
      <c r="C129" s="99">
        <v>3</v>
      </c>
      <c r="D129" s="103">
        <v>0.0003448603532792674</v>
      </c>
      <c r="E129" s="103">
        <v>2.9462400680984544</v>
      </c>
      <c r="F129" s="99" t="s">
        <v>2435</v>
      </c>
      <c r="G129" s="99" t="b">
        <v>0</v>
      </c>
      <c r="H129" s="99" t="b">
        <v>0</v>
      </c>
      <c r="I129" s="99" t="b">
        <v>0</v>
      </c>
      <c r="J129" s="99" t="b">
        <v>0</v>
      </c>
      <c r="K129" s="99" t="b">
        <v>0</v>
      </c>
      <c r="L129" s="99" t="b">
        <v>0</v>
      </c>
    </row>
    <row r="130" spans="1:12" ht="15">
      <c r="A130" s="101" t="s">
        <v>1139</v>
      </c>
      <c r="B130" s="99" t="s">
        <v>900</v>
      </c>
      <c r="C130" s="99">
        <v>3</v>
      </c>
      <c r="D130" s="103">
        <v>0.0003448603532792674</v>
      </c>
      <c r="E130" s="103">
        <v>3.209481502873036</v>
      </c>
      <c r="F130" s="99" t="s">
        <v>2435</v>
      </c>
      <c r="G130" s="99" t="b">
        <v>0</v>
      </c>
      <c r="H130" s="99" t="b">
        <v>0</v>
      </c>
      <c r="I130" s="99" t="b">
        <v>0</v>
      </c>
      <c r="J130" s="99" t="b">
        <v>1</v>
      </c>
      <c r="K130" s="99" t="b">
        <v>0</v>
      </c>
      <c r="L130" s="99" t="b">
        <v>0</v>
      </c>
    </row>
    <row r="131" spans="1:12" ht="15">
      <c r="A131" s="101" t="s">
        <v>483</v>
      </c>
      <c r="B131" s="99" t="s">
        <v>671</v>
      </c>
      <c r="C131" s="99">
        <v>3</v>
      </c>
      <c r="D131" s="103">
        <v>0.0003448603532792674</v>
      </c>
      <c r="E131" s="103">
        <v>1.858103979397903</v>
      </c>
      <c r="F131" s="99" t="s">
        <v>2435</v>
      </c>
      <c r="G131" s="99" t="b">
        <v>0</v>
      </c>
      <c r="H131" s="99" t="b">
        <v>0</v>
      </c>
      <c r="I131" s="99" t="b">
        <v>0</v>
      </c>
      <c r="J131" s="99" t="b">
        <v>0</v>
      </c>
      <c r="K131" s="99" t="b">
        <v>0</v>
      </c>
      <c r="L131" s="99" t="b">
        <v>0</v>
      </c>
    </row>
    <row r="132" spans="1:12" ht="15">
      <c r="A132" s="101" t="s">
        <v>1330</v>
      </c>
      <c r="B132" s="99" t="s">
        <v>746</v>
      </c>
      <c r="C132" s="99">
        <v>3</v>
      </c>
      <c r="D132" s="103">
        <v>0.0003448603532792674</v>
      </c>
      <c r="E132" s="103">
        <v>3.0333902438173546</v>
      </c>
      <c r="F132" s="99" t="s">
        <v>2435</v>
      </c>
      <c r="G132" s="99" t="b">
        <v>0</v>
      </c>
      <c r="H132" s="99" t="b">
        <v>1</v>
      </c>
      <c r="I132" s="99" t="b">
        <v>0</v>
      </c>
      <c r="J132" s="99" t="b">
        <v>0</v>
      </c>
      <c r="K132" s="99" t="b">
        <v>0</v>
      </c>
      <c r="L132" s="99" t="b">
        <v>0</v>
      </c>
    </row>
    <row r="133" spans="1:12" ht="15">
      <c r="A133" s="101" t="s">
        <v>480</v>
      </c>
      <c r="B133" s="99" t="s">
        <v>641</v>
      </c>
      <c r="C133" s="99">
        <v>3</v>
      </c>
      <c r="D133" s="103">
        <v>0.0003448603532792674</v>
      </c>
      <c r="E133" s="103">
        <v>1.7781177387140485</v>
      </c>
      <c r="F133" s="99" t="s">
        <v>2435</v>
      </c>
      <c r="G133" s="99" t="b">
        <v>0</v>
      </c>
      <c r="H133" s="99" t="b">
        <v>0</v>
      </c>
      <c r="I133" s="99" t="b">
        <v>0</v>
      </c>
      <c r="J133" s="99" t="b">
        <v>0</v>
      </c>
      <c r="K133" s="99" t="b">
        <v>0</v>
      </c>
      <c r="L133" s="99" t="b">
        <v>0</v>
      </c>
    </row>
    <row r="134" spans="1:12" ht="15">
      <c r="A134" s="101" t="s">
        <v>592</v>
      </c>
      <c r="B134" s="99" t="s">
        <v>1351</v>
      </c>
      <c r="C134" s="99">
        <v>3</v>
      </c>
      <c r="D134" s="103">
        <v>0.00045450979131810503</v>
      </c>
      <c r="E134" s="103">
        <v>2.9084515072090547</v>
      </c>
      <c r="F134" s="99" t="s">
        <v>2435</v>
      </c>
      <c r="G134" s="99" t="b">
        <v>0</v>
      </c>
      <c r="H134" s="99" t="b">
        <v>0</v>
      </c>
      <c r="I134" s="99" t="b">
        <v>0</v>
      </c>
      <c r="J134" s="99" t="b">
        <v>0</v>
      </c>
      <c r="K134" s="99" t="b">
        <v>0</v>
      </c>
      <c r="L134" s="99" t="b">
        <v>0</v>
      </c>
    </row>
    <row r="135" spans="1:12" ht="15">
      <c r="A135" s="101" t="s">
        <v>623</v>
      </c>
      <c r="B135" s="99" t="s">
        <v>811</v>
      </c>
      <c r="C135" s="99">
        <v>3</v>
      </c>
      <c r="D135" s="103">
        <v>0.0003448603532792674</v>
      </c>
      <c r="E135" s="103">
        <v>2.630651352263548</v>
      </c>
      <c r="F135" s="99" t="s">
        <v>2435</v>
      </c>
      <c r="G135" s="99" t="b">
        <v>0</v>
      </c>
      <c r="H135" s="99" t="b">
        <v>0</v>
      </c>
      <c r="I135" s="99" t="b">
        <v>0</v>
      </c>
      <c r="J135" s="99" t="b">
        <v>0</v>
      </c>
      <c r="K135" s="99" t="b">
        <v>0</v>
      </c>
      <c r="L135" s="99" t="b">
        <v>0</v>
      </c>
    </row>
    <row r="136" spans="1:12" ht="15">
      <c r="A136" s="101" t="s">
        <v>1151</v>
      </c>
      <c r="B136" s="99" t="s">
        <v>515</v>
      </c>
      <c r="C136" s="99">
        <v>3</v>
      </c>
      <c r="D136" s="103">
        <v>0.00045450979131810503</v>
      </c>
      <c r="E136" s="103">
        <v>2.5404747219144603</v>
      </c>
      <c r="F136" s="99" t="s">
        <v>2435</v>
      </c>
      <c r="G136" s="99" t="b">
        <v>0</v>
      </c>
      <c r="H136" s="99" t="b">
        <v>0</v>
      </c>
      <c r="I136" s="99" t="b">
        <v>0</v>
      </c>
      <c r="J136" s="99" t="b">
        <v>0</v>
      </c>
      <c r="K136" s="99" t="b">
        <v>0</v>
      </c>
      <c r="L136" s="99" t="b">
        <v>0</v>
      </c>
    </row>
    <row r="137" spans="1:12" ht="15">
      <c r="A137" s="101" t="s">
        <v>474</v>
      </c>
      <c r="B137" s="99" t="s">
        <v>1375</v>
      </c>
      <c r="C137" s="99">
        <v>3</v>
      </c>
      <c r="D137" s="103">
        <v>0.0003448603532792674</v>
      </c>
      <c r="E137" s="103">
        <v>1.9887198488978937</v>
      </c>
      <c r="F137" s="99" t="s">
        <v>2435</v>
      </c>
      <c r="G137" s="99" t="b">
        <v>0</v>
      </c>
      <c r="H137" s="99" t="b">
        <v>0</v>
      </c>
      <c r="I137" s="99" t="b">
        <v>0</v>
      </c>
      <c r="J137" s="99" t="b">
        <v>0</v>
      </c>
      <c r="K137" s="99" t="b">
        <v>0</v>
      </c>
      <c r="L137" s="99" t="b">
        <v>0</v>
      </c>
    </row>
    <row r="138" spans="1:12" ht="15">
      <c r="A138" s="101" t="s">
        <v>1018</v>
      </c>
      <c r="B138" s="99" t="s">
        <v>1413</v>
      </c>
      <c r="C138" s="99">
        <v>3</v>
      </c>
      <c r="D138" s="103">
        <v>0.00038532869839701236</v>
      </c>
      <c r="E138" s="103">
        <v>3.4136014855289605</v>
      </c>
      <c r="F138" s="99" t="s">
        <v>2435</v>
      </c>
      <c r="G138" s="99" t="b">
        <v>0</v>
      </c>
      <c r="H138" s="99" t="b">
        <v>0</v>
      </c>
      <c r="I138" s="99" t="b">
        <v>0</v>
      </c>
      <c r="J138" s="99" t="b">
        <v>0</v>
      </c>
      <c r="K138" s="99" t="b">
        <v>0</v>
      </c>
      <c r="L138" s="99" t="b">
        <v>0</v>
      </c>
    </row>
    <row r="139" spans="1:12" ht="15">
      <c r="A139" s="101" t="s">
        <v>522</v>
      </c>
      <c r="B139" s="99" t="s">
        <v>529</v>
      </c>
      <c r="C139" s="99">
        <v>3</v>
      </c>
      <c r="D139" s="103">
        <v>0.0003448603532792674</v>
      </c>
      <c r="E139" s="103">
        <v>1.8115414942009982</v>
      </c>
      <c r="F139" s="99" t="s">
        <v>2435</v>
      </c>
      <c r="G139" s="99" t="b">
        <v>0</v>
      </c>
      <c r="H139" s="99" t="b">
        <v>0</v>
      </c>
      <c r="I139" s="99" t="b">
        <v>0</v>
      </c>
      <c r="J139" s="99" t="b">
        <v>0</v>
      </c>
      <c r="K139" s="99" t="b">
        <v>0</v>
      </c>
      <c r="L139" s="99" t="b">
        <v>0</v>
      </c>
    </row>
    <row r="140" spans="1:12" ht="15">
      <c r="A140" s="101" t="s">
        <v>489</v>
      </c>
      <c r="B140" s="99" t="s">
        <v>475</v>
      </c>
      <c r="C140" s="99">
        <v>3</v>
      </c>
      <c r="D140" s="103">
        <v>0.0003448603532792674</v>
      </c>
      <c r="E140" s="103">
        <v>0.9824522407528992</v>
      </c>
      <c r="F140" s="99" t="s">
        <v>2435</v>
      </c>
      <c r="G140" s="99" t="b">
        <v>0</v>
      </c>
      <c r="H140" s="99" t="b">
        <v>0</v>
      </c>
      <c r="I140" s="99" t="b">
        <v>0</v>
      </c>
      <c r="J140" s="99" t="b">
        <v>0</v>
      </c>
      <c r="K140" s="99" t="b">
        <v>0</v>
      </c>
      <c r="L140" s="99" t="b">
        <v>0</v>
      </c>
    </row>
    <row r="141" spans="1:12" ht="15">
      <c r="A141" s="101" t="s">
        <v>554</v>
      </c>
      <c r="B141" s="99" t="s">
        <v>869</v>
      </c>
      <c r="C141" s="99">
        <v>3</v>
      </c>
      <c r="D141" s="103">
        <v>0.00045450979131810503</v>
      </c>
      <c r="E141" s="103">
        <v>2.465841103617556</v>
      </c>
      <c r="F141" s="99" t="s">
        <v>2435</v>
      </c>
      <c r="G141" s="99" t="b">
        <v>0</v>
      </c>
      <c r="H141" s="99" t="b">
        <v>0</v>
      </c>
      <c r="I141" s="99" t="b">
        <v>0</v>
      </c>
      <c r="J141" s="99" t="b">
        <v>0</v>
      </c>
      <c r="K141" s="99" t="b">
        <v>1</v>
      </c>
      <c r="L141" s="99" t="b">
        <v>0</v>
      </c>
    </row>
    <row r="142" spans="1:12" ht="15">
      <c r="A142" s="101" t="s">
        <v>498</v>
      </c>
      <c r="B142" s="99" t="s">
        <v>474</v>
      </c>
      <c r="C142" s="99">
        <v>3</v>
      </c>
      <c r="D142" s="103">
        <v>0.0003448603532792674</v>
      </c>
      <c r="E142" s="103">
        <v>0.9161189481615903</v>
      </c>
      <c r="F142" s="99" t="s">
        <v>2435</v>
      </c>
      <c r="G142" s="99" t="b">
        <v>0</v>
      </c>
      <c r="H142" s="99" t="b">
        <v>0</v>
      </c>
      <c r="I142" s="99" t="b">
        <v>0</v>
      </c>
      <c r="J142" s="99" t="b">
        <v>0</v>
      </c>
      <c r="K142" s="99" t="b">
        <v>0</v>
      </c>
      <c r="L142" s="99" t="b">
        <v>0</v>
      </c>
    </row>
    <row r="143" spans="1:12" ht="15">
      <c r="A143" s="101" t="s">
        <v>628</v>
      </c>
      <c r="B143" s="99" t="s">
        <v>601</v>
      </c>
      <c r="C143" s="99">
        <v>3</v>
      </c>
      <c r="D143" s="103">
        <v>0.00038532869839701236</v>
      </c>
      <c r="E143" s="103">
        <v>2.299658133222124</v>
      </c>
      <c r="F143" s="99" t="s">
        <v>2435</v>
      </c>
      <c r="G143" s="99" t="b">
        <v>0</v>
      </c>
      <c r="H143" s="99" t="b">
        <v>0</v>
      </c>
      <c r="I143" s="99" t="b">
        <v>0</v>
      </c>
      <c r="J143" s="99" t="b">
        <v>0</v>
      </c>
      <c r="K143" s="99" t="b">
        <v>0</v>
      </c>
      <c r="L143" s="99" t="b">
        <v>0</v>
      </c>
    </row>
    <row r="144" spans="1:12" ht="15">
      <c r="A144" s="101" t="s">
        <v>1063</v>
      </c>
      <c r="B144" s="99" t="s">
        <v>817</v>
      </c>
      <c r="C144" s="99">
        <v>3</v>
      </c>
      <c r="D144" s="103">
        <v>0.00045450979131810503</v>
      </c>
      <c r="E144" s="103">
        <v>3.045624700234366</v>
      </c>
      <c r="F144" s="99" t="s">
        <v>2435</v>
      </c>
      <c r="G144" s="99" t="b">
        <v>0</v>
      </c>
      <c r="H144" s="99" t="b">
        <v>0</v>
      </c>
      <c r="I144" s="99" t="b">
        <v>0</v>
      </c>
      <c r="J144" s="99" t="b">
        <v>0</v>
      </c>
      <c r="K144" s="99" t="b">
        <v>0</v>
      </c>
      <c r="L144" s="99" t="b">
        <v>0</v>
      </c>
    </row>
    <row r="145" spans="1:12" ht="15">
      <c r="A145" s="101" t="s">
        <v>1425</v>
      </c>
      <c r="B145" s="99" t="s">
        <v>694</v>
      </c>
      <c r="C145" s="99">
        <v>3</v>
      </c>
      <c r="D145" s="103">
        <v>0.0003448603532792674</v>
      </c>
      <c r="E145" s="103">
        <v>3.1125714898649792</v>
      </c>
      <c r="F145" s="99" t="s">
        <v>2435</v>
      </c>
      <c r="G145" s="99" t="b">
        <v>0</v>
      </c>
      <c r="H145" s="99" t="b">
        <v>0</v>
      </c>
      <c r="I145" s="99" t="b">
        <v>0</v>
      </c>
      <c r="J145" s="99" t="b">
        <v>0</v>
      </c>
      <c r="K145" s="99" t="b">
        <v>0</v>
      </c>
      <c r="L145" s="99" t="b">
        <v>0</v>
      </c>
    </row>
    <row r="146" spans="1:12" ht="15">
      <c r="A146" s="101" t="s">
        <v>474</v>
      </c>
      <c r="B146" s="99" t="s">
        <v>605</v>
      </c>
      <c r="C146" s="99">
        <v>3</v>
      </c>
      <c r="D146" s="103">
        <v>0.0003448603532792674</v>
      </c>
      <c r="E146" s="103">
        <v>1.2897498445618747</v>
      </c>
      <c r="F146" s="99" t="s">
        <v>2435</v>
      </c>
      <c r="G146" s="99" t="b">
        <v>0</v>
      </c>
      <c r="H146" s="99" t="b">
        <v>0</v>
      </c>
      <c r="I146" s="99" t="b">
        <v>0</v>
      </c>
      <c r="J146" s="99" t="b">
        <v>0</v>
      </c>
      <c r="K146" s="99" t="b">
        <v>0</v>
      </c>
      <c r="L146" s="99" t="b">
        <v>0</v>
      </c>
    </row>
    <row r="147" spans="1:12" ht="15">
      <c r="A147" s="101" t="s">
        <v>816</v>
      </c>
      <c r="B147" s="99" t="s">
        <v>482</v>
      </c>
      <c r="C147" s="99">
        <v>3</v>
      </c>
      <c r="D147" s="103">
        <v>0.0003448603532792674</v>
      </c>
      <c r="E147" s="103">
        <v>2.045624700234366</v>
      </c>
      <c r="F147" s="99" t="s">
        <v>2435</v>
      </c>
      <c r="G147" s="99" t="b">
        <v>0</v>
      </c>
      <c r="H147" s="99" t="b">
        <v>0</v>
      </c>
      <c r="I147" s="99" t="b">
        <v>0</v>
      </c>
      <c r="J147" s="99" t="b">
        <v>0</v>
      </c>
      <c r="K147" s="99" t="b">
        <v>0</v>
      </c>
      <c r="L147" s="99" t="b">
        <v>0</v>
      </c>
    </row>
    <row r="148" spans="1:12" ht="15">
      <c r="A148" s="101" t="s">
        <v>537</v>
      </c>
      <c r="B148" s="99" t="s">
        <v>746</v>
      </c>
      <c r="C148" s="99">
        <v>3</v>
      </c>
      <c r="D148" s="103">
        <v>0.0003448603532792674</v>
      </c>
      <c r="E148" s="103">
        <v>2.2930275543231105</v>
      </c>
      <c r="F148" s="99" t="s">
        <v>2435</v>
      </c>
      <c r="G148" s="99" t="b">
        <v>0</v>
      </c>
      <c r="H148" s="99" t="b">
        <v>0</v>
      </c>
      <c r="I148" s="99" t="b">
        <v>0</v>
      </c>
      <c r="J148" s="99" t="b">
        <v>0</v>
      </c>
      <c r="K148" s="99" t="b">
        <v>0</v>
      </c>
      <c r="L148" s="99" t="b">
        <v>0</v>
      </c>
    </row>
    <row r="149" spans="1:12" ht="15">
      <c r="A149" s="101" t="s">
        <v>479</v>
      </c>
      <c r="B149" s="99" t="s">
        <v>801</v>
      </c>
      <c r="C149" s="99">
        <v>3</v>
      </c>
      <c r="D149" s="103">
        <v>0.0003448603532792674</v>
      </c>
      <c r="E149" s="103">
        <v>1.9307279019202068</v>
      </c>
      <c r="F149" s="99" t="s">
        <v>2435</v>
      </c>
      <c r="G149" s="99" t="b">
        <v>0</v>
      </c>
      <c r="H149" s="99" t="b">
        <v>0</v>
      </c>
      <c r="I149" s="99" t="b">
        <v>0</v>
      </c>
      <c r="J149" s="99" t="b">
        <v>0</v>
      </c>
      <c r="K149" s="99" t="b">
        <v>0</v>
      </c>
      <c r="L149" s="99" t="b">
        <v>0</v>
      </c>
    </row>
    <row r="150" spans="1:12" ht="15">
      <c r="A150" s="101" t="s">
        <v>490</v>
      </c>
      <c r="B150" s="99" t="s">
        <v>552</v>
      </c>
      <c r="C150" s="99">
        <v>3</v>
      </c>
      <c r="D150" s="103">
        <v>0.00045450979131810503</v>
      </c>
      <c r="E150" s="103">
        <v>1.6674864671456253</v>
      </c>
      <c r="F150" s="99" t="s">
        <v>2435</v>
      </c>
      <c r="G150" s="99" t="b">
        <v>0</v>
      </c>
      <c r="H150" s="99" t="b">
        <v>0</v>
      </c>
      <c r="I150" s="99" t="b">
        <v>0</v>
      </c>
      <c r="J150" s="99" t="b">
        <v>0</v>
      </c>
      <c r="K150" s="99" t="b">
        <v>0</v>
      </c>
      <c r="L150" s="99" t="b">
        <v>0</v>
      </c>
    </row>
    <row r="151" spans="1:12" ht="15">
      <c r="A151" s="101" t="s">
        <v>1351</v>
      </c>
      <c r="B151" s="99" t="s">
        <v>987</v>
      </c>
      <c r="C151" s="99">
        <v>3</v>
      </c>
      <c r="D151" s="103">
        <v>0.00045450979131810503</v>
      </c>
      <c r="E151" s="103">
        <v>3.4136014855289605</v>
      </c>
      <c r="F151" s="99" t="s">
        <v>2435</v>
      </c>
      <c r="G151" s="99" t="b">
        <v>0</v>
      </c>
      <c r="H151" s="99" t="b">
        <v>0</v>
      </c>
      <c r="I151" s="99" t="b">
        <v>0</v>
      </c>
      <c r="J151" s="99" t="b">
        <v>0</v>
      </c>
      <c r="K151" s="99" t="b">
        <v>0</v>
      </c>
      <c r="L151" s="99" t="b">
        <v>0</v>
      </c>
    </row>
    <row r="152" spans="1:12" ht="15">
      <c r="A152" s="101" t="s">
        <v>1268</v>
      </c>
      <c r="B152" s="99" t="s">
        <v>870</v>
      </c>
      <c r="C152" s="99">
        <v>3</v>
      </c>
      <c r="D152" s="103">
        <v>0.00045450979131810503</v>
      </c>
      <c r="E152" s="103">
        <v>3.1425347132424224</v>
      </c>
      <c r="F152" s="99" t="s">
        <v>2435</v>
      </c>
      <c r="G152" s="99" t="b">
        <v>0</v>
      </c>
      <c r="H152" s="99" t="b">
        <v>0</v>
      </c>
      <c r="I152" s="99" t="b">
        <v>0</v>
      </c>
      <c r="J152" s="99" t="b">
        <v>0</v>
      </c>
      <c r="K152" s="99" t="b">
        <v>0</v>
      </c>
      <c r="L152" s="99" t="b">
        <v>0</v>
      </c>
    </row>
    <row r="153" spans="1:12" ht="15">
      <c r="A153" s="101" t="s">
        <v>542</v>
      </c>
      <c r="B153" s="99" t="s">
        <v>574</v>
      </c>
      <c r="C153" s="99">
        <v>3</v>
      </c>
      <c r="D153" s="103">
        <v>0.00038532869839701236</v>
      </c>
      <c r="E153" s="103">
        <v>2.0370245284724486</v>
      </c>
      <c r="F153" s="99" t="s">
        <v>2435</v>
      </c>
      <c r="G153" s="99" t="b">
        <v>0</v>
      </c>
      <c r="H153" s="99" t="b">
        <v>0</v>
      </c>
      <c r="I153" s="99" t="b">
        <v>0</v>
      </c>
      <c r="J153" s="99" t="b">
        <v>0</v>
      </c>
      <c r="K153" s="99" t="b">
        <v>0</v>
      </c>
      <c r="L153" s="99" t="b">
        <v>0</v>
      </c>
    </row>
    <row r="154" spans="1:12" ht="15">
      <c r="A154" s="101" t="s">
        <v>474</v>
      </c>
      <c r="B154" s="99" t="s">
        <v>655</v>
      </c>
      <c r="C154" s="99">
        <v>3</v>
      </c>
      <c r="D154" s="103">
        <v>0.00045450979131810503</v>
      </c>
      <c r="E154" s="103">
        <v>1.3866598575699312</v>
      </c>
      <c r="F154" s="99" t="s">
        <v>2435</v>
      </c>
      <c r="G154" s="99" t="b">
        <v>0</v>
      </c>
      <c r="H154" s="99" t="b">
        <v>0</v>
      </c>
      <c r="I154" s="99" t="b">
        <v>0</v>
      </c>
      <c r="J154" s="99" t="b">
        <v>0</v>
      </c>
      <c r="K154" s="99" t="b">
        <v>0</v>
      </c>
      <c r="L154" s="99" t="b">
        <v>0</v>
      </c>
    </row>
    <row r="155" spans="1:12" ht="15">
      <c r="A155" s="101" t="s">
        <v>539</v>
      </c>
      <c r="B155" s="99" t="s">
        <v>1411</v>
      </c>
      <c r="C155" s="99">
        <v>3</v>
      </c>
      <c r="D155" s="103">
        <v>0.0003448603532792674</v>
      </c>
      <c r="E155" s="103">
        <v>2.79035219513106</v>
      </c>
      <c r="F155" s="99" t="s">
        <v>2435</v>
      </c>
      <c r="G155" s="99" t="b">
        <v>0</v>
      </c>
      <c r="H155" s="99" t="b">
        <v>0</v>
      </c>
      <c r="I155" s="99" t="b">
        <v>0</v>
      </c>
      <c r="J155" s="99" t="b">
        <v>0</v>
      </c>
      <c r="K155" s="99" t="b">
        <v>0</v>
      </c>
      <c r="L155" s="99" t="b">
        <v>0</v>
      </c>
    </row>
    <row r="156" spans="1:12" ht="15">
      <c r="A156" s="101" t="s">
        <v>814</v>
      </c>
      <c r="B156" s="99" t="s">
        <v>534</v>
      </c>
      <c r="C156" s="99">
        <v>3</v>
      </c>
      <c r="D156" s="103">
        <v>0.0003448603532792674</v>
      </c>
      <c r="E156" s="103">
        <v>2.3828668685527923</v>
      </c>
      <c r="F156" s="99" t="s">
        <v>2435</v>
      </c>
      <c r="G156" s="99" t="b">
        <v>0</v>
      </c>
      <c r="H156" s="99" t="b">
        <v>0</v>
      </c>
      <c r="I156" s="99" t="b">
        <v>0</v>
      </c>
      <c r="J156" s="99" t="b">
        <v>0</v>
      </c>
      <c r="K156" s="99" t="b">
        <v>0</v>
      </c>
      <c r="L156" s="99" t="b">
        <v>0</v>
      </c>
    </row>
    <row r="157" spans="1:12" ht="15">
      <c r="A157" s="101" t="s">
        <v>684</v>
      </c>
      <c r="B157" s="99" t="s">
        <v>699</v>
      </c>
      <c r="C157" s="99">
        <v>3</v>
      </c>
      <c r="D157" s="103">
        <v>0.00045450979131810503</v>
      </c>
      <c r="E157" s="103">
        <v>2.589692744584642</v>
      </c>
      <c r="F157" s="99" t="s">
        <v>2435</v>
      </c>
      <c r="G157" s="99" t="b">
        <v>0</v>
      </c>
      <c r="H157" s="99" t="b">
        <v>0</v>
      </c>
      <c r="I157" s="99" t="b">
        <v>0</v>
      </c>
      <c r="J157" s="99" t="b">
        <v>0</v>
      </c>
      <c r="K157" s="99" t="b">
        <v>0</v>
      </c>
      <c r="L157" s="99" t="b">
        <v>0</v>
      </c>
    </row>
    <row r="158" spans="1:12" ht="15">
      <c r="A158" s="101" t="s">
        <v>487</v>
      </c>
      <c r="B158" s="99" t="s">
        <v>990</v>
      </c>
      <c r="C158" s="99">
        <v>3</v>
      </c>
      <c r="D158" s="103">
        <v>0.00045450979131810503</v>
      </c>
      <c r="E158" s="103">
        <v>2.2186248823129056</v>
      </c>
      <c r="F158" s="99" t="s">
        <v>2435</v>
      </c>
      <c r="G158" s="99" t="b">
        <v>0</v>
      </c>
      <c r="H158" s="99" t="b">
        <v>0</v>
      </c>
      <c r="I158" s="99" t="b">
        <v>0</v>
      </c>
      <c r="J158" s="99" t="b">
        <v>0</v>
      </c>
      <c r="K158" s="99" t="b">
        <v>0</v>
      </c>
      <c r="L158" s="99" t="b">
        <v>0</v>
      </c>
    </row>
    <row r="159" spans="1:12" ht="15">
      <c r="A159" s="101" t="s">
        <v>671</v>
      </c>
      <c r="B159" s="99" t="s">
        <v>680</v>
      </c>
      <c r="C159" s="99">
        <v>3</v>
      </c>
      <c r="D159" s="103">
        <v>0.0003448603532792674</v>
      </c>
      <c r="E159" s="103">
        <v>2.5069073742681915</v>
      </c>
      <c r="F159" s="99" t="s">
        <v>2435</v>
      </c>
      <c r="G159" s="99" t="b">
        <v>0</v>
      </c>
      <c r="H159" s="99" t="b">
        <v>0</v>
      </c>
      <c r="I159" s="99" t="b">
        <v>0</v>
      </c>
      <c r="J159" s="99" t="b">
        <v>0</v>
      </c>
      <c r="K159" s="99" t="b">
        <v>0</v>
      </c>
      <c r="L159" s="99" t="b">
        <v>0</v>
      </c>
    </row>
    <row r="160" spans="1:12" ht="15">
      <c r="A160" s="101" t="s">
        <v>591</v>
      </c>
      <c r="B160" s="99" t="s">
        <v>487</v>
      </c>
      <c r="C160" s="99">
        <v>3</v>
      </c>
      <c r="D160" s="103">
        <v>0.00045450979131810503</v>
      </c>
      <c r="E160" s="103">
        <v>1.722814930247143</v>
      </c>
      <c r="F160" s="99" t="s">
        <v>2435</v>
      </c>
      <c r="G160" s="99" t="b">
        <v>0</v>
      </c>
      <c r="H160" s="99" t="b">
        <v>0</v>
      </c>
      <c r="I160" s="99" t="b">
        <v>0</v>
      </c>
      <c r="J160" s="99" t="b">
        <v>0</v>
      </c>
      <c r="K160" s="99" t="b">
        <v>0</v>
      </c>
      <c r="L160" s="99" t="b">
        <v>0</v>
      </c>
    </row>
    <row r="161" spans="1:12" ht="15">
      <c r="A161" s="101" t="s">
        <v>486</v>
      </c>
      <c r="B161" s="99" t="s">
        <v>958</v>
      </c>
      <c r="C161" s="99">
        <v>3</v>
      </c>
      <c r="D161" s="103">
        <v>0.0003448603532792674</v>
      </c>
      <c r="E161" s="103">
        <v>2.130300256825411</v>
      </c>
      <c r="F161" s="99" t="s">
        <v>2435</v>
      </c>
      <c r="G161" s="99" t="b">
        <v>0</v>
      </c>
      <c r="H161" s="99" t="b">
        <v>0</v>
      </c>
      <c r="I161" s="99" t="b">
        <v>0</v>
      </c>
      <c r="J161" s="99" t="b">
        <v>0</v>
      </c>
      <c r="K161" s="99" t="b">
        <v>0</v>
      </c>
      <c r="L161" s="99" t="b">
        <v>0</v>
      </c>
    </row>
    <row r="162" spans="1:12" ht="15">
      <c r="A162" s="101" t="s">
        <v>511</v>
      </c>
      <c r="B162" s="99" t="s">
        <v>1106</v>
      </c>
      <c r="C162" s="99">
        <v>3</v>
      </c>
      <c r="D162" s="103">
        <v>0.0003448603532792674</v>
      </c>
      <c r="E162" s="103">
        <v>2.4136014855289605</v>
      </c>
      <c r="F162" s="99" t="s">
        <v>2435</v>
      </c>
      <c r="G162" s="99" t="b">
        <v>1</v>
      </c>
      <c r="H162" s="99" t="b">
        <v>0</v>
      </c>
      <c r="I162" s="99" t="b">
        <v>0</v>
      </c>
      <c r="J162" s="99" t="b">
        <v>0</v>
      </c>
      <c r="K162" s="99" t="b">
        <v>0</v>
      </c>
      <c r="L162" s="99" t="b">
        <v>0</v>
      </c>
    </row>
    <row r="163" spans="1:12" ht="15">
      <c r="A163" s="101" t="s">
        <v>678</v>
      </c>
      <c r="B163" s="99" t="s">
        <v>488</v>
      </c>
      <c r="C163" s="99">
        <v>3</v>
      </c>
      <c r="D163" s="103">
        <v>0.0003448603532792674</v>
      </c>
      <c r="E163" s="103">
        <v>1.8855422277448428</v>
      </c>
      <c r="F163" s="99" t="s">
        <v>2435</v>
      </c>
      <c r="G163" s="99" t="b">
        <v>0</v>
      </c>
      <c r="H163" s="99" t="b">
        <v>0</v>
      </c>
      <c r="I163" s="99" t="b">
        <v>0</v>
      </c>
      <c r="J163" s="99" t="b">
        <v>0</v>
      </c>
      <c r="K163" s="99" t="b">
        <v>0</v>
      </c>
      <c r="L163" s="99" t="b">
        <v>0</v>
      </c>
    </row>
    <row r="164" spans="1:12" ht="15">
      <c r="A164" s="101" t="s">
        <v>548</v>
      </c>
      <c r="B164" s="99" t="s">
        <v>500</v>
      </c>
      <c r="C164" s="99">
        <v>3</v>
      </c>
      <c r="D164" s="103">
        <v>0.0003448603532792674</v>
      </c>
      <c r="E164" s="103">
        <v>1.7571838318784054</v>
      </c>
      <c r="F164" s="99" t="s">
        <v>2435</v>
      </c>
      <c r="G164" s="99" t="b">
        <v>0</v>
      </c>
      <c r="H164" s="99" t="b">
        <v>0</v>
      </c>
      <c r="I164" s="99" t="b">
        <v>0</v>
      </c>
      <c r="J164" s="99" t="b">
        <v>0</v>
      </c>
      <c r="K164" s="99" t="b">
        <v>0</v>
      </c>
      <c r="L164" s="99" t="b">
        <v>0</v>
      </c>
    </row>
    <row r="165" spans="1:12" ht="15">
      <c r="A165" s="101" t="s">
        <v>541</v>
      </c>
      <c r="B165" s="99" t="s">
        <v>947</v>
      </c>
      <c r="C165" s="99">
        <v>3</v>
      </c>
      <c r="D165" s="103">
        <v>0.0003448603532792674</v>
      </c>
      <c r="E165" s="103">
        <v>2.489322199467079</v>
      </c>
      <c r="F165" s="99" t="s">
        <v>2435</v>
      </c>
      <c r="G165" s="99" t="b">
        <v>0</v>
      </c>
      <c r="H165" s="99" t="b">
        <v>0</v>
      </c>
      <c r="I165" s="99" t="b">
        <v>0</v>
      </c>
      <c r="J165" s="99" t="b">
        <v>0</v>
      </c>
      <c r="K165" s="99" t="b">
        <v>0</v>
      </c>
      <c r="L165" s="99" t="b">
        <v>0</v>
      </c>
    </row>
    <row r="166" spans="1:12" ht="15">
      <c r="A166" s="101" t="s">
        <v>518</v>
      </c>
      <c r="B166" s="99" t="s">
        <v>474</v>
      </c>
      <c r="C166" s="99">
        <v>3</v>
      </c>
      <c r="D166" s="103">
        <v>0.0003448603532792674</v>
      </c>
      <c r="E166" s="103">
        <v>1.0410576847698902</v>
      </c>
      <c r="F166" s="99" t="s">
        <v>2435</v>
      </c>
      <c r="G166" s="99" t="b">
        <v>0</v>
      </c>
      <c r="H166" s="99" t="b">
        <v>0</v>
      </c>
      <c r="I166" s="99" t="b">
        <v>0</v>
      </c>
      <c r="J166" s="99" t="b">
        <v>0</v>
      </c>
      <c r="K166" s="99" t="b">
        <v>0</v>
      </c>
      <c r="L166" s="99" t="b">
        <v>0</v>
      </c>
    </row>
    <row r="167" spans="1:12" ht="15">
      <c r="A167" s="101" t="s">
        <v>574</v>
      </c>
      <c r="B167" s="99" t="s">
        <v>479</v>
      </c>
      <c r="C167" s="99">
        <v>3</v>
      </c>
      <c r="D167" s="103">
        <v>0.00038532869839701236</v>
      </c>
      <c r="E167" s="103">
        <v>1.6033689675338765</v>
      </c>
      <c r="F167" s="99" t="s">
        <v>2435</v>
      </c>
      <c r="G167" s="99" t="b">
        <v>0</v>
      </c>
      <c r="H167" s="99" t="b">
        <v>0</v>
      </c>
      <c r="I167" s="99" t="b">
        <v>0</v>
      </c>
      <c r="J167" s="99" t="b">
        <v>0</v>
      </c>
      <c r="K167" s="99" t="b">
        <v>0</v>
      </c>
      <c r="L167" s="99" t="b">
        <v>0</v>
      </c>
    </row>
    <row r="168" spans="1:12" ht="15">
      <c r="A168" s="101" t="s">
        <v>488</v>
      </c>
      <c r="B168" s="99" t="s">
        <v>1493</v>
      </c>
      <c r="C168" s="99">
        <v>3</v>
      </c>
      <c r="D168" s="103">
        <v>0.0003448603532792674</v>
      </c>
      <c r="E168" s="103">
        <v>2.4498136581834054</v>
      </c>
      <c r="F168" s="99" t="s">
        <v>2435</v>
      </c>
      <c r="G168" s="99" t="b">
        <v>0</v>
      </c>
      <c r="H168" s="99" t="b">
        <v>0</v>
      </c>
      <c r="I168" s="99" t="b">
        <v>0</v>
      </c>
      <c r="J168" s="99" t="b">
        <v>0</v>
      </c>
      <c r="K168" s="99" t="b">
        <v>0</v>
      </c>
      <c r="L168" s="99" t="b">
        <v>0</v>
      </c>
    </row>
    <row r="169" spans="1:12" ht="15">
      <c r="A169" s="101" t="s">
        <v>958</v>
      </c>
      <c r="B169" s="99" t="s">
        <v>482</v>
      </c>
      <c r="C169" s="99">
        <v>3</v>
      </c>
      <c r="D169" s="103">
        <v>0.0003448603532792674</v>
      </c>
      <c r="E169" s="103">
        <v>2.1125714898649792</v>
      </c>
      <c r="F169" s="99" t="s">
        <v>2435</v>
      </c>
      <c r="G169" s="99" t="b">
        <v>0</v>
      </c>
      <c r="H169" s="99" t="b">
        <v>0</v>
      </c>
      <c r="I169" s="99" t="b">
        <v>0</v>
      </c>
      <c r="J169" s="99" t="b">
        <v>0</v>
      </c>
      <c r="K169" s="99" t="b">
        <v>0</v>
      </c>
      <c r="L169" s="99" t="b">
        <v>0</v>
      </c>
    </row>
    <row r="170" spans="1:12" ht="15">
      <c r="A170" s="101" t="s">
        <v>482</v>
      </c>
      <c r="B170" s="99" t="s">
        <v>730</v>
      </c>
      <c r="C170" s="99">
        <v>3</v>
      </c>
      <c r="D170" s="103">
        <v>0.00045450979131810503</v>
      </c>
      <c r="E170" s="103">
        <v>1.936480230809298</v>
      </c>
      <c r="F170" s="99" t="s">
        <v>2435</v>
      </c>
      <c r="G170" s="99" t="b">
        <v>0</v>
      </c>
      <c r="H170" s="99" t="b">
        <v>0</v>
      </c>
      <c r="I170" s="99" t="b">
        <v>0</v>
      </c>
      <c r="J170" s="99" t="b">
        <v>0</v>
      </c>
      <c r="K170" s="99" t="b">
        <v>0</v>
      </c>
      <c r="L170" s="99" t="b">
        <v>0</v>
      </c>
    </row>
    <row r="171" spans="1:12" ht="15">
      <c r="A171" s="101" t="s">
        <v>748</v>
      </c>
      <c r="B171" s="99" t="s">
        <v>727</v>
      </c>
      <c r="C171" s="99">
        <v>3</v>
      </c>
      <c r="D171" s="103">
        <v>0.00045450979131810503</v>
      </c>
      <c r="E171" s="103">
        <v>2.681207725705992</v>
      </c>
      <c r="F171" s="99" t="s">
        <v>2435</v>
      </c>
      <c r="G171" s="99" t="b">
        <v>0</v>
      </c>
      <c r="H171" s="99" t="b">
        <v>0</v>
      </c>
      <c r="I171" s="99" t="b">
        <v>0</v>
      </c>
      <c r="J171" s="99" t="b">
        <v>0</v>
      </c>
      <c r="K171" s="99" t="b">
        <v>0</v>
      </c>
      <c r="L171" s="99" t="b">
        <v>0</v>
      </c>
    </row>
    <row r="172" spans="1:12" ht="15">
      <c r="A172" s="101" t="s">
        <v>524</v>
      </c>
      <c r="B172" s="99" t="s">
        <v>1344</v>
      </c>
      <c r="C172" s="99">
        <v>3</v>
      </c>
      <c r="D172" s="103">
        <v>0.0003448603532792674</v>
      </c>
      <c r="E172" s="103">
        <v>2.7146314811929417</v>
      </c>
      <c r="F172" s="99" t="s">
        <v>2435</v>
      </c>
      <c r="G172" s="99" t="b">
        <v>0</v>
      </c>
      <c r="H172" s="99" t="b">
        <v>0</v>
      </c>
      <c r="I172" s="99" t="b">
        <v>0</v>
      </c>
      <c r="J172" s="99" t="b">
        <v>0</v>
      </c>
      <c r="K172" s="99" t="b">
        <v>0</v>
      </c>
      <c r="L172" s="99" t="b">
        <v>0</v>
      </c>
    </row>
    <row r="173" spans="1:12" ht="15">
      <c r="A173" s="101" t="s">
        <v>494</v>
      </c>
      <c r="B173" s="99" t="s">
        <v>501</v>
      </c>
      <c r="C173" s="99">
        <v>3</v>
      </c>
      <c r="D173" s="103">
        <v>0.00038532869839701236</v>
      </c>
      <c r="E173" s="103">
        <v>1.4784302309255766</v>
      </c>
      <c r="F173" s="99" t="s">
        <v>2435</v>
      </c>
      <c r="G173" s="99" t="b">
        <v>0</v>
      </c>
      <c r="H173" s="99" t="b">
        <v>0</v>
      </c>
      <c r="I173" s="99" t="b">
        <v>0</v>
      </c>
      <c r="J173" s="99" t="b">
        <v>0</v>
      </c>
      <c r="K173" s="99" t="b">
        <v>0</v>
      </c>
      <c r="L173" s="99" t="b">
        <v>0</v>
      </c>
    </row>
    <row r="174" spans="1:12" ht="15">
      <c r="A174" s="101" t="s">
        <v>869</v>
      </c>
      <c r="B174" s="99" t="s">
        <v>1140</v>
      </c>
      <c r="C174" s="99">
        <v>3</v>
      </c>
      <c r="D174" s="103">
        <v>0.00045450979131810503</v>
      </c>
      <c r="E174" s="103">
        <v>3.1425347132424224</v>
      </c>
      <c r="F174" s="99" t="s">
        <v>2435</v>
      </c>
      <c r="G174" s="99" t="b">
        <v>0</v>
      </c>
      <c r="H174" s="99" t="b">
        <v>1</v>
      </c>
      <c r="I174" s="99" t="b">
        <v>0</v>
      </c>
      <c r="J174" s="99" t="b">
        <v>0</v>
      </c>
      <c r="K174" s="99" t="b">
        <v>1</v>
      </c>
      <c r="L174" s="99" t="b">
        <v>0</v>
      </c>
    </row>
    <row r="175" spans="1:12" ht="15">
      <c r="A175" s="101" t="s">
        <v>514</v>
      </c>
      <c r="B175" s="99" t="s">
        <v>516</v>
      </c>
      <c r="C175" s="99">
        <v>3</v>
      </c>
      <c r="D175" s="103">
        <v>0.00038532869839701236</v>
      </c>
      <c r="E175" s="103">
        <v>1.6953766819002034</v>
      </c>
      <c r="F175" s="99" t="s">
        <v>2435</v>
      </c>
      <c r="G175" s="99" t="b">
        <v>0</v>
      </c>
      <c r="H175" s="99" t="b">
        <v>0</v>
      </c>
      <c r="I175" s="99" t="b">
        <v>0</v>
      </c>
      <c r="J175" s="99" t="b">
        <v>0</v>
      </c>
      <c r="K175" s="99" t="b">
        <v>0</v>
      </c>
      <c r="L175" s="99" t="b">
        <v>0</v>
      </c>
    </row>
    <row r="176" spans="1:12" ht="15">
      <c r="A176" s="101" t="s">
        <v>637</v>
      </c>
      <c r="B176" s="99" t="s">
        <v>1302</v>
      </c>
      <c r="C176" s="99">
        <v>3</v>
      </c>
      <c r="D176" s="103">
        <v>0.00045450979131810503</v>
      </c>
      <c r="E176" s="103">
        <v>2.9084515072090547</v>
      </c>
      <c r="F176" s="99" t="s">
        <v>2435</v>
      </c>
      <c r="G176" s="99" t="b">
        <v>0</v>
      </c>
      <c r="H176" s="99" t="b">
        <v>0</v>
      </c>
      <c r="I176" s="99" t="b">
        <v>0</v>
      </c>
      <c r="J176" s="99" t="b">
        <v>0</v>
      </c>
      <c r="K176" s="99" t="b">
        <v>1</v>
      </c>
      <c r="L176" s="99" t="b">
        <v>0</v>
      </c>
    </row>
    <row r="177" spans="1:12" ht="15">
      <c r="A177" s="101" t="s">
        <v>1252</v>
      </c>
      <c r="B177" s="99" t="s">
        <v>693</v>
      </c>
      <c r="C177" s="99">
        <v>3</v>
      </c>
      <c r="D177" s="103">
        <v>0.0003448603532792674</v>
      </c>
      <c r="E177" s="103">
        <v>2.9876327532566793</v>
      </c>
      <c r="F177" s="99" t="s">
        <v>2435</v>
      </c>
      <c r="G177" s="99" t="b">
        <v>0</v>
      </c>
      <c r="H177" s="99" t="b">
        <v>0</v>
      </c>
      <c r="I177" s="99" t="b">
        <v>0</v>
      </c>
      <c r="J177" s="99" t="b">
        <v>0</v>
      </c>
      <c r="K177" s="99" t="b">
        <v>0</v>
      </c>
      <c r="L177" s="99" t="b">
        <v>0</v>
      </c>
    </row>
    <row r="178" spans="1:12" ht="15">
      <c r="A178" s="101" t="s">
        <v>619</v>
      </c>
      <c r="B178" s="99" t="s">
        <v>511</v>
      </c>
      <c r="C178" s="99">
        <v>3</v>
      </c>
      <c r="D178" s="103">
        <v>0.0003448603532792674</v>
      </c>
      <c r="E178" s="103">
        <v>1.9986281375581425</v>
      </c>
      <c r="F178" s="99" t="s">
        <v>2435</v>
      </c>
      <c r="G178" s="99" t="b">
        <v>0</v>
      </c>
      <c r="H178" s="99" t="b">
        <v>0</v>
      </c>
      <c r="I178" s="99" t="b">
        <v>0</v>
      </c>
      <c r="J178" s="99" t="b">
        <v>1</v>
      </c>
      <c r="K178" s="99" t="b">
        <v>0</v>
      </c>
      <c r="L178" s="99" t="b">
        <v>0</v>
      </c>
    </row>
    <row r="179" spans="1:12" ht="15">
      <c r="A179" s="101" t="s">
        <v>960</v>
      </c>
      <c r="B179" s="99" t="s">
        <v>474</v>
      </c>
      <c r="C179" s="99">
        <v>3</v>
      </c>
      <c r="D179" s="103">
        <v>0.00045450979131810503</v>
      </c>
      <c r="E179" s="103">
        <v>1.6942701985452338</v>
      </c>
      <c r="F179" s="99" t="s">
        <v>2435</v>
      </c>
      <c r="G179" s="99" t="b">
        <v>0</v>
      </c>
      <c r="H179" s="99" t="b">
        <v>1</v>
      </c>
      <c r="I179" s="99" t="b">
        <v>0</v>
      </c>
      <c r="J179" s="99" t="b">
        <v>0</v>
      </c>
      <c r="K179" s="99" t="b">
        <v>0</v>
      </c>
      <c r="L179" s="99" t="b">
        <v>0</v>
      </c>
    </row>
    <row r="180" spans="1:12" ht="15">
      <c r="A180" s="101" t="s">
        <v>496</v>
      </c>
      <c r="B180" s="99" t="s">
        <v>753</v>
      </c>
      <c r="C180" s="99">
        <v>3</v>
      </c>
      <c r="D180" s="103">
        <v>0.00045450979131810503</v>
      </c>
      <c r="E180" s="103">
        <v>2.067248511078322</v>
      </c>
      <c r="F180" s="99" t="s">
        <v>2435</v>
      </c>
      <c r="G180" s="99" t="b">
        <v>0</v>
      </c>
      <c r="H180" s="99" t="b">
        <v>0</v>
      </c>
      <c r="I180" s="99" t="b">
        <v>0</v>
      </c>
      <c r="J180" s="99" t="b">
        <v>0</v>
      </c>
      <c r="K180" s="99" t="b">
        <v>0</v>
      </c>
      <c r="L180" s="99" t="b">
        <v>0</v>
      </c>
    </row>
    <row r="181" spans="1:12" ht="15">
      <c r="A181" s="101" t="s">
        <v>736</v>
      </c>
      <c r="B181" s="99" t="s">
        <v>634</v>
      </c>
      <c r="C181" s="99">
        <v>3</v>
      </c>
      <c r="D181" s="103">
        <v>0.0003448603532792674</v>
      </c>
      <c r="E181" s="103">
        <v>2.52150688283848</v>
      </c>
      <c r="F181" s="99" t="s">
        <v>2435</v>
      </c>
      <c r="G181" s="99" t="b">
        <v>0</v>
      </c>
      <c r="H181" s="99" t="b">
        <v>0</v>
      </c>
      <c r="I181" s="99" t="b">
        <v>0</v>
      </c>
      <c r="J181" s="99" t="b">
        <v>0</v>
      </c>
      <c r="K181" s="99" t="b">
        <v>0</v>
      </c>
      <c r="L181" s="99" t="b">
        <v>0</v>
      </c>
    </row>
    <row r="182" spans="1:12" ht="15">
      <c r="A182" s="101" t="s">
        <v>889</v>
      </c>
      <c r="B182" s="99" t="s">
        <v>612</v>
      </c>
      <c r="C182" s="99">
        <v>3</v>
      </c>
      <c r="D182" s="103">
        <v>0.00038532869839701236</v>
      </c>
      <c r="E182" s="103">
        <v>2.6654134585227602</v>
      </c>
      <c r="F182" s="99" t="s">
        <v>2435</v>
      </c>
      <c r="G182" s="99" t="b">
        <v>0</v>
      </c>
      <c r="H182" s="99" t="b">
        <v>0</v>
      </c>
      <c r="I182" s="99" t="b">
        <v>0</v>
      </c>
      <c r="J182" s="99" t="b">
        <v>0</v>
      </c>
      <c r="K182" s="99" t="b">
        <v>0</v>
      </c>
      <c r="L182" s="99" t="b">
        <v>0</v>
      </c>
    </row>
    <row r="183" spans="1:12" ht="15">
      <c r="A183" s="101" t="s">
        <v>684</v>
      </c>
      <c r="B183" s="99" t="s">
        <v>646</v>
      </c>
      <c r="C183" s="99">
        <v>3</v>
      </c>
      <c r="D183" s="103">
        <v>0.00045450979131810503</v>
      </c>
      <c r="E183" s="103">
        <v>2.5105114985370167</v>
      </c>
      <c r="F183" s="99" t="s">
        <v>2435</v>
      </c>
      <c r="G183" s="99" t="b">
        <v>0</v>
      </c>
      <c r="H183" s="99" t="b">
        <v>0</v>
      </c>
      <c r="I183" s="99" t="b">
        <v>0</v>
      </c>
      <c r="J183" s="99" t="b">
        <v>0</v>
      </c>
      <c r="K183" s="99" t="b">
        <v>0</v>
      </c>
      <c r="L183" s="99" t="b">
        <v>0</v>
      </c>
    </row>
    <row r="184" spans="1:12" ht="15">
      <c r="A184" s="101" t="s">
        <v>765</v>
      </c>
      <c r="B184" s="99" t="s">
        <v>543</v>
      </c>
      <c r="C184" s="99">
        <v>3</v>
      </c>
      <c r="D184" s="103">
        <v>0.00045450979131810503</v>
      </c>
      <c r="E184" s="103">
        <v>2.3132309404113975</v>
      </c>
      <c r="F184" s="99" t="s">
        <v>2435</v>
      </c>
      <c r="G184" s="99" t="b">
        <v>0</v>
      </c>
      <c r="H184" s="99" t="b">
        <v>0</v>
      </c>
      <c r="I184" s="99" t="b">
        <v>0</v>
      </c>
      <c r="J184" s="99" t="b">
        <v>0</v>
      </c>
      <c r="K184" s="99" t="b">
        <v>0</v>
      </c>
      <c r="L184" s="99" t="b">
        <v>0</v>
      </c>
    </row>
    <row r="185" spans="1:12" ht="15">
      <c r="A185" s="101" t="s">
        <v>738</v>
      </c>
      <c r="B185" s="99" t="s">
        <v>922</v>
      </c>
      <c r="C185" s="99">
        <v>3</v>
      </c>
      <c r="D185" s="103">
        <v>0.0003448603532792674</v>
      </c>
      <c r="E185" s="103">
        <v>2.857298984761673</v>
      </c>
      <c r="F185" s="99" t="s">
        <v>2435</v>
      </c>
      <c r="G185" s="99" t="b">
        <v>0</v>
      </c>
      <c r="H185" s="99" t="b">
        <v>0</v>
      </c>
      <c r="I185" s="99" t="b">
        <v>0</v>
      </c>
      <c r="J185" s="99" t="b">
        <v>0</v>
      </c>
      <c r="K185" s="99" t="b">
        <v>0</v>
      </c>
      <c r="L185" s="99" t="b">
        <v>0</v>
      </c>
    </row>
    <row r="186" spans="1:12" ht="15">
      <c r="A186" s="101" t="s">
        <v>579</v>
      </c>
      <c r="B186" s="99" t="s">
        <v>520</v>
      </c>
      <c r="C186" s="99">
        <v>3</v>
      </c>
      <c r="D186" s="103">
        <v>0.0003448603532792674</v>
      </c>
      <c r="E186" s="103">
        <v>1.9442704752355497</v>
      </c>
      <c r="F186" s="99" t="s">
        <v>2435</v>
      </c>
      <c r="G186" s="99" t="b">
        <v>0</v>
      </c>
      <c r="H186" s="99" t="b">
        <v>0</v>
      </c>
      <c r="I186" s="99" t="b">
        <v>0</v>
      </c>
      <c r="J186" s="99" t="b">
        <v>0</v>
      </c>
      <c r="K186" s="99" t="b">
        <v>0</v>
      </c>
      <c r="L186" s="99" t="b">
        <v>0</v>
      </c>
    </row>
    <row r="187" spans="1:12" ht="15">
      <c r="A187" s="101" t="s">
        <v>609</v>
      </c>
      <c r="B187" s="99" t="s">
        <v>737</v>
      </c>
      <c r="C187" s="99">
        <v>3</v>
      </c>
      <c r="D187" s="103">
        <v>0.0003448603532792674</v>
      </c>
      <c r="E187" s="103">
        <v>2.489322199467079</v>
      </c>
      <c r="F187" s="99" t="s">
        <v>2435</v>
      </c>
      <c r="G187" s="99" t="b">
        <v>0</v>
      </c>
      <c r="H187" s="99" t="b">
        <v>0</v>
      </c>
      <c r="I187" s="99" t="b">
        <v>0</v>
      </c>
      <c r="J187" s="99" t="b">
        <v>0</v>
      </c>
      <c r="K187" s="99" t="b">
        <v>0</v>
      </c>
      <c r="L187" s="99" t="b">
        <v>0</v>
      </c>
    </row>
    <row r="188" spans="1:12" ht="15">
      <c r="A188" s="101" t="s">
        <v>653</v>
      </c>
      <c r="B188" s="99" t="s">
        <v>579</v>
      </c>
      <c r="C188" s="99">
        <v>3</v>
      </c>
      <c r="D188" s="103">
        <v>0.0003448603532792674</v>
      </c>
      <c r="E188" s="103">
        <v>2.317851138048143</v>
      </c>
      <c r="F188" s="99" t="s">
        <v>2435</v>
      </c>
      <c r="G188" s="99" t="b">
        <v>0</v>
      </c>
      <c r="H188" s="99" t="b">
        <v>0</v>
      </c>
      <c r="I188" s="99" t="b">
        <v>0</v>
      </c>
      <c r="J188" s="99" t="b">
        <v>0</v>
      </c>
      <c r="K188" s="99" t="b">
        <v>0</v>
      </c>
      <c r="L188" s="99" t="b">
        <v>0</v>
      </c>
    </row>
    <row r="189" spans="1:12" ht="15">
      <c r="A189" s="101" t="s">
        <v>482</v>
      </c>
      <c r="B189" s="99" t="s">
        <v>831</v>
      </c>
      <c r="C189" s="99">
        <v>3</v>
      </c>
      <c r="D189" s="103">
        <v>0.0003448603532792674</v>
      </c>
      <c r="E189" s="103">
        <v>2.045624700234366</v>
      </c>
      <c r="F189" s="99" t="s">
        <v>2435</v>
      </c>
      <c r="G189" s="99" t="b">
        <v>0</v>
      </c>
      <c r="H189" s="99" t="b">
        <v>0</v>
      </c>
      <c r="I189" s="99" t="b">
        <v>0</v>
      </c>
      <c r="J189" s="99" t="b">
        <v>0</v>
      </c>
      <c r="K189" s="99" t="b">
        <v>0</v>
      </c>
      <c r="L189" s="99" t="b">
        <v>0</v>
      </c>
    </row>
    <row r="190" spans="1:12" ht="15">
      <c r="A190" s="101" t="s">
        <v>522</v>
      </c>
      <c r="B190" s="99" t="s">
        <v>474</v>
      </c>
      <c r="C190" s="99">
        <v>3</v>
      </c>
      <c r="D190" s="103">
        <v>0.00038532869839701236</v>
      </c>
      <c r="E190" s="103">
        <v>1.07448144025684</v>
      </c>
      <c r="F190" s="99" t="s">
        <v>2435</v>
      </c>
      <c r="G190" s="99" t="b">
        <v>0</v>
      </c>
      <c r="H190" s="99" t="b">
        <v>0</v>
      </c>
      <c r="I190" s="99" t="b">
        <v>0</v>
      </c>
      <c r="J190" s="99" t="b">
        <v>0</v>
      </c>
      <c r="K190" s="99" t="b">
        <v>0</v>
      </c>
      <c r="L190" s="99" t="b">
        <v>0</v>
      </c>
    </row>
    <row r="191" spans="1:12" ht="15">
      <c r="A191" s="101" t="s">
        <v>567</v>
      </c>
      <c r="B191" s="99" t="s">
        <v>516</v>
      </c>
      <c r="C191" s="99">
        <v>3</v>
      </c>
      <c r="D191" s="103">
        <v>0.00045450979131810503</v>
      </c>
      <c r="E191" s="103">
        <v>1.9120857918641487</v>
      </c>
      <c r="F191" s="99" t="s">
        <v>2435</v>
      </c>
      <c r="G191" s="99" t="b">
        <v>0</v>
      </c>
      <c r="H191" s="99" t="b">
        <v>0</v>
      </c>
      <c r="I191" s="99" t="b">
        <v>0</v>
      </c>
      <c r="J191" s="99" t="b">
        <v>0</v>
      </c>
      <c r="K191" s="99" t="b">
        <v>0</v>
      </c>
      <c r="L191" s="99" t="b">
        <v>0</v>
      </c>
    </row>
    <row r="192" spans="1:12" ht="15">
      <c r="A192" s="101" t="s">
        <v>476</v>
      </c>
      <c r="B192" s="99" t="s">
        <v>475</v>
      </c>
      <c r="C192" s="99">
        <v>3</v>
      </c>
      <c r="D192" s="103">
        <v>0.0003448603532792674</v>
      </c>
      <c r="E192" s="103">
        <v>0.7120910648553699</v>
      </c>
      <c r="F192" s="99" t="s">
        <v>2435</v>
      </c>
      <c r="G192" s="99" t="b">
        <v>0</v>
      </c>
      <c r="H192" s="99" t="b">
        <v>0</v>
      </c>
      <c r="I192" s="99" t="b">
        <v>0</v>
      </c>
      <c r="J192" s="99" t="b">
        <v>0</v>
      </c>
      <c r="K192" s="99" t="b">
        <v>0</v>
      </c>
      <c r="L192" s="99" t="b">
        <v>0</v>
      </c>
    </row>
    <row r="193" spans="1:12" ht="15">
      <c r="A193" s="101" t="s">
        <v>1012</v>
      </c>
      <c r="B193" s="99" t="s">
        <v>899</v>
      </c>
      <c r="C193" s="99">
        <v>3</v>
      </c>
      <c r="D193" s="103">
        <v>0.00045450979131810503</v>
      </c>
      <c r="E193" s="103">
        <v>3.1125714898649792</v>
      </c>
      <c r="F193" s="99" t="s">
        <v>2435</v>
      </c>
      <c r="G193" s="99" t="b">
        <v>0</v>
      </c>
      <c r="H193" s="99" t="b">
        <v>0</v>
      </c>
      <c r="I193" s="99" t="b">
        <v>0</v>
      </c>
      <c r="J193" s="99" t="b">
        <v>0</v>
      </c>
      <c r="K193" s="99" t="b">
        <v>0</v>
      </c>
      <c r="L193" s="99" t="b">
        <v>0</v>
      </c>
    </row>
    <row r="194" spans="1:12" ht="15">
      <c r="A194" s="101" t="s">
        <v>533</v>
      </c>
      <c r="B194" s="99" t="s">
        <v>558</v>
      </c>
      <c r="C194" s="99">
        <v>3</v>
      </c>
      <c r="D194" s="103">
        <v>0.0003448603532792674</v>
      </c>
      <c r="E194" s="103">
        <v>1.972692403463743</v>
      </c>
      <c r="F194" s="99" t="s">
        <v>2435</v>
      </c>
      <c r="G194" s="99" t="b">
        <v>0</v>
      </c>
      <c r="H194" s="99" t="b">
        <v>0</v>
      </c>
      <c r="I194" s="99" t="b">
        <v>0</v>
      </c>
      <c r="J194" s="99" t="b">
        <v>0</v>
      </c>
      <c r="K194" s="99" t="b">
        <v>0</v>
      </c>
      <c r="L194" s="99" t="b">
        <v>0</v>
      </c>
    </row>
    <row r="195" spans="1:12" ht="15">
      <c r="A195" s="101" t="s">
        <v>831</v>
      </c>
      <c r="B195" s="99" t="s">
        <v>1543</v>
      </c>
      <c r="C195" s="99">
        <v>3</v>
      </c>
      <c r="D195" s="103">
        <v>0.0003448603532792674</v>
      </c>
      <c r="E195" s="103">
        <v>3.2674734498507223</v>
      </c>
      <c r="F195" s="99" t="s">
        <v>2435</v>
      </c>
      <c r="G195" s="99" t="b">
        <v>0</v>
      </c>
      <c r="H195" s="99" t="b">
        <v>0</v>
      </c>
      <c r="I195" s="99" t="b">
        <v>0</v>
      </c>
      <c r="J195" s="99" t="b">
        <v>0</v>
      </c>
      <c r="K195" s="99" t="b">
        <v>0</v>
      </c>
      <c r="L195" s="99" t="b">
        <v>0</v>
      </c>
    </row>
    <row r="196" spans="1:12" ht="15">
      <c r="A196" s="101" t="s">
        <v>1235</v>
      </c>
      <c r="B196" s="99" t="s">
        <v>860</v>
      </c>
      <c r="C196" s="99">
        <v>3</v>
      </c>
      <c r="D196" s="103">
        <v>0.00045450979131810503</v>
      </c>
      <c r="E196" s="103">
        <v>3.1425347132424224</v>
      </c>
      <c r="F196" s="99" t="s">
        <v>2435</v>
      </c>
      <c r="G196" s="99" t="b">
        <v>0</v>
      </c>
      <c r="H196" s="99" t="b">
        <v>0</v>
      </c>
      <c r="I196" s="99" t="b">
        <v>0</v>
      </c>
      <c r="J196" s="99" t="b">
        <v>0</v>
      </c>
      <c r="K196" s="99" t="b">
        <v>0</v>
      </c>
      <c r="L196" s="99" t="b">
        <v>0</v>
      </c>
    </row>
    <row r="197" spans="1:12" ht="15">
      <c r="A197" s="101" t="s">
        <v>576</v>
      </c>
      <c r="B197" s="99" t="s">
        <v>634</v>
      </c>
      <c r="C197" s="99">
        <v>3</v>
      </c>
      <c r="D197" s="103">
        <v>0.00038532869839701236</v>
      </c>
      <c r="E197" s="103">
        <v>2.245300470899531</v>
      </c>
      <c r="F197" s="99" t="s">
        <v>2435</v>
      </c>
      <c r="G197" s="99" t="b">
        <v>0</v>
      </c>
      <c r="H197" s="99" t="b">
        <v>0</v>
      </c>
      <c r="I197" s="99" t="b">
        <v>0</v>
      </c>
      <c r="J197" s="99" t="b">
        <v>0</v>
      </c>
      <c r="K197" s="99" t="b">
        <v>0</v>
      </c>
      <c r="L197" s="99" t="b">
        <v>0</v>
      </c>
    </row>
    <row r="198" spans="1:12" ht="15">
      <c r="A198" s="101" t="s">
        <v>1479</v>
      </c>
      <c r="B198" s="99" t="s">
        <v>1644</v>
      </c>
      <c r="C198" s="99">
        <v>3</v>
      </c>
      <c r="D198" s="103">
        <v>0.0003448603532792674</v>
      </c>
      <c r="E198" s="103">
        <v>3.635450235145317</v>
      </c>
      <c r="F198" s="99" t="s">
        <v>2435</v>
      </c>
      <c r="G198" s="99" t="b">
        <v>0</v>
      </c>
      <c r="H198" s="99" t="b">
        <v>0</v>
      </c>
      <c r="I198" s="99" t="b">
        <v>0</v>
      </c>
      <c r="J198" s="99" t="b">
        <v>0</v>
      </c>
      <c r="K198" s="99" t="b">
        <v>0</v>
      </c>
      <c r="L198" s="99" t="b">
        <v>0</v>
      </c>
    </row>
    <row r="199" spans="1:12" ht="15">
      <c r="A199" s="101" t="s">
        <v>1575</v>
      </c>
      <c r="B199" s="99" t="s">
        <v>1097</v>
      </c>
      <c r="C199" s="99">
        <v>3</v>
      </c>
      <c r="D199" s="103">
        <v>0.0003448603532792674</v>
      </c>
      <c r="E199" s="103">
        <v>3.4136014855289605</v>
      </c>
      <c r="F199" s="99" t="s">
        <v>2435</v>
      </c>
      <c r="G199" s="99" t="b">
        <v>0</v>
      </c>
      <c r="H199" s="99" t="b">
        <v>0</v>
      </c>
      <c r="I199" s="99" t="b">
        <v>0</v>
      </c>
      <c r="J199" s="99" t="b">
        <v>0</v>
      </c>
      <c r="K199" s="99" t="b">
        <v>0</v>
      </c>
      <c r="L199" s="99" t="b">
        <v>0</v>
      </c>
    </row>
    <row r="200" spans="1:12" ht="15">
      <c r="A200" s="101" t="s">
        <v>535</v>
      </c>
      <c r="B200" s="99" t="s">
        <v>661</v>
      </c>
      <c r="C200" s="99">
        <v>3</v>
      </c>
      <c r="D200" s="103">
        <v>0.0003448603532792674</v>
      </c>
      <c r="E200" s="103">
        <v>2.186572223408824</v>
      </c>
      <c r="F200" s="99" t="s">
        <v>2435</v>
      </c>
      <c r="G200" s="99" t="b">
        <v>0</v>
      </c>
      <c r="H200" s="99" t="b">
        <v>0</v>
      </c>
      <c r="I200" s="99" t="b">
        <v>0</v>
      </c>
      <c r="J200" s="99" t="b">
        <v>0</v>
      </c>
      <c r="K200" s="99" t="b">
        <v>0</v>
      </c>
      <c r="L200" s="99" t="b">
        <v>0</v>
      </c>
    </row>
    <row r="201" spans="1:12" ht="15">
      <c r="A201" s="101" t="s">
        <v>1295</v>
      </c>
      <c r="B201" s="99" t="s">
        <v>884</v>
      </c>
      <c r="C201" s="99">
        <v>3</v>
      </c>
      <c r="D201" s="103">
        <v>0.00045450979131810503</v>
      </c>
      <c r="E201" s="103">
        <v>3.209481502873036</v>
      </c>
      <c r="F201" s="99" t="s">
        <v>2435</v>
      </c>
      <c r="G201" s="99" t="b">
        <v>0</v>
      </c>
      <c r="H201" s="99" t="b">
        <v>0</v>
      </c>
      <c r="I201" s="99" t="b">
        <v>0</v>
      </c>
      <c r="J201" s="99" t="b">
        <v>0</v>
      </c>
      <c r="K201" s="99" t="b">
        <v>0</v>
      </c>
      <c r="L201" s="99" t="b">
        <v>0</v>
      </c>
    </row>
    <row r="202" spans="1:12" ht="15">
      <c r="A202" s="101" t="s">
        <v>1505</v>
      </c>
      <c r="B202" s="99" t="s">
        <v>1110</v>
      </c>
      <c r="C202" s="99">
        <v>3</v>
      </c>
      <c r="D202" s="103">
        <v>0.0003448603532792674</v>
      </c>
      <c r="E202" s="103">
        <v>3.4136014855289605</v>
      </c>
      <c r="F202" s="99" t="s">
        <v>2435</v>
      </c>
      <c r="G202" s="99" t="b">
        <v>0</v>
      </c>
      <c r="H202" s="99" t="b">
        <v>0</v>
      </c>
      <c r="I202" s="99" t="b">
        <v>0</v>
      </c>
      <c r="J202" s="99" t="b">
        <v>0</v>
      </c>
      <c r="K202" s="99" t="b">
        <v>0</v>
      </c>
      <c r="L202" s="99" t="b">
        <v>0</v>
      </c>
    </row>
    <row r="203" spans="1:12" ht="15">
      <c r="A203" s="101" t="s">
        <v>705</v>
      </c>
      <c r="B203" s="99" t="s">
        <v>1437</v>
      </c>
      <c r="C203" s="99">
        <v>3</v>
      </c>
      <c r="D203" s="103">
        <v>0.00045450979131810503</v>
      </c>
      <c r="E203" s="103">
        <v>3.1125714898649792</v>
      </c>
      <c r="F203" s="99" t="s">
        <v>2435</v>
      </c>
      <c r="G203" s="99" t="b">
        <v>0</v>
      </c>
      <c r="H203" s="99" t="b">
        <v>0</v>
      </c>
      <c r="I203" s="99" t="b">
        <v>0</v>
      </c>
      <c r="J203" s="99" t="b">
        <v>0</v>
      </c>
      <c r="K203" s="99" t="b">
        <v>0</v>
      </c>
      <c r="L203" s="99" t="b">
        <v>0</v>
      </c>
    </row>
    <row r="204" spans="1:12" ht="15">
      <c r="A204" s="101" t="s">
        <v>1211</v>
      </c>
      <c r="B204" s="99" t="s">
        <v>482</v>
      </c>
      <c r="C204" s="99">
        <v>3</v>
      </c>
      <c r="D204" s="103">
        <v>0.0003448603532792674</v>
      </c>
      <c r="E204" s="103">
        <v>2.2886627489206606</v>
      </c>
      <c r="F204" s="99" t="s">
        <v>2435</v>
      </c>
      <c r="G204" s="99" t="b">
        <v>0</v>
      </c>
      <c r="H204" s="99" t="b">
        <v>0</v>
      </c>
      <c r="I204" s="99" t="b">
        <v>0</v>
      </c>
      <c r="J204" s="99" t="b">
        <v>0</v>
      </c>
      <c r="K204" s="99" t="b">
        <v>0</v>
      </c>
      <c r="L204" s="99" t="b">
        <v>0</v>
      </c>
    </row>
    <row r="205" spans="1:12" ht="15">
      <c r="A205" s="101" t="s">
        <v>474</v>
      </c>
      <c r="B205" s="99" t="s">
        <v>507</v>
      </c>
      <c r="C205" s="99">
        <v>3</v>
      </c>
      <c r="D205" s="103">
        <v>0.0003448603532792674</v>
      </c>
      <c r="E205" s="103">
        <v>0.9887198488978935</v>
      </c>
      <c r="F205" s="99" t="s">
        <v>2435</v>
      </c>
      <c r="G205" s="99" t="b">
        <v>0</v>
      </c>
      <c r="H205" s="99" t="b">
        <v>0</v>
      </c>
      <c r="I205" s="99" t="b">
        <v>0</v>
      </c>
      <c r="J205" s="99" t="b">
        <v>0</v>
      </c>
      <c r="K205" s="99" t="b">
        <v>0</v>
      </c>
      <c r="L205" s="99" t="b">
        <v>0</v>
      </c>
    </row>
    <row r="206" spans="1:12" ht="15">
      <c r="A206" s="101" t="s">
        <v>1265</v>
      </c>
      <c r="B206" s="99" t="s">
        <v>477</v>
      </c>
      <c r="C206" s="99">
        <v>3</v>
      </c>
      <c r="D206" s="103">
        <v>0.0003448603532792674</v>
      </c>
      <c r="E206" s="103">
        <v>2.1747193966138236</v>
      </c>
      <c r="F206" s="99" t="s">
        <v>2435</v>
      </c>
      <c r="G206" s="99" t="b">
        <v>0</v>
      </c>
      <c r="H206" s="99" t="b">
        <v>0</v>
      </c>
      <c r="I206" s="99" t="b">
        <v>0</v>
      </c>
      <c r="J206" s="99" t="b">
        <v>0</v>
      </c>
      <c r="K206" s="99" t="b">
        <v>0</v>
      </c>
      <c r="L206" s="99" t="b">
        <v>0</v>
      </c>
    </row>
    <row r="207" spans="1:12" ht="15">
      <c r="A207" s="101" t="s">
        <v>552</v>
      </c>
      <c r="B207" s="99" t="s">
        <v>479</v>
      </c>
      <c r="C207" s="99">
        <v>3</v>
      </c>
      <c r="D207" s="103">
        <v>0.00045450979131810503</v>
      </c>
      <c r="E207" s="103">
        <v>1.5550642879593215</v>
      </c>
      <c r="F207" s="99" t="s">
        <v>2435</v>
      </c>
      <c r="G207" s="99" t="b">
        <v>0</v>
      </c>
      <c r="H207" s="99" t="b">
        <v>0</v>
      </c>
      <c r="I207" s="99" t="b">
        <v>0</v>
      </c>
      <c r="J207" s="99" t="b">
        <v>0</v>
      </c>
      <c r="K207" s="99" t="b">
        <v>0</v>
      </c>
      <c r="L207" s="99" t="b">
        <v>0</v>
      </c>
    </row>
    <row r="208" spans="1:12" ht="15">
      <c r="A208" s="101" t="s">
        <v>679</v>
      </c>
      <c r="B208" s="99" t="s">
        <v>491</v>
      </c>
      <c r="C208" s="99">
        <v>3</v>
      </c>
      <c r="D208" s="103">
        <v>0.0003448603532792674</v>
      </c>
      <c r="E208" s="103">
        <v>1.9355162027066812</v>
      </c>
      <c r="F208" s="99" t="s">
        <v>2435</v>
      </c>
      <c r="G208" s="99" t="b">
        <v>0</v>
      </c>
      <c r="H208" s="99" t="b">
        <v>0</v>
      </c>
      <c r="I208" s="99" t="b">
        <v>0</v>
      </c>
      <c r="J208" s="99" t="b">
        <v>0</v>
      </c>
      <c r="K208" s="99" t="b">
        <v>0</v>
      </c>
      <c r="L208" s="99" t="b">
        <v>0</v>
      </c>
    </row>
    <row r="209" spans="1:12" ht="15">
      <c r="A209" s="101" t="s">
        <v>482</v>
      </c>
      <c r="B209" s="99" t="s">
        <v>480</v>
      </c>
      <c r="C209" s="99">
        <v>3</v>
      </c>
      <c r="D209" s="103">
        <v>0.0003448603532792674</v>
      </c>
      <c r="E209" s="103">
        <v>1.1503600507543792</v>
      </c>
      <c r="F209" s="99" t="s">
        <v>2435</v>
      </c>
      <c r="G209" s="99" t="b">
        <v>0</v>
      </c>
      <c r="H209" s="99" t="b">
        <v>0</v>
      </c>
      <c r="I209" s="99" t="b">
        <v>0</v>
      </c>
      <c r="J209" s="99" t="b">
        <v>0</v>
      </c>
      <c r="K209" s="99" t="b">
        <v>0</v>
      </c>
      <c r="L209" s="99" t="b">
        <v>0</v>
      </c>
    </row>
    <row r="210" spans="1:12" ht="15">
      <c r="A210" s="101" t="s">
        <v>825</v>
      </c>
      <c r="B210" s="99" t="s">
        <v>734</v>
      </c>
      <c r="C210" s="99">
        <v>3</v>
      </c>
      <c r="D210" s="103">
        <v>0.00045450979131810503</v>
      </c>
      <c r="E210" s="103">
        <v>2.79035219513106</v>
      </c>
      <c r="F210" s="99" t="s">
        <v>2435</v>
      </c>
      <c r="G210" s="99" t="b">
        <v>0</v>
      </c>
      <c r="H210" s="99" t="b">
        <v>0</v>
      </c>
      <c r="I210" s="99" t="b">
        <v>0</v>
      </c>
      <c r="J210" s="99" t="b">
        <v>0</v>
      </c>
      <c r="K210" s="99" t="b">
        <v>0</v>
      </c>
      <c r="L210" s="99" t="b">
        <v>0</v>
      </c>
    </row>
    <row r="211" spans="1:12" ht="15">
      <c r="A211" s="101" t="s">
        <v>570</v>
      </c>
      <c r="B211" s="99" t="s">
        <v>690</v>
      </c>
      <c r="C211" s="99">
        <v>3</v>
      </c>
      <c r="D211" s="103">
        <v>0.0003448603532792674</v>
      </c>
      <c r="E211" s="103">
        <v>2.3592438232063677</v>
      </c>
      <c r="F211" s="99" t="s">
        <v>2435</v>
      </c>
      <c r="G211" s="99" t="b">
        <v>0</v>
      </c>
      <c r="H211" s="99" t="b">
        <v>0</v>
      </c>
      <c r="I211" s="99" t="b">
        <v>0</v>
      </c>
      <c r="J211" s="99" t="b">
        <v>0</v>
      </c>
      <c r="K211" s="99" t="b">
        <v>0</v>
      </c>
      <c r="L211" s="99" t="b">
        <v>0</v>
      </c>
    </row>
    <row r="212" spans="1:12" ht="15">
      <c r="A212" s="101" t="s">
        <v>851</v>
      </c>
      <c r="B212" s="99" t="s">
        <v>633</v>
      </c>
      <c r="C212" s="99">
        <v>3</v>
      </c>
      <c r="D212" s="103">
        <v>0.0003448603532792674</v>
      </c>
      <c r="E212" s="103">
        <v>2.6975981418941615</v>
      </c>
      <c r="F212" s="99" t="s">
        <v>2435</v>
      </c>
      <c r="G212" s="99" t="b">
        <v>0</v>
      </c>
      <c r="H212" s="99" t="b">
        <v>0</v>
      </c>
      <c r="I212" s="99" t="b">
        <v>0</v>
      </c>
      <c r="J212" s="99" t="b">
        <v>0</v>
      </c>
      <c r="K212" s="99" t="b">
        <v>0</v>
      </c>
      <c r="L212" s="99" t="b">
        <v>0</v>
      </c>
    </row>
    <row r="213" spans="1:12" ht="15">
      <c r="A213" s="101" t="s">
        <v>934</v>
      </c>
      <c r="B213" s="99" t="s">
        <v>788</v>
      </c>
      <c r="C213" s="99">
        <v>3</v>
      </c>
      <c r="D213" s="103">
        <v>0.00045450979131810503</v>
      </c>
      <c r="E213" s="103">
        <v>2.9084515072090547</v>
      </c>
      <c r="F213" s="99" t="s">
        <v>2435</v>
      </c>
      <c r="G213" s="99" t="b">
        <v>0</v>
      </c>
      <c r="H213" s="99" t="b">
        <v>0</v>
      </c>
      <c r="I213" s="99" t="b">
        <v>0</v>
      </c>
      <c r="J213" s="99" t="b">
        <v>1</v>
      </c>
      <c r="K213" s="99" t="b">
        <v>0</v>
      </c>
      <c r="L213" s="99" t="b">
        <v>0</v>
      </c>
    </row>
    <row r="214" spans="1:12" ht="15">
      <c r="A214" s="101" t="s">
        <v>632</v>
      </c>
      <c r="B214" s="99" t="s">
        <v>609</v>
      </c>
      <c r="C214" s="99">
        <v>3</v>
      </c>
      <c r="D214" s="103">
        <v>0.0003448603532792674</v>
      </c>
      <c r="E214" s="103">
        <v>2.3296213565995667</v>
      </c>
      <c r="F214" s="99" t="s">
        <v>2435</v>
      </c>
      <c r="G214" s="99" t="b">
        <v>0</v>
      </c>
      <c r="H214" s="99" t="b">
        <v>0</v>
      </c>
      <c r="I214" s="99" t="b">
        <v>0</v>
      </c>
      <c r="J214" s="99" t="b">
        <v>0</v>
      </c>
      <c r="K214" s="99" t="b">
        <v>0</v>
      </c>
      <c r="L214" s="99" t="b">
        <v>0</v>
      </c>
    </row>
    <row r="215" spans="1:12" ht="15">
      <c r="A215" s="101" t="s">
        <v>542</v>
      </c>
      <c r="B215" s="99" t="s">
        <v>561</v>
      </c>
      <c r="C215" s="99">
        <v>3</v>
      </c>
      <c r="D215" s="103">
        <v>0.00038532869839701236</v>
      </c>
      <c r="E215" s="103">
        <v>2.0122009447474163</v>
      </c>
      <c r="F215" s="99" t="s">
        <v>2435</v>
      </c>
      <c r="G215" s="99" t="b">
        <v>0</v>
      </c>
      <c r="H215" s="99" t="b">
        <v>0</v>
      </c>
      <c r="I215" s="99" t="b">
        <v>0</v>
      </c>
      <c r="J215" s="99" t="b">
        <v>0</v>
      </c>
      <c r="K215" s="99" t="b">
        <v>0</v>
      </c>
      <c r="L215" s="99" t="b">
        <v>0</v>
      </c>
    </row>
    <row r="216" spans="1:12" ht="15">
      <c r="A216" s="101" t="s">
        <v>558</v>
      </c>
      <c r="B216" s="99" t="s">
        <v>535</v>
      </c>
      <c r="C216" s="99">
        <v>3</v>
      </c>
      <c r="D216" s="103">
        <v>0.0003448603532792674</v>
      </c>
      <c r="E216" s="103">
        <v>1.972692403463743</v>
      </c>
      <c r="F216" s="99" t="s">
        <v>2435</v>
      </c>
      <c r="G216" s="99" t="b">
        <v>0</v>
      </c>
      <c r="H216" s="99" t="b">
        <v>0</v>
      </c>
      <c r="I216" s="99" t="b">
        <v>0</v>
      </c>
      <c r="J216" s="99" t="b">
        <v>0</v>
      </c>
      <c r="K216" s="99" t="b">
        <v>0</v>
      </c>
      <c r="L216" s="99" t="b">
        <v>0</v>
      </c>
    </row>
    <row r="217" spans="1:12" ht="15">
      <c r="A217" s="101" t="s">
        <v>1662</v>
      </c>
      <c r="B217" s="99" t="s">
        <v>1198</v>
      </c>
      <c r="C217" s="99">
        <v>3</v>
      </c>
      <c r="D217" s="103">
        <v>0.0003448603532792674</v>
      </c>
      <c r="E217" s="103">
        <v>3.5105114985370167</v>
      </c>
      <c r="F217" s="99" t="s">
        <v>2435</v>
      </c>
      <c r="G217" s="99" t="b">
        <v>0</v>
      </c>
      <c r="H217" s="99" t="b">
        <v>0</v>
      </c>
      <c r="I217" s="99" t="b">
        <v>0</v>
      </c>
      <c r="J217" s="99" t="b">
        <v>0</v>
      </c>
      <c r="K217" s="99" t="b">
        <v>0</v>
      </c>
      <c r="L217" s="99" t="b">
        <v>0</v>
      </c>
    </row>
    <row r="218" spans="1:12" ht="15">
      <c r="A218" s="101" t="s">
        <v>500</v>
      </c>
      <c r="B218" s="99" t="s">
        <v>496</v>
      </c>
      <c r="C218" s="99">
        <v>3</v>
      </c>
      <c r="D218" s="103">
        <v>0.0003448603532792674</v>
      </c>
      <c r="E218" s="103">
        <v>1.4774229761673712</v>
      </c>
      <c r="F218" s="99" t="s">
        <v>2435</v>
      </c>
      <c r="G218" s="99" t="b">
        <v>0</v>
      </c>
      <c r="H218" s="99" t="b">
        <v>0</v>
      </c>
      <c r="I218" s="99" t="b">
        <v>0</v>
      </c>
      <c r="J218" s="99" t="b">
        <v>0</v>
      </c>
      <c r="K218" s="99" t="b">
        <v>0</v>
      </c>
      <c r="L218" s="99" t="b">
        <v>0</v>
      </c>
    </row>
    <row r="219" spans="1:12" ht="15">
      <c r="A219" s="101" t="s">
        <v>611</v>
      </c>
      <c r="B219" s="99" t="s">
        <v>615</v>
      </c>
      <c r="C219" s="99">
        <v>3</v>
      </c>
      <c r="D219" s="103">
        <v>0.00038532869839701236</v>
      </c>
      <c r="E219" s="103">
        <v>2.297436673228166</v>
      </c>
      <c r="F219" s="99" t="s">
        <v>2435</v>
      </c>
      <c r="G219" s="99" t="b">
        <v>0</v>
      </c>
      <c r="H219" s="99" t="b">
        <v>0</v>
      </c>
      <c r="I219" s="99" t="b">
        <v>0</v>
      </c>
      <c r="J219" s="99" t="b">
        <v>0</v>
      </c>
      <c r="K219" s="99" t="b">
        <v>0</v>
      </c>
      <c r="L219" s="99" t="b">
        <v>0</v>
      </c>
    </row>
    <row r="220" spans="1:12" ht="15">
      <c r="A220" s="101" t="s">
        <v>482</v>
      </c>
      <c r="B220" s="99" t="s">
        <v>1005</v>
      </c>
      <c r="C220" s="99">
        <v>3</v>
      </c>
      <c r="D220" s="103">
        <v>0.0003448603532792674</v>
      </c>
      <c r="E220" s="103">
        <v>2.1917527359126043</v>
      </c>
      <c r="F220" s="99" t="s">
        <v>2435</v>
      </c>
      <c r="G220" s="99" t="b">
        <v>0</v>
      </c>
      <c r="H220" s="99" t="b">
        <v>0</v>
      </c>
      <c r="I220" s="99" t="b">
        <v>0</v>
      </c>
      <c r="J220" s="99" t="b">
        <v>0</v>
      </c>
      <c r="K220" s="99" t="b">
        <v>0</v>
      </c>
      <c r="L220" s="99" t="b">
        <v>0</v>
      </c>
    </row>
    <row r="221" spans="1:12" ht="15">
      <c r="A221" s="101" t="s">
        <v>600</v>
      </c>
      <c r="B221" s="99" t="s">
        <v>693</v>
      </c>
      <c r="C221" s="99">
        <v>3</v>
      </c>
      <c r="D221" s="103">
        <v>0.0003448603532792674</v>
      </c>
      <c r="E221" s="103">
        <v>2.4136014855289605</v>
      </c>
      <c r="F221" s="99" t="s">
        <v>2435</v>
      </c>
      <c r="G221" s="99" t="b">
        <v>0</v>
      </c>
      <c r="H221" s="99" t="b">
        <v>0</v>
      </c>
      <c r="I221" s="99" t="b">
        <v>0</v>
      </c>
      <c r="J221" s="99" t="b">
        <v>0</v>
      </c>
      <c r="K221" s="99" t="b">
        <v>0</v>
      </c>
      <c r="L221" s="99" t="b">
        <v>0</v>
      </c>
    </row>
    <row r="222" spans="1:12" ht="15">
      <c r="A222" s="101" t="s">
        <v>595</v>
      </c>
      <c r="B222" s="99" t="s">
        <v>839</v>
      </c>
      <c r="C222" s="99">
        <v>3</v>
      </c>
      <c r="D222" s="103">
        <v>0.00038532869839701236</v>
      </c>
      <c r="E222" s="103">
        <v>2.5404747219144603</v>
      </c>
      <c r="F222" s="99" t="s">
        <v>2435</v>
      </c>
      <c r="G222" s="99" t="b">
        <v>0</v>
      </c>
      <c r="H222" s="99" t="b">
        <v>0</v>
      </c>
      <c r="I222" s="99" t="b">
        <v>0</v>
      </c>
      <c r="J222" s="99" t="b">
        <v>0</v>
      </c>
      <c r="K222" s="99" t="b">
        <v>0</v>
      </c>
      <c r="L222" s="99" t="b">
        <v>0</v>
      </c>
    </row>
    <row r="223" spans="1:12" ht="15">
      <c r="A223" s="101" t="s">
        <v>1254</v>
      </c>
      <c r="B223" s="99" t="s">
        <v>502</v>
      </c>
      <c r="C223" s="99">
        <v>2</v>
      </c>
      <c r="D223" s="103">
        <v>0.0002568857989313416</v>
      </c>
      <c r="E223" s="103">
        <v>2.2930275543231105</v>
      </c>
      <c r="F223" s="99" t="s">
        <v>2435</v>
      </c>
      <c r="G223" s="99" t="b">
        <v>1</v>
      </c>
      <c r="H223" s="99" t="b">
        <v>0</v>
      </c>
      <c r="I223" s="99" t="b">
        <v>0</v>
      </c>
      <c r="J223" s="99" t="b">
        <v>0</v>
      </c>
      <c r="K223" s="99" t="b">
        <v>0</v>
      </c>
      <c r="L223" s="99" t="b">
        <v>0</v>
      </c>
    </row>
    <row r="224" spans="1:12" ht="15">
      <c r="A224" s="101" t="s">
        <v>510</v>
      </c>
      <c r="B224" s="99" t="s">
        <v>1960</v>
      </c>
      <c r="C224" s="99">
        <v>2</v>
      </c>
      <c r="D224" s="103">
        <v>0.0002568857989313416</v>
      </c>
      <c r="E224" s="103">
        <v>2.650173491966023</v>
      </c>
      <c r="F224" s="99" t="s">
        <v>2435</v>
      </c>
      <c r="G224" s="99" t="b">
        <v>0</v>
      </c>
      <c r="H224" s="99" t="b">
        <v>0</v>
      </c>
      <c r="I224" s="99" t="b">
        <v>0</v>
      </c>
      <c r="J224" s="99" t="b">
        <v>0</v>
      </c>
      <c r="K224" s="99" t="b">
        <v>0</v>
      </c>
      <c r="L224" s="99" t="b">
        <v>0</v>
      </c>
    </row>
    <row r="225" spans="1:12" ht="15">
      <c r="A225" s="101" t="s">
        <v>1096</v>
      </c>
      <c r="B225" s="99" t="s">
        <v>1541</v>
      </c>
      <c r="C225" s="99">
        <v>2</v>
      </c>
      <c r="D225" s="103">
        <v>0.0002568857989313416</v>
      </c>
      <c r="E225" s="103">
        <v>3.237510226473279</v>
      </c>
      <c r="F225" s="99" t="s">
        <v>2435</v>
      </c>
      <c r="G225" s="99" t="b">
        <v>0</v>
      </c>
      <c r="H225" s="99" t="b">
        <v>0</v>
      </c>
      <c r="I225" s="99" t="b">
        <v>0</v>
      </c>
      <c r="J225" s="99" t="b">
        <v>0</v>
      </c>
      <c r="K225" s="99" t="b">
        <v>0</v>
      </c>
      <c r="L225" s="99" t="b">
        <v>0</v>
      </c>
    </row>
    <row r="226" spans="1:12" ht="15">
      <c r="A226" s="101" t="s">
        <v>513</v>
      </c>
      <c r="B226" s="99" t="s">
        <v>568</v>
      </c>
      <c r="C226" s="99">
        <v>2</v>
      </c>
      <c r="D226" s="103">
        <v>0.0002568857989313416</v>
      </c>
      <c r="E226" s="103">
        <v>1.7470835049740796</v>
      </c>
      <c r="F226" s="99" t="s">
        <v>2435</v>
      </c>
      <c r="G226" s="99" t="b">
        <v>0</v>
      </c>
      <c r="H226" s="99" t="b">
        <v>0</v>
      </c>
      <c r="I226" s="99" t="b">
        <v>0</v>
      </c>
      <c r="J226" s="99" t="b">
        <v>0</v>
      </c>
      <c r="K226" s="99" t="b">
        <v>0</v>
      </c>
      <c r="L226" s="99" t="b">
        <v>0</v>
      </c>
    </row>
    <row r="227" spans="1:12" ht="15">
      <c r="A227" s="101" t="s">
        <v>230</v>
      </c>
      <c r="B227" s="99" t="s">
        <v>2266</v>
      </c>
      <c r="C227" s="99">
        <v>2</v>
      </c>
      <c r="D227" s="103">
        <v>0.0002568857989313416</v>
      </c>
      <c r="E227" s="103">
        <v>2.4498136581834054</v>
      </c>
      <c r="F227" s="99" t="s">
        <v>2435</v>
      </c>
      <c r="G227" s="99" t="b">
        <v>0</v>
      </c>
      <c r="H227" s="99" t="b">
        <v>0</v>
      </c>
      <c r="I227" s="99" t="b">
        <v>0</v>
      </c>
      <c r="J227" s="99" t="b">
        <v>0</v>
      </c>
      <c r="K227" s="99" t="b">
        <v>0</v>
      </c>
      <c r="L227" s="99" t="b">
        <v>0</v>
      </c>
    </row>
    <row r="228" spans="1:12" ht="15">
      <c r="A228" s="101" t="s">
        <v>477</v>
      </c>
      <c r="B228" s="99" t="s">
        <v>623</v>
      </c>
      <c r="C228" s="99">
        <v>2</v>
      </c>
      <c r="D228" s="103">
        <v>0.0002568857989313416</v>
      </c>
      <c r="E228" s="103">
        <v>1.4867447765792683</v>
      </c>
      <c r="F228" s="99" t="s">
        <v>2435</v>
      </c>
      <c r="G228" s="99" t="b">
        <v>0</v>
      </c>
      <c r="H228" s="99" t="b">
        <v>0</v>
      </c>
      <c r="I228" s="99" t="b">
        <v>0</v>
      </c>
      <c r="J228" s="99" t="b">
        <v>0</v>
      </c>
      <c r="K228" s="99" t="b">
        <v>0</v>
      </c>
      <c r="L228" s="99" t="b">
        <v>0</v>
      </c>
    </row>
    <row r="229" spans="1:12" ht="15">
      <c r="A229" s="101" t="s">
        <v>834</v>
      </c>
      <c r="B229" s="99" t="s">
        <v>2422</v>
      </c>
      <c r="C229" s="99">
        <v>2</v>
      </c>
      <c r="D229" s="103">
        <v>0.0002568857989313416</v>
      </c>
      <c r="E229" s="103">
        <v>3.2674734498507223</v>
      </c>
      <c r="F229" s="99" t="s">
        <v>2435</v>
      </c>
      <c r="G229" s="99" t="b">
        <v>0</v>
      </c>
      <c r="H229" s="99" t="b">
        <v>0</v>
      </c>
      <c r="I229" s="99" t="b">
        <v>0</v>
      </c>
      <c r="J229" s="99" t="b">
        <v>0</v>
      </c>
      <c r="K229" s="99" t="b">
        <v>0</v>
      </c>
      <c r="L229" s="99" t="b">
        <v>0</v>
      </c>
    </row>
    <row r="230" spans="1:12" ht="15">
      <c r="A230" s="101" t="s">
        <v>481</v>
      </c>
      <c r="B230" s="99" t="s">
        <v>474</v>
      </c>
      <c r="C230" s="99">
        <v>2</v>
      </c>
      <c r="D230" s="103">
        <v>0.0003030065275454034</v>
      </c>
      <c r="E230" s="103">
        <v>0.5639364300502279</v>
      </c>
      <c r="F230" s="99" t="s">
        <v>2435</v>
      </c>
      <c r="G230" s="99" t="b">
        <v>0</v>
      </c>
      <c r="H230" s="99" t="b">
        <v>0</v>
      </c>
      <c r="I230" s="99" t="b">
        <v>0</v>
      </c>
      <c r="J230" s="99" t="b">
        <v>0</v>
      </c>
      <c r="K230" s="99" t="b">
        <v>0</v>
      </c>
      <c r="L230" s="99" t="b">
        <v>0</v>
      </c>
    </row>
    <row r="231" spans="1:12" ht="15">
      <c r="A231" s="101" t="s">
        <v>953</v>
      </c>
      <c r="B231" s="99" t="s">
        <v>687</v>
      </c>
      <c r="C231" s="99">
        <v>2</v>
      </c>
      <c r="D231" s="103">
        <v>0.0002568857989313416</v>
      </c>
      <c r="E231" s="103">
        <v>2.635450235145317</v>
      </c>
      <c r="F231" s="99" t="s">
        <v>2435</v>
      </c>
      <c r="G231" s="99" t="b">
        <v>0</v>
      </c>
      <c r="H231" s="99" t="b">
        <v>0</v>
      </c>
      <c r="I231" s="99" t="b">
        <v>0</v>
      </c>
      <c r="J231" s="99" t="b">
        <v>0</v>
      </c>
      <c r="K231" s="99" t="b">
        <v>0</v>
      </c>
      <c r="L231" s="99" t="b">
        <v>0</v>
      </c>
    </row>
    <row r="232" spans="1:12" ht="15">
      <c r="A232" s="101" t="s">
        <v>492</v>
      </c>
      <c r="B232" s="99" t="s">
        <v>506</v>
      </c>
      <c r="C232" s="99">
        <v>2</v>
      </c>
      <c r="D232" s="103">
        <v>0.0003030065275454034</v>
      </c>
      <c r="E232" s="103">
        <v>1.3601388806035053</v>
      </c>
      <c r="F232" s="99" t="s">
        <v>2435</v>
      </c>
      <c r="G232" s="99" t="b">
        <v>0</v>
      </c>
      <c r="H232" s="99" t="b">
        <v>0</v>
      </c>
      <c r="I232" s="99" t="b">
        <v>0</v>
      </c>
      <c r="J232" s="99" t="b">
        <v>0</v>
      </c>
      <c r="K232" s="99" t="b">
        <v>0</v>
      </c>
      <c r="L232" s="99" t="b">
        <v>0</v>
      </c>
    </row>
    <row r="233" spans="1:12" ht="15">
      <c r="A233" s="101" t="s">
        <v>650</v>
      </c>
      <c r="B233" s="99" t="s">
        <v>732</v>
      </c>
      <c r="C233" s="99">
        <v>2</v>
      </c>
      <c r="D233" s="103">
        <v>0.0002568857989313416</v>
      </c>
      <c r="E233" s="103">
        <v>2.380177730042011</v>
      </c>
      <c r="F233" s="99" t="s">
        <v>2435</v>
      </c>
      <c r="G233" s="99" t="b">
        <v>0</v>
      </c>
      <c r="H233" s="99" t="b">
        <v>0</v>
      </c>
      <c r="I233" s="99" t="b">
        <v>0</v>
      </c>
      <c r="J233" s="99" t="b">
        <v>1</v>
      </c>
      <c r="K233" s="99" t="b">
        <v>0</v>
      </c>
      <c r="L233" s="99" t="b">
        <v>0</v>
      </c>
    </row>
    <row r="234" spans="1:12" ht="15">
      <c r="A234" s="101" t="s">
        <v>475</v>
      </c>
      <c r="B234" s="99" t="s">
        <v>1422</v>
      </c>
      <c r="C234" s="99">
        <v>2</v>
      </c>
      <c r="D234" s="103">
        <v>0.0002568857989313416</v>
      </c>
      <c r="E234" s="103">
        <v>1.9587566255204503</v>
      </c>
      <c r="F234" s="99" t="s">
        <v>2435</v>
      </c>
      <c r="G234" s="99" t="b">
        <v>0</v>
      </c>
      <c r="H234" s="99" t="b">
        <v>0</v>
      </c>
      <c r="I234" s="99" t="b">
        <v>0</v>
      </c>
      <c r="J234" s="99" t="b">
        <v>0</v>
      </c>
      <c r="K234" s="99" t="b">
        <v>0</v>
      </c>
      <c r="L234" s="99" t="b">
        <v>0</v>
      </c>
    </row>
    <row r="235" spans="1:12" ht="15">
      <c r="A235" s="101" t="s">
        <v>544</v>
      </c>
      <c r="B235" s="99" t="s">
        <v>862</v>
      </c>
      <c r="C235" s="99">
        <v>2</v>
      </c>
      <c r="D235" s="103">
        <v>0.0003030065275454034</v>
      </c>
      <c r="E235" s="103">
        <v>2.2462841507807845</v>
      </c>
      <c r="F235" s="99" t="s">
        <v>2435</v>
      </c>
      <c r="G235" s="99" t="b">
        <v>0</v>
      </c>
      <c r="H235" s="99" t="b">
        <v>0</v>
      </c>
      <c r="I235" s="99" t="b">
        <v>0</v>
      </c>
      <c r="J235" s="99" t="b">
        <v>0</v>
      </c>
      <c r="K235" s="99" t="b">
        <v>0</v>
      </c>
      <c r="L235" s="99" t="b">
        <v>0</v>
      </c>
    </row>
    <row r="236" spans="1:12" ht="15">
      <c r="A236" s="101" t="s">
        <v>230</v>
      </c>
      <c r="B236" s="99" t="s">
        <v>506</v>
      </c>
      <c r="C236" s="99">
        <v>2</v>
      </c>
      <c r="D236" s="103">
        <v>0.0002568857989313416</v>
      </c>
      <c r="E236" s="103">
        <v>1.2884456559484303</v>
      </c>
      <c r="F236" s="99" t="s">
        <v>2435</v>
      </c>
      <c r="G236" s="99" t="b">
        <v>0</v>
      </c>
      <c r="H236" s="99" t="b">
        <v>0</v>
      </c>
      <c r="I236" s="99" t="b">
        <v>0</v>
      </c>
      <c r="J236" s="99" t="b">
        <v>0</v>
      </c>
      <c r="K236" s="99" t="b">
        <v>0</v>
      </c>
      <c r="L236" s="99" t="b">
        <v>0</v>
      </c>
    </row>
    <row r="237" spans="1:12" ht="15">
      <c r="A237" s="101" t="s">
        <v>894</v>
      </c>
      <c r="B237" s="99" t="s">
        <v>615</v>
      </c>
      <c r="C237" s="99">
        <v>2</v>
      </c>
      <c r="D237" s="103">
        <v>0.0002568857989313416</v>
      </c>
      <c r="E237" s="103">
        <v>2.489322199467079</v>
      </c>
      <c r="F237" s="99" t="s">
        <v>2435</v>
      </c>
      <c r="G237" s="99" t="b">
        <v>0</v>
      </c>
      <c r="H237" s="99" t="b">
        <v>0</v>
      </c>
      <c r="I237" s="99" t="b">
        <v>0</v>
      </c>
      <c r="J237" s="99" t="b">
        <v>0</v>
      </c>
      <c r="K237" s="99" t="b">
        <v>0</v>
      </c>
      <c r="L237" s="99" t="b">
        <v>0</v>
      </c>
    </row>
    <row r="238" spans="1:12" ht="15">
      <c r="A238" s="101" t="s">
        <v>2102</v>
      </c>
      <c r="B238" s="99" t="s">
        <v>589</v>
      </c>
      <c r="C238" s="99">
        <v>2</v>
      </c>
      <c r="D238" s="103">
        <v>0.0003030065275454034</v>
      </c>
      <c r="E238" s="103">
        <v>2.9084515072090547</v>
      </c>
      <c r="F238" s="99" t="s">
        <v>2435</v>
      </c>
      <c r="G238" s="99" t="b">
        <v>0</v>
      </c>
      <c r="H238" s="99" t="b">
        <v>0</v>
      </c>
      <c r="I238" s="99" t="b">
        <v>0</v>
      </c>
      <c r="J238" s="99" t="b">
        <v>0</v>
      </c>
      <c r="K238" s="99" t="b">
        <v>0</v>
      </c>
      <c r="L238" s="99" t="b">
        <v>0</v>
      </c>
    </row>
    <row r="239" spans="1:12" ht="15">
      <c r="A239" s="101" t="s">
        <v>2172</v>
      </c>
      <c r="B239" s="99" t="s">
        <v>1048</v>
      </c>
      <c r="C239" s="99">
        <v>2</v>
      </c>
      <c r="D239" s="103">
        <v>0.0002568857989313416</v>
      </c>
      <c r="E239" s="103">
        <v>3.4136014855289605</v>
      </c>
      <c r="F239" s="99" t="s">
        <v>2435</v>
      </c>
      <c r="G239" s="99" t="b">
        <v>0</v>
      </c>
      <c r="H239" s="99" t="b">
        <v>0</v>
      </c>
      <c r="I239" s="99" t="b">
        <v>0</v>
      </c>
      <c r="J239" s="99" t="b">
        <v>0</v>
      </c>
      <c r="K239" s="99" t="b">
        <v>0</v>
      </c>
      <c r="L239" s="99" t="b">
        <v>0</v>
      </c>
    </row>
    <row r="240" spans="1:12" ht="15">
      <c r="A240" s="101" t="s">
        <v>1261</v>
      </c>
      <c r="B240" s="99" t="s">
        <v>799</v>
      </c>
      <c r="C240" s="99">
        <v>2</v>
      </c>
      <c r="D240" s="103">
        <v>0.0002568857989313416</v>
      </c>
      <c r="E240" s="103">
        <v>2.9084515072090547</v>
      </c>
      <c r="F240" s="99" t="s">
        <v>2435</v>
      </c>
      <c r="G240" s="99" t="b">
        <v>0</v>
      </c>
      <c r="H240" s="99" t="b">
        <v>0</v>
      </c>
      <c r="I240" s="99" t="b">
        <v>0</v>
      </c>
      <c r="J240" s="99" t="b">
        <v>0</v>
      </c>
      <c r="K240" s="99" t="b">
        <v>0</v>
      </c>
      <c r="L240" s="99" t="b">
        <v>0</v>
      </c>
    </row>
    <row r="241" spans="1:12" ht="15">
      <c r="A241" s="101" t="s">
        <v>799</v>
      </c>
      <c r="B241" s="99" t="s">
        <v>587</v>
      </c>
      <c r="C241" s="99">
        <v>2</v>
      </c>
      <c r="D241" s="103">
        <v>0.0002568857989313416</v>
      </c>
      <c r="E241" s="103">
        <v>2.306391515881092</v>
      </c>
      <c r="F241" s="99" t="s">
        <v>2435</v>
      </c>
      <c r="G241" s="99" t="b">
        <v>0</v>
      </c>
      <c r="H241" s="99" t="b">
        <v>0</v>
      </c>
      <c r="I241" s="99" t="b">
        <v>0</v>
      </c>
      <c r="J241" s="99" t="b">
        <v>0</v>
      </c>
      <c r="K241" s="99" t="b">
        <v>0</v>
      </c>
      <c r="L241" s="99" t="b">
        <v>0</v>
      </c>
    </row>
    <row r="242" spans="1:12" ht="15">
      <c r="A242" s="101" t="s">
        <v>618</v>
      </c>
      <c r="B242" s="99" t="s">
        <v>942</v>
      </c>
      <c r="C242" s="99">
        <v>2</v>
      </c>
      <c r="D242" s="103">
        <v>0.0002568857989313416</v>
      </c>
      <c r="E242" s="103">
        <v>2.52150688283848</v>
      </c>
      <c r="F242" s="99" t="s">
        <v>2435</v>
      </c>
      <c r="G242" s="99" t="b">
        <v>0</v>
      </c>
      <c r="H242" s="99" t="b">
        <v>0</v>
      </c>
      <c r="I242" s="99" t="b">
        <v>0</v>
      </c>
      <c r="J242" s="99" t="b">
        <v>0</v>
      </c>
      <c r="K242" s="99" t="b">
        <v>0</v>
      </c>
      <c r="L242" s="99" t="b">
        <v>0</v>
      </c>
    </row>
    <row r="243" spans="1:12" ht="15">
      <c r="A243" s="101" t="s">
        <v>1463</v>
      </c>
      <c r="B243" s="99" t="s">
        <v>617</v>
      </c>
      <c r="C243" s="99">
        <v>2</v>
      </c>
      <c r="D243" s="103">
        <v>0.0002568857989313416</v>
      </c>
      <c r="E243" s="103">
        <v>2.857298984761673</v>
      </c>
      <c r="F243" s="99" t="s">
        <v>2435</v>
      </c>
      <c r="G243" s="99" t="b">
        <v>0</v>
      </c>
      <c r="H243" s="99" t="b">
        <v>0</v>
      </c>
      <c r="I243" s="99" t="b">
        <v>0</v>
      </c>
      <c r="J243" s="99" t="b">
        <v>0</v>
      </c>
      <c r="K243" s="99" t="b">
        <v>0</v>
      </c>
      <c r="L243" s="99" t="b">
        <v>0</v>
      </c>
    </row>
    <row r="244" spans="1:12" ht="15">
      <c r="A244" s="101" t="s">
        <v>918</v>
      </c>
      <c r="B244" s="99" t="s">
        <v>1951</v>
      </c>
      <c r="C244" s="99">
        <v>2</v>
      </c>
      <c r="D244" s="103">
        <v>0.0002568857989313416</v>
      </c>
      <c r="E244" s="103">
        <v>3.334420239481336</v>
      </c>
      <c r="F244" s="99" t="s">
        <v>2435</v>
      </c>
      <c r="G244" s="99" t="b">
        <v>0</v>
      </c>
      <c r="H244" s="99" t="b">
        <v>1</v>
      </c>
      <c r="I244" s="99" t="b">
        <v>0</v>
      </c>
      <c r="J244" s="99" t="b">
        <v>0</v>
      </c>
      <c r="K244" s="99" t="b">
        <v>0</v>
      </c>
      <c r="L244" s="99" t="b">
        <v>0</v>
      </c>
    </row>
    <row r="245" spans="1:12" ht="15">
      <c r="A245" s="101" t="s">
        <v>1647</v>
      </c>
      <c r="B245" s="99" t="s">
        <v>1728</v>
      </c>
      <c r="C245" s="99">
        <v>2</v>
      </c>
      <c r="D245" s="103">
        <v>0.0002568857989313416</v>
      </c>
      <c r="E245" s="103">
        <v>3.635450235145317</v>
      </c>
      <c r="F245" s="99" t="s">
        <v>2435</v>
      </c>
      <c r="G245" s="99" t="b">
        <v>0</v>
      </c>
      <c r="H245" s="99" t="b">
        <v>0</v>
      </c>
      <c r="I245" s="99" t="b">
        <v>0</v>
      </c>
      <c r="J245" s="99" t="b">
        <v>0</v>
      </c>
      <c r="K245" s="99" t="b">
        <v>1</v>
      </c>
      <c r="L245" s="99" t="b">
        <v>0</v>
      </c>
    </row>
    <row r="246" spans="1:12" ht="15">
      <c r="A246" s="101" t="s">
        <v>822</v>
      </c>
      <c r="B246" s="99" t="s">
        <v>522</v>
      </c>
      <c r="C246" s="99">
        <v>2</v>
      </c>
      <c r="D246" s="103">
        <v>0.0002568857989313416</v>
      </c>
      <c r="E246" s="103">
        <v>2.2260807646924974</v>
      </c>
      <c r="F246" s="99" t="s">
        <v>2435</v>
      </c>
      <c r="G246" s="99" t="b">
        <v>0</v>
      </c>
      <c r="H246" s="99" t="b">
        <v>0</v>
      </c>
      <c r="I246" s="99" t="b">
        <v>0</v>
      </c>
      <c r="J246" s="99" t="b">
        <v>0</v>
      </c>
      <c r="K246" s="99" t="b">
        <v>0</v>
      </c>
      <c r="L246" s="99" t="b">
        <v>0</v>
      </c>
    </row>
    <row r="247" spans="1:12" ht="15">
      <c r="A247" s="101" t="s">
        <v>1061</v>
      </c>
      <c r="B247" s="99" t="s">
        <v>790</v>
      </c>
      <c r="C247" s="99">
        <v>2</v>
      </c>
      <c r="D247" s="103">
        <v>0.0002568857989313416</v>
      </c>
      <c r="E247" s="103">
        <v>2.811541494200998</v>
      </c>
      <c r="F247" s="99" t="s">
        <v>2435</v>
      </c>
      <c r="G247" s="99" t="b">
        <v>0</v>
      </c>
      <c r="H247" s="99" t="b">
        <v>0</v>
      </c>
      <c r="I247" s="99" t="b">
        <v>0</v>
      </c>
      <c r="J247" s="99" t="b">
        <v>0</v>
      </c>
      <c r="K247" s="99" t="b">
        <v>0</v>
      </c>
      <c r="L247" s="99" t="b">
        <v>0</v>
      </c>
    </row>
    <row r="248" spans="1:12" ht="15">
      <c r="A248" s="101" t="s">
        <v>1162</v>
      </c>
      <c r="B248" s="99" t="s">
        <v>1328</v>
      </c>
      <c r="C248" s="99">
        <v>2</v>
      </c>
      <c r="D248" s="103">
        <v>0.0003030065275454034</v>
      </c>
      <c r="E248" s="103">
        <v>3.209481502873036</v>
      </c>
      <c r="F248" s="99" t="s">
        <v>2435</v>
      </c>
      <c r="G248" s="99" t="b">
        <v>0</v>
      </c>
      <c r="H248" s="99" t="b">
        <v>0</v>
      </c>
      <c r="I248" s="99" t="b">
        <v>0</v>
      </c>
      <c r="J248" s="99" t="b">
        <v>0</v>
      </c>
      <c r="K248" s="99" t="b">
        <v>0</v>
      </c>
      <c r="L248" s="99" t="b">
        <v>0</v>
      </c>
    </row>
    <row r="249" spans="1:12" ht="15">
      <c r="A249" s="101" t="s">
        <v>477</v>
      </c>
      <c r="B249" s="99" t="s">
        <v>475</v>
      </c>
      <c r="C249" s="99">
        <v>2</v>
      </c>
      <c r="D249" s="103">
        <v>0.0002568857989313416</v>
      </c>
      <c r="E249" s="103">
        <v>0.6369003015405498</v>
      </c>
      <c r="F249" s="99" t="s">
        <v>2435</v>
      </c>
      <c r="G249" s="99" t="b">
        <v>0</v>
      </c>
      <c r="H249" s="99" t="b">
        <v>0</v>
      </c>
      <c r="I249" s="99" t="b">
        <v>0</v>
      </c>
      <c r="J249" s="99" t="b">
        <v>0</v>
      </c>
      <c r="K249" s="99" t="b">
        <v>0</v>
      </c>
      <c r="L249" s="99" t="b">
        <v>0</v>
      </c>
    </row>
    <row r="250" spans="1:12" ht="15">
      <c r="A250" s="101" t="s">
        <v>2269</v>
      </c>
      <c r="B250" s="99" t="s">
        <v>591</v>
      </c>
      <c r="C250" s="99">
        <v>2</v>
      </c>
      <c r="D250" s="103">
        <v>0.0002568857989313416</v>
      </c>
      <c r="E250" s="103">
        <v>2.9084515072090547</v>
      </c>
      <c r="F250" s="99" t="s">
        <v>2435</v>
      </c>
      <c r="G250" s="99" t="b">
        <v>0</v>
      </c>
      <c r="H250" s="99" t="b">
        <v>0</v>
      </c>
      <c r="I250" s="99" t="b">
        <v>0</v>
      </c>
      <c r="J250" s="99" t="b">
        <v>0</v>
      </c>
      <c r="K250" s="99" t="b">
        <v>0</v>
      </c>
      <c r="L250" s="99" t="b">
        <v>0</v>
      </c>
    </row>
    <row r="251" spans="1:12" ht="15">
      <c r="A251" s="101" t="s">
        <v>1115</v>
      </c>
      <c r="B251" s="99" t="s">
        <v>548</v>
      </c>
      <c r="C251" s="99">
        <v>2</v>
      </c>
      <c r="D251" s="103">
        <v>0.0002568857989313416</v>
      </c>
      <c r="E251" s="103">
        <v>2.4136014855289605</v>
      </c>
      <c r="F251" s="99" t="s">
        <v>2435</v>
      </c>
      <c r="G251" s="99" t="b">
        <v>0</v>
      </c>
      <c r="H251" s="99" t="b">
        <v>0</v>
      </c>
      <c r="I251" s="99" t="b">
        <v>0</v>
      </c>
      <c r="J251" s="99" t="b">
        <v>0</v>
      </c>
      <c r="K251" s="99" t="b">
        <v>0</v>
      </c>
      <c r="L251" s="99" t="b">
        <v>0</v>
      </c>
    </row>
    <row r="252" spans="1:12" ht="15">
      <c r="A252" s="101" t="s">
        <v>677</v>
      </c>
      <c r="B252" s="99" t="s">
        <v>2188</v>
      </c>
      <c r="C252" s="99">
        <v>2</v>
      </c>
      <c r="D252" s="103">
        <v>0.0002568857989313416</v>
      </c>
      <c r="E252" s="103">
        <v>3.0711788047067543</v>
      </c>
      <c r="F252" s="99" t="s">
        <v>2435</v>
      </c>
      <c r="G252" s="99" t="b">
        <v>0</v>
      </c>
      <c r="H252" s="99" t="b">
        <v>0</v>
      </c>
      <c r="I252" s="99" t="b">
        <v>0</v>
      </c>
      <c r="J252" s="99" t="b">
        <v>1</v>
      </c>
      <c r="K252" s="99" t="b">
        <v>0</v>
      </c>
      <c r="L252" s="99" t="b">
        <v>0</v>
      </c>
    </row>
    <row r="253" spans="1:12" ht="15">
      <c r="A253" s="101" t="s">
        <v>1849</v>
      </c>
      <c r="B253" s="99" t="s">
        <v>587</v>
      </c>
      <c r="C253" s="99">
        <v>2</v>
      </c>
      <c r="D253" s="103">
        <v>0.0002568857989313416</v>
      </c>
      <c r="E253" s="103">
        <v>2.9084515072090547</v>
      </c>
      <c r="F253" s="99" t="s">
        <v>2435</v>
      </c>
      <c r="G253" s="99" t="b">
        <v>0</v>
      </c>
      <c r="H253" s="99" t="b">
        <v>0</v>
      </c>
      <c r="I253" s="99" t="b">
        <v>0</v>
      </c>
      <c r="J253" s="99" t="b">
        <v>0</v>
      </c>
      <c r="K253" s="99" t="b">
        <v>0</v>
      </c>
      <c r="L253" s="99" t="b">
        <v>0</v>
      </c>
    </row>
    <row r="254" spans="1:12" ht="15">
      <c r="A254" s="101" t="s">
        <v>1876</v>
      </c>
      <c r="B254" s="99" t="s">
        <v>1003</v>
      </c>
      <c r="C254" s="99">
        <v>2</v>
      </c>
      <c r="D254" s="103">
        <v>0.0002568857989313416</v>
      </c>
      <c r="E254" s="103">
        <v>3.4136014855289605</v>
      </c>
      <c r="F254" s="99" t="s">
        <v>2435</v>
      </c>
      <c r="G254" s="99" t="b">
        <v>0</v>
      </c>
      <c r="H254" s="99" t="b">
        <v>0</v>
      </c>
      <c r="I254" s="99" t="b">
        <v>0</v>
      </c>
      <c r="J254" s="99" t="b">
        <v>0</v>
      </c>
      <c r="K254" s="99" t="b">
        <v>0</v>
      </c>
      <c r="L254" s="99" t="b">
        <v>0</v>
      </c>
    </row>
    <row r="255" spans="1:12" ht="15">
      <c r="A255" s="101" t="s">
        <v>521</v>
      </c>
      <c r="B255" s="99" t="s">
        <v>1734</v>
      </c>
      <c r="C255" s="99">
        <v>2</v>
      </c>
      <c r="D255" s="103">
        <v>0.0002568857989313416</v>
      </c>
      <c r="E255" s="103">
        <v>2.7146314811929417</v>
      </c>
      <c r="F255" s="99" t="s">
        <v>2435</v>
      </c>
      <c r="G255" s="99" t="b">
        <v>0</v>
      </c>
      <c r="H255" s="99" t="b">
        <v>0</v>
      </c>
      <c r="I255" s="99" t="b">
        <v>0</v>
      </c>
      <c r="J255" s="99" t="b">
        <v>0</v>
      </c>
      <c r="K255" s="99" t="b">
        <v>0</v>
      </c>
      <c r="L255" s="99" t="b">
        <v>0</v>
      </c>
    </row>
    <row r="256" spans="1:12" ht="15">
      <c r="A256" s="101" t="s">
        <v>496</v>
      </c>
      <c r="B256" s="99" t="s">
        <v>2249</v>
      </c>
      <c r="C256" s="99">
        <v>2</v>
      </c>
      <c r="D256" s="103">
        <v>0.0002568857989313416</v>
      </c>
      <c r="E256" s="103">
        <v>2.5443697657979842</v>
      </c>
      <c r="F256" s="99" t="s">
        <v>2435</v>
      </c>
      <c r="G256" s="99" t="b">
        <v>0</v>
      </c>
      <c r="H256" s="99" t="b">
        <v>0</v>
      </c>
      <c r="I256" s="99" t="b">
        <v>0</v>
      </c>
      <c r="J256" s="99" t="b">
        <v>0</v>
      </c>
      <c r="K256" s="99" t="b">
        <v>0</v>
      </c>
      <c r="L256" s="99" t="b">
        <v>0</v>
      </c>
    </row>
    <row r="257" spans="1:12" ht="15">
      <c r="A257" s="101" t="s">
        <v>2405</v>
      </c>
      <c r="B257" s="99" t="s">
        <v>1687</v>
      </c>
      <c r="C257" s="99">
        <v>2</v>
      </c>
      <c r="D257" s="103">
        <v>0.0002568857989313416</v>
      </c>
      <c r="E257" s="103">
        <v>3.811541494200998</v>
      </c>
      <c r="F257" s="99" t="s">
        <v>2435</v>
      </c>
      <c r="G257" s="99" t="b">
        <v>0</v>
      </c>
      <c r="H257" s="99" t="b">
        <v>0</v>
      </c>
      <c r="I257" s="99" t="b">
        <v>0</v>
      </c>
      <c r="J257" s="99" t="b">
        <v>0</v>
      </c>
      <c r="K257" s="99" t="b">
        <v>0</v>
      </c>
      <c r="L257" s="99" t="b">
        <v>0</v>
      </c>
    </row>
    <row r="258" spans="1:12" ht="15">
      <c r="A258" s="101" t="s">
        <v>1629</v>
      </c>
      <c r="B258" s="99" t="s">
        <v>554</v>
      </c>
      <c r="C258" s="99">
        <v>2</v>
      </c>
      <c r="D258" s="103">
        <v>0.0002568857989313416</v>
      </c>
      <c r="E258" s="103">
        <v>2.657726629856469</v>
      </c>
      <c r="F258" s="99" t="s">
        <v>2435</v>
      </c>
      <c r="G258" s="99" t="b">
        <v>0</v>
      </c>
      <c r="H258" s="99" t="b">
        <v>0</v>
      </c>
      <c r="I258" s="99" t="b">
        <v>0</v>
      </c>
      <c r="J258" s="99" t="b">
        <v>0</v>
      </c>
      <c r="K258" s="99" t="b">
        <v>0</v>
      </c>
      <c r="L258" s="99" t="b">
        <v>0</v>
      </c>
    </row>
    <row r="259" spans="1:12" ht="15">
      <c r="A259" s="101" t="s">
        <v>630</v>
      </c>
      <c r="B259" s="99" t="s">
        <v>2165</v>
      </c>
      <c r="C259" s="99">
        <v>2</v>
      </c>
      <c r="D259" s="103">
        <v>0.0002568857989313416</v>
      </c>
      <c r="E259" s="103">
        <v>2.9986281375581427</v>
      </c>
      <c r="F259" s="99" t="s">
        <v>2435</v>
      </c>
      <c r="G259" s="99" t="b">
        <v>0</v>
      </c>
      <c r="H259" s="99" t="b">
        <v>0</v>
      </c>
      <c r="I259" s="99" t="b">
        <v>0</v>
      </c>
      <c r="J259" s="99" t="b">
        <v>1</v>
      </c>
      <c r="K259" s="99" t="b">
        <v>0</v>
      </c>
      <c r="L259" s="99" t="b">
        <v>0</v>
      </c>
    </row>
    <row r="260" spans="1:12" ht="15">
      <c r="A260" s="101" t="s">
        <v>491</v>
      </c>
      <c r="B260" s="99" t="s">
        <v>776</v>
      </c>
      <c r="C260" s="99">
        <v>2</v>
      </c>
      <c r="D260" s="103">
        <v>0.0003030065275454034</v>
      </c>
      <c r="E260" s="103">
        <v>1.8977276418172815</v>
      </c>
      <c r="F260" s="99" t="s">
        <v>2435</v>
      </c>
      <c r="G260" s="99" t="b">
        <v>0</v>
      </c>
      <c r="H260" s="99" t="b">
        <v>0</v>
      </c>
      <c r="I260" s="99" t="b">
        <v>0</v>
      </c>
      <c r="J260" s="99" t="b">
        <v>0</v>
      </c>
      <c r="K260" s="99" t="b">
        <v>0</v>
      </c>
      <c r="L260" s="99" t="b">
        <v>0</v>
      </c>
    </row>
    <row r="261" spans="1:12" ht="15">
      <c r="A261" s="101" t="s">
        <v>494</v>
      </c>
      <c r="B261" s="99" t="s">
        <v>685</v>
      </c>
      <c r="C261" s="99">
        <v>2</v>
      </c>
      <c r="D261" s="103">
        <v>0.0003030065275454034</v>
      </c>
      <c r="E261" s="103">
        <v>1.8338178889121504</v>
      </c>
      <c r="F261" s="99" t="s">
        <v>2435</v>
      </c>
      <c r="G261" s="99" t="b">
        <v>0</v>
      </c>
      <c r="H261" s="99" t="b">
        <v>0</v>
      </c>
      <c r="I261" s="99" t="b">
        <v>0</v>
      </c>
      <c r="J261" s="99" t="b">
        <v>0</v>
      </c>
      <c r="K261" s="99" t="b">
        <v>0</v>
      </c>
      <c r="L261" s="99" t="b">
        <v>0</v>
      </c>
    </row>
    <row r="262" spans="1:12" ht="15">
      <c r="A262" s="101" t="s">
        <v>582</v>
      </c>
      <c r="B262" s="99" t="s">
        <v>480</v>
      </c>
      <c r="C262" s="99">
        <v>2</v>
      </c>
      <c r="D262" s="103">
        <v>0.0002568857989313416</v>
      </c>
      <c r="E262" s="103">
        <v>1.4971475369790355</v>
      </c>
      <c r="F262" s="99" t="s">
        <v>2435</v>
      </c>
      <c r="G262" s="99" t="b">
        <v>0</v>
      </c>
      <c r="H262" s="99" t="b">
        <v>0</v>
      </c>
      <c r="I262" s="99" t="b">
        <v>0</v>
      </c>
      <c r="J262" s="99" t="b">
        <v>0</v>
      </c>
      <c r="K262" s="99" t="b">
        <v>0</v>
      </c>
      <c r="L262" s="99" t="b">
        <v>0</v>
      </c>
    </row>
    <row r="263" spans="1:12" ht="15">
      <c r="A263" s="101" t="s">
        <v>804</v>
      </c>
      <c r="B263" s="99" t="s">
        <v>1326</v>
      </c>
      <c r="C263" s="99">
        <v>2</v>
      </c>
      <c r="D263" s="103">
        <v>0.0002568857989313416</v>
      </c>
      <c r="E263" s="103">
        <v>2.9084515072090547</v>
      </c>
      <c r="F263" s="99" t="s">
        <v>2435</v>
      </c>
      <c r="G263" s="99" t="b">
        <v>0</v>
      </c>
      <c r="H263" s="99" t="b">
        <v>0</v>
      </c>
      <c r="I263" s="99" t="b">
        <v>0</v>
      </c>
      <c r="J263" s="99" t="b">
        <v>0</v>
      </c>
      <c r="K263" s="99" t="b">
        <v>0</v>
      </c>
      <c r="L263" s="99" t="b">
        <v>0</v>
      </c>
    </row>
    <row r="264" spans="1:12" ht="15">
      <c r="A264" s="101" t="s">
        <v>2141</v>
      </c>
      <c r="B264" s="99" t="s">
        <v>1726</v>
      </c>
      <c r="C264" s="99">
        <v>2</v>
      </c>
      <c r="D264" s="103">
        <v>0.0002568857989313416</v>
      </c>
      <c r="E264" s="103">
        <v>3.811541494200998</v>
      </c>
      <c r="F264" s="99" t="s">
        <v>2435</v>
      </c>
      <c r="G264" s="99" t="b">
        <v>0</v>
      </c>
      <c r="H264" s="99" t="b">
        <v>0</v>
      </c>
      <c r="I264" s="99" t="b">
        <v>0</v>
      </c>
      <c r="J264" s="99" t="b">
        <v>0</v>
      </c>
      <c r="K264" s="99" t="b">
        <v>0</v>
      </c>
      <c r="L264" s="99" t="b">
        <v>0</v>
      </c>
    </row>
    <row r="265" spans="1:12" ht="15">
      <c r="A265" s="101" t="s">
        <v>560</v>
      </c>
      <c r="B265" s="99" t="s">
        <v>612</v>
      </c>
      <c r="C265" s="99">
        <v>2</v>
      </c>
      <c r="D265" s="103">
        <v>0.0002568857989313416</v>
      </c>
      <c r="E265" s="103">
        <v>2.0122009447474163</v>
      </c>
      <c r="F265" s="99" t="s">
        <v>2435</v>
      </c>
      <c r="G265" s="99" t="b">
        <v>0</v>
      </c>
      <c r="H265" s="99" t="b">
        <v>0</v>
      </c>
      <c r="I265" s="99" t="b">
        <v>0</v>
      </c>
      <c r="J265" s="99" t="b">
        <v>0</v>
      </c>
      <c r="K265" s="99" t="b">
        <v>0</v>
      </c>
      <c r="L265" s="99" t="b">
        <v>0</v>
      </c>
    </row>
    <row r="266" spans="1:12" ht="15">
      <c r="A266" s="101" t="s">
        <v>609</v>
      </c>
      <c r="B266" s="99" t="s">
        <v>799</v>
      </c>
      <c r="C266" s="99">
        <v>2</v>
      </c>
      <c r="D266" s="103">
        <v>0.0002568857989313416</v>
      </c>
      <c r="E266" s="103">
        <v>2.364383462858779</v>
      </c>
      <c r="F266" s="99" t="s">
        <v>2435</v>
      </c>
      <c r="G266" s="99" t="b">
        <v>0</v>
      </c>
      <c r="H266" s="99" t="b">
        <v>0</v>
      </c>
      <c r="I266" s="99" t="b">
        <v>0</v>
      </c>
      <c r="J266" s="99" t="b">
        <v>0</v>
      </c>
      <c r="K266" s="99" t="b">
        <v>0</v>
      </c>
      <c r="L266" s="99" t="b">
        <v>0</v>
      </c>
    </row>
    <row r="267" spans="1:12" ht="15">
      <c r="A267" s="101" t="s">
        <v>879</v>
      </c>
      <c r="B267" s="99" t="s">
        <v>962</v>
      </c>
      <c r="C267" s="99">
        <v>2</v>
      </c>
      <c r="D267" s="103">
        <v>0.0002568857989313416</v>
      </c>
      <c r="E267" s="103">
        <v>2.79035219513106</v>
      </c>
      <c r="F267" s="99" t="s">
        <v>2435</v>
      </c>
      <c r="G267" s="99" t="b">
        <v>0</v>
      </c>
      <c r="H267" s="99" t="b">
        <v>0</v>
      </c>
      <c r="I267" s="99" t="b">
        <v>0</v>
      </c>
      <c r="J267" s="99" t="b">
        <v>0</v>
      </c>
      <c r="K267" s="99" t="b">
        <v>0</v>
      </c>
      <c r="L267" s="99" t="b">
        <v>0</v>
      </c>
    </row>
    <row r="268" spans="1:12" ht="15">
      <c r="A268" s="101" t="s">
        <v>915</v>
      </c>
      <c r="B268" s="99" t="s">
        <v>1025</v>
      </c>
      <c r="C268" s="99">
        <v>2</v>
      </c>
      <c r="D268" s="103">
        <v>0.0002568857989313416</v>
      </c>
      <c r="E268" s="103">
        <v>2.936480230809298</v>
      </c>
      <c r="F268" s="99" t="s">
        <v>2435</v>
      </c>
      <c r="G268" s="99" t="b">
        <v>0</v>
      </c>
      <c r="H268" s="99" t="b">
        <v>0</v>
      </c>
      <c r="I268" s="99" t="b">
        <v>0</v>
      </c>
      <c r="J268" s="99" t="b">
        <v>0</v>
      </c>
      <c r="K268" s="99" t="b">
        <v>0</v>
      </c>
      <c r="L268" s="99" t="b">
        <v>0</v>
      </c>
    </row>
    <row r="269" spans="1:12" ht="15">
      <c r="A269" s="101" t="s">
        <v>1014</v>
      </c>
      <c r="B269" s="99" t="s">
        <v>523</v>
      </c>
      <c r="C269" s="99">
        <v>2</v>
      </c>
      <c r="D269" s="103">
        <v>0.0002568857989313416</v>
      </c>
      <c r="E269" s="103">
        <v>2.3166914725209042</v>
      </c>
      <c r="F269" s="99" t="s">
        <v>2435</v>
      </c>
      <c r="G269" s="99" t="b">
        <v>0</v>
      </c>
      <c r="H269" s="99" t="b">
        <v>0</v>
      </c>
      <c r="I269" s="99" t="b">
        <v>0</v>
      </c>
      <c r="J269" s="99" t="b">
        <v>0</v>
      </c>
      <c r="K269" s="99" t="b">
        <v>0</v>
      </c>
      <c r="L269" s="99" t="b">
        <v>0</v>
      </c>
    </row>
    <row r="270" spans="1:12" ht="15">
      <c r="A270" s="101" t="s">
        <v>1524</v>
      </c>
      <c r="B270" s="99" t="s">
        <v>486</v>
      </c>
      <c r="C270" s="99">
        <v>2</v>
      </c>
      <c r="D270" s="103">
        <v>0.0002568857989313416</v>
      </c>
      <c r="E270" s="103">
        <v>2.2552389934337107</v>
      </c>
      <c r="F270" s="99" t="s">
        <v>2435</v>
      </c>
      <c r="G270" s="99" t="b">
        <v>0</v>
      </c>
      <c r="H270" s="99" t="b">
        <v>0</v>
      </c>
      <c r="I270" s="99" t="b">
        <v>0</v>
      </c>
      <c r="J270" s="99" t="b">
        <v>0</v>
      </c>
      <c r="K270" s="99" t="b">
        <v>0</v>
      </c>
      <c r="L270" s="99" t="b">
        <v>0</v>
      </c>
    </row>
    <row r="271" spans="1:12" ht="15">
      <c r="A271" s="101" t="s">
        <v>476</v>
      </c>
      <c r="B271" s="99" t="s">
        <v>531</v>
      </c>
      <c r="C271" s="99">
        <v>2</v>
      </c>
      <c r="D271" s="103">
        <v>0.0002568857989313416</v>
      </c>
      <c r="E271" s="103">
        <v>1.1380597971276512</v>
      </c>
      <c r="F271" s="99" t="s">
        <v>2435</v>
      </c>
      <c r="G271" s="99" t="b">
        <v>0</v>
      </c>
      <c r="H271" s="99" t="b">
        <v>0</v>
      </c>
      <c r="I271" s="99" t="b">
        <v>0</v>
      </c>
      <c r="J271" s="99" t="b">
        <v>0</v>
      </c>
      <c r="K271" s="99" t="b">
        <v>0</v>
      </c>
      <c r="L271" s="99" t="b">
        <v>0</v>
      </c>
    </row>
    <row r="272" spans="1:12" ht="15">
      <c r="A272" s="101" t="s">
        <v>541</v>
      </c>
      <c r="B272" s="99" t="s">
        <v>2349</v>
      </c>
      <c r="C272" s="99">
        <v>2</v>
      </c>
      <c r="D272" s="103">
        <v>0.0002568857989313416</v>
      </c>
      <c r="E272" s="103">
        <v>2.79035219513106</v>
      </c>
      <c r="F272" s="99" t="s">
        <v>2435</v>
      </c>
      <c r="G272" s="99" t="b">
        <v>0</v>
      </c>
      <c r="H272" s="99" t="b">
        <v>0</v>
      </c>
      <c r="I272" s="99" t="b">
        <v>0</v>
      </c>
      <c r="J272" s="99" t="b">
        <v>1</v>
      </c>
      <c r="K272" s="99" t="b">
        <v>0</v>
      </c>
      <c r="L272" s="99" t="b">
        <v>0</v>
      </c>
    </row>
    <row r="273" spans="1:12" ht="15">
      <c r="A273" s="101" t="s">
        <v>858</v>
      </c>
      <c r="B273" s="99" t="s">
        <v>483</v>
      </c>
      <c r="C273" s="99">
        <v>2</v>
      </c>
      <c r="D273" s="103">
        <v>0.0002568857989313416</v>
      </c>
      <c r="E273" s="103">
        <v>1.8783073654861902</v>
      </c>
      <c r="F273" s="99" t="s">
        <v>2435</v>
      </c>
      <c r="G273" s="99" t="b">
        <v>0</v>
      </c>
      <c r="H273" s="99" t="b">
        <v>0</v>
      </c>
      <c r="I273" s="99" t="b">
        <v>0</v>
      </c>
      <c r="J273" s="99" t="b">
        <v>0</v>
      </c>
      <c r="K273" s="99" t="b">
        <v>0</v>
      </c>
      <c r="L273" s="99" t="b">
        <v>0</v>
      </c>
    </row>
    <row r="274" spans="1:12" ht="15">
      <c r="A274" s="101" t="s">
        <v>1120</v>
      </c>
      <c r="B274" s="99" t="s">
        <v>475</v>
      </c>
      <c r="C274" s="99">
        <v>2</v>
      </c>
      <c r="D274" s="103">
        <v>0.0002568857989313416</v>
      </c>
      <c r="E274" s="103">
        <v>1.7508436538473864</v>
      </c>
      <c r="F274" s="99" t="s">
        <v>2435</v>
      </c>
      <c r="G274" s="99" t="b">
        <v>0</v>
      </c>
      <c r="H274" s="99" t="b">
        <v>0</v>
      </c>
      <c r="I274" s="99" t="b">
        <v>0</v>
      </c>
      <c r="J274" s="99" t="b">
        <v>0</v>
      </c>
      <c r="K274" s="99" t="b">
        <v>0</v>
      </c>
      <c r="L274" s="99" t="b">
        <v>0</v>
      </c>
    </row>
    <row r="275" spans="1:12" ht="15">
      <c r="A275" s="101" t="s">
        <v>1844</v>
      </c>
      <c r="B275" s="99" t="s">
        <v>843</v>
      </c>
      <c r="C275" s="99">
        <v>2</v>
      </c>
      <c r="D275" s="103">
        <v>0.0003030065275454034</v>
      </c>
      <c r="E275" s="103">
        <v>3.2674734498507223</v>
      </c>
      <c r="F275" s="99" t="s">
        <v>2435</v>
      </c>
      <c r="G275" s="99" t="b">
        <v>0</v>
      </c>
      <c r="H275" s="99" t="b">
        <v>0</v>
      </c>
      <c r="I275" s="99" t="b">
        <v>0</v>
      </c>
      <c r="J275" s="99" t="b">
        <v>0</v>
      </c>
      <c r="K275" s="99" t="b">
        <v>0</v>
      </c>
      <c r="L275" s="99" t="b">
        <v>0</v>
      </c>
    </row>
    <row r="276" spans="1:12" ht="15">
      <c r="A276" s="101" t="s">
        <v>1029</v>
      </c>
      <c r="B276" s="99" t="s">
        <v>866</v>
      </c>
      <c r="C276" s="99">
        <v>2</v>
      </c>
      <c r="D276" s="103">
        <v>0.0002568857989313416</v>
      </c>
      <c r="E276" s="103">
        <v>2.869533441178685</v>
      </c>
      <c r="F276" s="99" t="s">
        <v>2435</v>
      </c>
      <c r="G276" s="99" t="b">
        <v>0</v>
      </c>
      <c r="H276" s="99" t="b">
        <v>0</v>
      </c>
      <c r="I276" s="99" t="b">
        <v>0</v>
      </c>
      <c r="J276" s="99" t="b">
        <v>0</v>
      </c>
      <c r="K276" s="99" t="b">
        <v>0</v>
      </c>
      <c r="L276" s="99" t="b">
        <v>0</v>
      </c>
    </row>
    <row r="277" spans="1:12" ht="15">
      <c r="A277" s="101" t="s">
        <v>1185</v>
      </c>
      <c r="B277" s="99" t="s">
        <v>551</v>
      </c>
      <c r="C277" s="99">
        <v>2</v>
      </c>
      <c r="D277" s="103">
        <v>0.0002568857989313416</v>
      </c>
      <c r="E277" s="103">
        <v>2.532787893248169</v>
      </c>
      <c r="F277" s="99" t="s">
        <v>2435</v>
      </c>
      <c r="G277" s="99" t="b">
        <v>0</v>
      </c>
      <c r="H277" s="99" t="b">
        <v>0</v>
      </c>
      <c r="I277" s="99" t="b">
        <v>0</v>
      </c>
      <c r="J277" s="99" t="b">
        <v>0</v>
      </c>
      <c r="K277" s="99" t="b">
        <v>0</v>
      </c>
      <c r="L277" s="99" t="b">
        <v>0</v>
      </c>
    </row>
    <row r="278" spans="1:12" ht="15">
      <c r="A278" s="101" t="s">
        <v>1178</v>
      </c>
      <c r="B278" s="99" t="s">
        <v>1037</v>
      </c>
      <c r="C278" s="99">
        <v>2</v>
      </c>
      <c r="D278" s="103">
        <v>0.0002568857989313416</v>
      </c>
      <c r="E278" s="103">
        <v>3.1125714898649792</v>
      </c>
      <c r="F278" s="99" t="s">
        <v>2435</v>
      </c>
      <c r="G278" s="99" t="b">
        <v>0</v>
      </c>
      <c r="H278" s="99" t="b">
        <v>0</v>
      </c>
      <c r="I278" s="99" t="b">
        <v>0</v>
      </c>
      <c r="J278" s="99" t="b">
        <v>0</v>
      </c>
      <c r="K278" s="99" t="b">
        <v>0</v>
      </c>
      <c r="L278" s="99" t="b">
        <v>0</v>
      </c>
    </row>
    <row r="279" spans="1:12" ht="15">
      <c r="A279" s="101" t="s">
        <v>586</v>
      </c>
      <c r="B279" s="99" t="s">
        <v>796</v>
      </c>
      <c r="C279" s="99">
        <v>2</v>
      </c>
      <c r="D279" s="103">
        <v>0.0002568857989313416</v>
      </c>
      <c r="E279" s="103">
        <v>2.306391515881092</v>
      </c>
      <c r="F279" s="99" t="s">
        <v>2435</v>
      </c>
      <c r="G279" s="99" t="b">
        <v>0</v>
      </c>
      <c r="H279" s="99" t="b">
        <v>0</v>
      </c>
      <c r="I279" s="99" t="b">
        <v>0</v>
      </c>
      <c r="J279" s="99" t="b">
        <v>0</v>
      </c>
      <c r="K279" s="99" t="b">
        <v>0</v>
      </c>
      <c r="L279" s="99" t="b">
        <v>0</v>
      </c>
    </row>
    <row r="280" spans="1:12" ht="15">
      <c r="A280" s="101" t="s">
        <v>533</v>
      </c>
      <c r="B280" s="99" t="s">
        <v>677</v>
      </c>
      <c r="C280" s="99">
        <v>2</v>
      </c>
      <c r="D280" s="103">
        <v>0.0003030065275454034</v>
      </c>
      <c r="E280" s="103">
        <v>2.0104809643531425</v>
      </c>
      <c r="F280" s="99" t="s">
        <v>2435</v>
      </c>
      <c r="G280" s="99" t="b">
        <v>0</v>
      </c>
      <c r="H280" s="99" t="b">
        <v>0</v>
      </c>
      <c r="I280" s="99" t="b">
        <v>0</v>
      </c>
      <c r="J280" s="99" t="b">
        <v>0</v>
      </c>
      <c r="K280" s="99" t="b">
        <v>0</v>
      </c>
      <c r="L280" s="99" t="b">
        <v>0</v>
      </c>
    </row>
    <row r="281" spans="1:12" ht="15">
      <c r="A281" s="101" t="s">
        <v>755</v>
      </c>
      <c r="B281" s="99" t="s">
        <v>1926</v>
      </c>
      <c r="C281" s="99">
        <v>2</v>
      </c>
      <c r="D281" s="103">
        <v>0.0002568857989313416</v>
      </c>
      <c r="E281" s="103">
        <v>3.1583289804256545</v>
      </c>
      <c r="F281" s="99" t="s">
        <v>2435</v>
      </c>
      <c r="G281" s="99" t="b">
        <v>0</v>
      </c>
      <c r="H281" s="99" t="b">
        <v>0</v>
      </c>
      <c r="I281" s="99" t="b">
        <v>0</v>
      </c>
      <c r="J281" s="99" t="b">
        <v>0</v>
      </c>
      <c r="K281" s="99" t="b">
        <v>0</v>
      </c>
      <c r="L281" s="99" t="b">
        <v>0</v>
      </c>
    </row>
    <row r="282" spans="1:12" ht="15">
      <c r="A282" s="101" t="s">
        <v>548</v>
      </c>
      <c r="B282" s="99" t="s">
        <v>510</v>
      </c>
      <c r="C282" s="99">
        <v>2</v>
      </c>
      <c r="D282" s="103">
        <v>0.0002568857989313416</v>
      </c>
      <c r="E282" s="103">
        <v>1.635450235145317</v>
      </c>
      <c r="F282" s="99" t="s">
        <v>2435</v>
      </c>
      <c r="G282" s="99" t="b">
        <v>0</v>
      </c>
      <c r="H282" s="99" t="b">
        <v>0</v>
      </c>
      <c r="I282" s="99" t="b">
        <v>0</v>
      </c>
      <c r="J282" s="99" t="b">
        <v>0</v>
      </c>
      <c r="K282" s="99" t="b">
        <v>0</v>
      </c>
      <c r="L282" s="99" t="b">
        <v>0</v>
      </c>
    </row>
    <row r="283" spans="1:12" ht="15">
      <c r="A283" s="101" t="s">
        <v>2079</v>
      </c>
      <c r="B283" s="99" t="s">
        <v>1240</v>
      </c>
      <c r="C283" s="99">
        <v>2</v>
      </c>
      <c r="D283" s="103">
        <v>0.0002568857989313416</v>
      </c>
      <c r="E283" s="103">
        <v>3.5105114985370167</v>
      </c>
      <c r="F283" s="99" t="s">
        <v>2435</v>
      </c>
      <c r="G283" s="99" t="b">
        <v>0</v>
      </c>
      <c r="H283" s="99" t="b">
        <v>0</v>
      </c>
      <c r="I283" s="99" t="b">
        <v>0</v>
      </c>
      <c r="J283" s="99" t="b">
        <v>0</v>
      </c>
      <c r="K283" s="99" t="b">
        <v>0</v>
      </c>
      <c r="L283" s="99" t="b">
        <v>0</v>
      </c>
    </row>
    <row r="284" spans="1:12" ht="15">
      <c r="A284" s="101" t="s">
        <v>1445</v>
      </c>
      <c r="B284" s="99" t="s">
        <v>834</v>
      </c>
      <c r="C284" s="99">
        <v>2</v>
      </c>
      <c r="D284" s="103">
        <v>0.0002568857989313416</v>
      </c>
      <c r="E284" s="103">
        <v>3.0913821907950414</v>
      </c>
      <c r="F284" s="99" t="s">
        <v>2435</v>
      </c>
      <c r="G284" s="99" t="b">
        <v>0</v>
      </c>
      <c r="H284" s="99" t="b">
        <v>0</v>
      </c>
      <c r="I284" s="99" t="b">
        <v>0</v>
      </c>
      <c r="J284" s="99" t="b">
        <v>0</v>
      </c>
      <c r="K284" s="99" t="b">
        <v>0</v>
      </c>
      <c r="L284" s="99" t="b">
        <v>0</v>
      </c>
    </row>
    <row r="285" spans="1:12" ht="15">
      <c r="A285" s="101" t="s">
        <v>1389</v>
      </c>
      <c r="B285" s="99" t="s">
        <v>1598</v>
      </c>
      <c r="C285" s="99">
        <v>2</v>
      </c>
      <c r="D285" s="103">
        <v>0.0002568857989313416</v>
      </c>
      <c r="E285" s="103">
        <v>3.4593589760896357</v>
      </c>
      <c r="F285" s="99" t="s">
        <v>2435</v>
      </c>
      <c r="G285" s="99" t="b">
        <v>0</v>
      </c>
      <c r="H285" s="99" t="b">
        <v>0</v>
      </c>
      <c r="I285" s="99" t="b">
        <v>0</v>
      </c>
      <c r="J285" s="99" t="b">
        <v>0</v>
      </c>
      <c r="K285" s="99" t="b">
        <v>0</v>
      </c>
      <c r="L285" s="99" t="b">
        <v>0</v>
      </c>
    </row>
    <row r="286" spans="1:12" ht="15">
      <c r="A286" s="101" t="s">
        <v>1529</v>
      </c>
      <c r="B286" s="99" t="s">
        <v>854</v>
      </c>
      <c r="C286" s="99">
        <v>2</v>
      </c>
      <c r="D286" s="103">
        <v>0.0002568857989313416</v>
      </c>
      <c r="E286" s="103">
        <v>3.0913821907950414</v>
      </c>
      <c r="F286" s="99" t="s">
        <v>2435</v>
      </c>
      <c r="G286" s="99" t="b">
        <v>1</v>
      </c>
      <c r="H286" s="99" t="b">
        <v>0</v>
      </c>
      <c r="I286" s="99" t="b">
        <v>0</v>
      </c>
      <c r="J286" s="99" t="b">
        <v>0</v>
      </c>
      <c r="K286" s="99" t="b">
        <v>0</v>
      </c>
      <c r="L286" s="99" t="b">
        <v>0</v>
      </c>
    </row>
    <row r="287" spans="1:12" ht="15">
      <c r="A287" s="101" t="s">
        <v>913</v>
      </c>
      <c r="B287" s="99" t="s">
        <v>481</v>
      </c>
      <c r="C287" s="99">
        <v>2</v>
      </c>
      <c r="D287" s="103">
        <v>0.0002568857989313416</v>
      </c>
      <c r="E287" s="103">
        <v>1.9194468915105178</v>
      </c>
      <c r="F287" s="99" t="s">
        <v>2435</v>
      </c>
      <c r="G287" s="99" t="b">
        <v>0</v>
      </c>
      <c r="H287" s="99" t="b">
        <v>0</v>
      </c>
      <c r="I287" s="99" t="b">
        <v>0</v>
      </c>
      <c r="J287" s="99" t="b">
        <v>0</v>
      </c>
      <c r="K287" s="99" t="b">
        <v>0</v>
      </c>
      <c r="L287" s="99" t="b">
        <v>0</v>
      </c>
    </row>
    <row r="288" spans="1:12" ht="15">
      <c r="A288" s="101" t="s">
        <v>492</v>
      </c>
      <c r="B288" s="99" t="s">
        <v>837</v>
      </c>
      <c r="C288" s="99">
        <v>2</v>
      </c>
      <c r="D288" s="103">
        <v>0.0002568857989313416</v>
      </c>
      <c r="E288" s="103">
        <v>1.9774388384882045</v>
      </c>
      <c r="F288" s="99" t="s">
        <v>2435</v>
      </c>
      <c r="G288" s="99" t="b">
        <v>0</v>
      </c>
      <c r="H288" s="99" t="b">
        <v>0</v>
      </c>
      <c r="I288" s="99" t="b">
        <v>0</v>
      </c>
      <c r="J288" s="99" t="b">
        <v>0</v>
      </c>
      <c r="K288" s="99" t="b">
        <v>0</v>
      </c>
      <c r="L288" s="99" t="b">
        <v>0</v>
      </c>
    </row>
    <row r="289" spans="1:12" ht="15">
      <c r="A289" s="101" t="s">
        <v>581</v>
      </c>
      <c r="B289" s="99" t="s">
        <v>1223</v>
      </c>
      <c r="C289" s="99">
        <v>2</v>
      </c>
      <c r="D289" s="103">
        <v>0.0003030065275454034</v>
      </c>
      <c r="E289" s="103">
        <v>2.6074215115450734</v>
      </c>
      <c r="F289" s="99" t="s">
        <v>2435</v>
      </c>
      <c r="G289" s="99" t="b">
        <v>0</v>
      </c>
      <c r="H289" s="99" t="b">
        <v>0</v>
      </c>
      <c r="I289" s="99" t="b">
        <v>0</v>
      </c>
      <c r="J289" s="99" t="b">
        <v>0</v>
      </c>
      <c r="K289" s="99" t="b">
        <v>0</v>
      </c>
      <c r="L289" s="99" t="b">
        <v>0</v>
      </c>
    </row>
    <row r="290" spans="1:12" ht="15">
      <c r="A290" s="101" t="s">
        <v>506</v>
      </c>
      <c r="B290" s="99" t="s">
        <v>672</v>
      </c>
      <c r="C290" s="99">
        <v>2</v>
      </c>
      <c r="D290" s="103">
        <v>0.0003030065275454034</v>
      </c>
      <c r="E290" s="103">
        <v>1.8950875456510732</v>
      </c>
      <c r="F290" s="99" t="s">
        <v>2435</v>
      </c>
      <c r="G290" s="99" t="b">
        <v>0</v>
      </c>
      <c r="H290" s="99" t="b">
        <v>0</v>
      </c>
      <c r="I290" s="99" t="b">
        <v>0</v>
      </c>
      <c r="J290" s="99" t="b">
        <v>0</v>
      </c>
      <c r="K290" s="99" t="b">
        <v>0</v>
      </c>
      <c r="L290" s="99" t="b">
        <v>0</v>
      </c>
    </row>
    <row r="291" spans="1:12" ht="15">
      <c r="A291" s="101" t="s">
        <v>1786</v>
      </c>
      <c r="B291" s="99" t="s">
        <v>1978</v>
      </c>
      <c r="C291" s="99">
        <v>2</v>
      </c>
      <c r="D291" s="103">
        <v>0.0002568857989313416</v>
      </c>
      <c r="E291" s="103">
        <v>3.811541494200998</v>
      </c>
      <c r="F291" s="99" t="s">
        <v>2435</v>
      </c>
      <c r="G291" s="99" t="b">
        <v>0</v>
      </c>
      <c r="H291" s="99" t="b">
        <v>0</v>
      </c>
      <c r="I291" s="99" t="b">
        <v>0</v>
      </c>
      <c r="J291" s="99" t="b">
        <v>0</v>
      </c>
      <c r="K291" s="99" t="b">
        <v>0</v>
      </c>
      <c r="L291" s="99" t="b">
        <v>0</v>
      </c>
    </row>
    <row r="292" spans="1:12" ht="15">
      <c r="A292" s="101" t="s">
        <v>2341</v>
      </c>
      <c r="B292" s="99" t="s">
        <v>244</v>
      </c>
      <c r="C292" s="99">
        <v>2</v>
      </c>
      <c r="D292" s="103">
        <v>0.0002568857989313416</v>
      </c>
      <c r="E292" s="103">
        <v>2.6074215115450734</v>
      </c>
      <c r="F292" s="99" t="s">
        <v>2435</v>
      </c>
      <c r="G292" s="99" t="b">
        <v>0</v>
      </c>
      <c r="H292" s="99" t="b">
        <v>0</v>
      </c>
      <c r="I292" s="99" t="b">
        <v>0</v>
      </c>
      <c r="J292" s="99" t="b">
        <v>0</v>
      </c>
      <c r="K292" s="99" t="b">
        <v>0</v>
      </c>
      <c r="L292" s="99" t="b">
        <v>0</v>
      </c>
    </row>
    <row r="293" spans="1:12" ht="15">
      <c r="A293" s="101" t="s">
        <v>742</v>
      </c>
      <c r="B293" s="99" t="s">
        <v>855</v>
      </c>
      <c r="C293" s="99">
        <v>2</v>
      </c>
      <c r="D293" s="103">
        <v>0.0002568857989313416</v>
      </c>
      <c r="E293" s="103">
        <v>2.614260936075379</v>
      </c>
      <c r="F293" s="99" t="s">
        <v>2435</v>
      </c>
      <c r="G293" s="99" t="b">
        <v>0</v>
      </c>
      <c r="H293" s="99" t="b">
        <v>0</v>
      </c>
      <c r="I293" s="99" t="b">
        <v>0</v>
      </c>
      <c r="J293" s="99" t="b">
        <v>0</v>
      </c>
      <c r="K293" s="99" t="b">
        <v>0</v>
      </c>
      <c r="L293" s="99" t="b">
        <v>0</v>
      </c>
    </row>
    <row r="294" spans="1:12" ht="15">
      <c r="A294" s="101" t="s">
        <v>614</v>
      </c>
      <c r="B294" s="99" t="s">
        <v>526</v>
      </c>
      <c r="C294" s="99">
        <v>2</v>
      </c>
      <c r="D294" s="103">
        <v>0.0002568857989313416</v>
      </c>
      <c r="E294" s="103">
        <v>1.8872622081391164</v>
      </c>
      <c r="F294" s="99" t="s">
        <v>2435</v>
      </c>
      <c r="G294" s="99" t="b">
        <v>0</v>
      </c>
      <c r="H294" s="99" t="b">
        <v>0</v>
      </c>
      <c r="I294" s="99" t="b">
        <v>0</v>
      </c>
      <c r="J294" s="99" t="b">
        <v>0</v>
      </c>
      <c r="K294" s="99" t="b">
        <v>0</v>
      </c>
      <c r="L294" s="99" t="b">
        <v>0</v>
      </c>
    </row>
    <row r="295" spans="1:12" ht="15">
      <c r="A295" s="101" t="s">
        <v>855</v>
      </c>
      <c r="B295" s="99" t="s">
        <v>531</v>
      </c>
      <c r="C295" s="99">
        <v>2</v>
      </c>
      <c r="D295" s="103">
        <v>0.0002568857989313416</v>
      </c>
      <c r="E295" s="103">
        <v>2.273722399127724</v>
      </c>
      <c r="F295" s="99" t="s">
        <v>2435</v>
      </c>
      <c r="G295" s="99" t="b">
        <v>0</v>
      </c>
      <c r="H295" s="99" t="b">
        <v>0</v>
      </c>
      <c r="I295" s="99" t="b">
        <v>0</v>
      </c>
      <c r="J295" s="99" t="b">
        <v>0</v>
      </c>
      <c r="K295" s="99" t="b">
        <v>0</v>
      </c>
      <c r="L295" s="99" t="b">
        <v>0</v>
      </c>
    </row>
    <row r="296" spans="1:12" ht="15">
      <c r="A296" s="101" t="s">
        <v>483</v>
      </c>
      <c r="B296" s="99" t="s">
        <v>1725</v>
      </c>
      <c r="C296" s="99">
        <v>2</v>
      </c>
      <c r="D296" s="103">
        <v>0.0002568857989313416</v>
      </c>
      <c r="E296" s="103">
        <v>2.422375409836466</v>
      </c>
      <c r="F296" s="99" t="s">
        <v>2435</v>
      </c>
      <c r="G296" s="99" t="b">
        <v>0</v>
      </c>
      <c r="H296" s="99" t="b">
        <v>0</v>
      </c>
      <c r="I296" s="99" t="b">
        <v>0</v>
      </c>
      <c r="J296" s="99" t="b">
        <v>0</v>
      </c>
      <c r="K296" s="99" t="b">
        <v>1</v>
      </c>
      <c r="L296" s="99" t="b">
        <v>0</v>
      </c>
    </row>
    <row r="297" spans="1:12" ht="15">
      <c r="A297" s="101" t="s">
        <v>865</v>
      </c>
      <c r="B297" s="99" t="s">
        <v>493</v>
      </c>
      <c r="C297" s="99">
        <v>2</v>
      </c>
      <c r="D297" s="103">
        <v>0.0002568857989313416</v>
      </c>
      <c r="E297" s="103">
        <v>1.9774388384882045</v>
      </c>
      <c r="F297" s="99" t="s">
        <v>2435</v>
      </c>
      <c r="G297" s="99" t="b">
        <v>0</v>
      </c>
      <c r="H297" s="99" t="b">
        <v>0</v>
      </c>
      <c r="I297" s="99" t="b">
        <v>0</v>
      </c>
      <c r="J297" s="99" t="b">
        <v>0</v>
      </c>
      <c r="K297" s="99" t="b">
        <v>0</v>
      </c>
      <c r="L297" s="99" t="b">
        <v>0</v>
      </c>
    </row>
    <row r="298" spans="1:12" ht="15">
      <c r="A298" s="101" t="s">
        <v>2324</v>
      </c>
      <c r="B298" s="99" t="s">
        <v>2233</v>
      </c>
      <c r="C298" s="99">
        <v>2</v>
      </c>
      <c r="D298" s="103">
        <v>0.0002568857989313416</v>
      </c>
      <c r="E298" s="103">
        <v>3.811541494200998</v>
      </c>
      <c r="F298" s="99" t="s">
        <v>2435</v>
      </c>
      <c r="G298" s="99" t="b">
        <v>0</v>
      </c>
      <c r="H298" s="99" t="b">
        <v>0</v>
      </c>
      <c r="I298" s="99" t="b">
        <v>0</v>
      </c>
      <c r="J298" s="99" t="b">
        <v>0</v>
      </c>
      <c r="K298" s="99" t="b">
        <v>0</v>
      </c>
      <c r="L298" s="99" t="b">
        <v>0</v>
      </c>
    </row>
    <row r="299" spans="1:12" ht="15">
      <c r="A299" s="101" t="s">
        <v>632</v>
      </c>
      <c r="B299" s="99" t="s">
        <v>491</v>
      </c>
      <c r="C299" s="99">
        <v>2</v>
      </c>
      <c r="D299" s="103">
        <v>0.0003030065275454034</v>
      </c>
      <c r="E299" s="103">
        <v>1.6868742765023883</v>
      </c>
      <c r="F299" s="99" t="s">
        <v>2435</v>
      </c>
      <c r="G299" s="99" t="b">
        <v>0</v>
      </c>
      <c r="H299" s="99" t="b">
        <v>0</v>
      </c>
      <c r="I299" s="99" t="b">
        <v>0</v>
      </c>
      <c r="J299" s="99" t="b">
        <v>0</v>
      </c>
      <c r="K299" s="99" t="b">
        <v>0</v>
      </c>
      <c r="L299" s="99" t="b">
        <v>0</v>
      </c>
    </row>
    <row r="300" spans="1:12" ht="15">
      <c r="A300" s="101" t="s">
        <v>654</v>
      </c>
      <c r="B300" s="99" t="s">
        <v>604</v>
      </c>
      <c r="C300" s="99">
        <v>2</v>
      </c>
      <c r="D300" s="103">
        <v>0.0002568857989313416</v>
      </c>
      <c r="E300" s="103">
        <v>2.1882922038030976</v>
      </c>
      <c r="F300" s="99" t="s">
        <v>2435</v>
      </c>
      <c r="G300" s="99" t="b">
        <v>0</v>
      </c>
      <c r="H300" s="99" t="b">
        <v>0</v>
      </c>
      <c r="I300" s="99" t="b">
        <v>0</v>
      </c>
      <c r="J300" s="99" t="b">
        <v>0</v>
      </c>
      <c r="K300" s="99" t="b">
        <v>0</v>
      </c>
      <c r="L300" s="99" t="b">
        <v>0</v>
      </c>
    </row>
    <row r="301" spans="1:12" ht="15">
      <c r="A301" s="101" t="s">
        <v>1305</v>
      </c>
      <c r="B301" s="99" t="s">
        <v>2125</v>
      </c>
      <c r="C301" s="99">
        <v>2</v>
      </c>
      <c r="D301" s="103">
        <v>0.0002568857989313416</v>
      </c>
      <c r="E301" s="103">
        <v>3.5105114985370167</v>
      </c>
      <c r="F301" s="99" t="s">
        <v>2435</v>
      </c>
      <c r="G301" s="99" t="b">
        <v>0</v>
      </c>
      <c r="H301" s="99" t="b">
        <v>0</v>
      </c>
      <c r="I301" s="99" t="b">
        <v>0</v>
      </c>
      <c r="J301" s="99" t="b">
        <v>0</v>
      </c>
      <c r="K301" s="99" t="b">
        <v>0</v>
      </c>
      <c r="L301" s="99" t="b">
        <v>0</v>
      </c>
    </row>
    <row r="302" spans="1:12" ht="15">
      <c r="A302" s="101" t="s">
        <v>846</v>
      </c>
      <c r="B302" s="99" t="s">
        <v>1115</v>
      </c>
      <c r="C302" s="99">
        <v>2</v>
      </c>
      <c r="D302" s="103">
        <v>0.0002568857989313416</v>
      </c>
      <c r="E302" s="103">
        <v>2.869533441178685</v>
      </c>
      <c r="F302" s="99" t="s">
        <v>2435</v>
      </c>
      <c r="G302" s="99" t="b">
        <v>0</v>
      </c>
      <c r="H302" s="99" t="b">
        <v>0</v>
      </c>
      <c r="I302" s="99" t="b">
        <v>0</v>
      </c>
      <c r="J302" s="99" t="b">
        <v>0</v>
      </c>
      <c r="K302" s="99" t="b">
        <v>0</v>
      </c>
      <c r="L302" s="99" t="b">
        <v>0</v>
      </c>
    </row>
    <row r="303" spans="1:12" ht="15">
      <c r="A303" s="101" t="s">
        <v>488</v>
      </c>
      <c r="B303" s="99" t="s">
        <v>494</v>
      </c>
      <c r="C303" s="99">
        <v>2</v>
      </c>
      <c r="D303" s="103">
        <v>0.0003030065275454034</v>
      </c>
      <c r="E303" s="103">
        <v>1.1597790468208873</v>
      </c>
      <c r="F303" s="99" t="s">
        <v>2435</v>
      </c>
      <c r="G303" s="99" t="b">
        <v>0</v>
      </c>
      <c r="H303" s="99" t="b">
        <v>0</v>
      </c>
      <c r="I303" s="99" t="b">
        <v>0</v>
      </c>
      <c r="J303" s="99" t="b">
        <v>0</v>
      </c>
      <c r="K303" s="99" t="b">
        <v>0</v>
      </c>
      <c r="L303" s="99" t="b">
        <v>0</v>
      </c>
    </row>
    <row r="304" spans="1:12" ht="15">
      <c r="A304" s="101" t="s">
        <v>2067</v>
      </c>
      <c r="B304" s="99" t="s">
        <v>483</v>
      </c>
      <c r="C304" s="99">
        <v>2</v>
      </c>
      <c r="D304" s="103">
        <v>0.0002568857989313416</v>
      </c>
      <c r="E304" s="103">
        <v>2.422375409836466</v>
      </c>
      <c r="F304" s="99" t="s">
        <v>2435</v>
      </c>
      <c r="G304" s="99" t="b">
        <v>0</v>
      </c>
      <c r="H304" s="99" t="b">
        <v>0</v>
      </c>
      <c r="I304" s="99" t="b">
        <v>0</v>
      </c>
      <c r="J304" s="99" t="b">
        <v>0</v>
      </c>
      <c r="K304" s="99" t="b">
        <v>0</v>
      </c>
      <c r="L304" s="99" t="b">
        <v>0</v>
      </c>
    </row>
    <row r="305" spans="1:12" ht="15">
      <c r="A305" s="101" t="s">
        <v>671</v>
      </c>
      <c r="B305" s="99" t="s">
        <v>564</v>
      </c>
      <c r="C305" s="99">
        <v>2</v>
      </c>
      <c r="D305" s="103">
        <v>0.0002568857989313416</v>
      </c>
      <c r="E305" s="103">
        <v>2.1169362952674295</v>
      </c>
      <c r="F305" s="99" t="s">
        <v>2435</v>
      </c>
      <c r="G305" s="99" t="b">
        <v>0</v>
      </c>
      <c r="H305" s="99" t="b">
        <v>0</v>
      </c>
      <c r="I305" s="99" t="b">
        <v>0</v>
      </c>
      <c r="J305" s="99" t="b">
        <v>0</v>
      </c>
      <c r="K305" s="99" t="b">
        <v>0</v>
      </c>
      <c r="L305" s="99" t="b">
        <v>0</v>
      </c>
    </row>
    <row r="306" spans="1:12" ht="15">
      <c r="A306" s="101" t="s">
        <v>705</v>
      </c>
      <c r="B306" s="99" t="s">
        <v>2126</v>
      </c>
      <c r="C306" s="99">
        <v>2</v>
      </c>
      <c r="D306" s="103">
        <v>0.0002568857989313416</v>
      </c>
      <c r="E306" s="103">
        <v>3.1125714898649792</v>
      </c>
      <c r="F306" s="99" t="s">
        <v>2435</v>
      </c>
      <c r="G306" s="99" t="b">
        <v>0</v>
      </c>
      <c r="H306" s="99" t="b">
        <v>0</v>
      </c>
      <c r="I306" s="99" t="b">
        <v>0</v>
      </c>
      <c r="J306" s="99" t="b">
        <v>0</v>
      </c>
      <c r="K306" s="99" t="b">
        <v>0</v>
      </c>
      <c r="L306" s="99" t="b">
        <v>0</v>
      </c>
    </row>
    <row r="307" spans="1:12" ht="15">
      <c r="A307" s="101" t="s">
        <v>627</v>
      </c>
      <c r="B307" s="99" t="s">
        <v>1909</v>
      </c>
      <c r="C307" s="99">
        <v>2</v>
      </c>
      <c r="D307" s="103">
        <v>0.0002568857989313416</v>
      </c>
      <c r="E307" s="103">
        <v>2.9986281375581427</v>
      </c>
      <c r="F307" s="99" t="s">
        <v>2435</v>
      </c>
      <c r="G307" s="99" t="b">
        <v>0</v>
      </c>
      <c r="H307" s="99" t="b">
        <v>0</v>
      </c>
      <c r="I307" s="99" t="b">
        <v>0</v>
      </c>
      <c r="J307" s="99" t="b">
        <v>0</v>
      </c>
      <c r="K307" s="99" t="b">
        <v>0</v>
      </c>
      <c r="L307" s="99" t="b">
        <v>0</v>
      </c>
    </row>
    <row r="308" spans="1:12" ht="15">
      <c r="A308" s="101" t="s">
        <v>481</v>
      </c>
      <c r="B308" s="99" t="s">
        <v>1177</v>
      </c>
      <c r="C308" s="99">
        <v>2</v>
      </c>
      <c r="D308" s="103">
        <v>0.0002568857989313416</v>
      </c>
      <c r="E308" s="103">
        <v>2.07914773437803</v>
      </c>
      <c r="F308" s="99" t="s">
        <v>2435</v>
      </c>
      <c r="G308" s="99" t="b">
        <v>0</v>
      </c>
      <c r="H308" s="99" t="b">
        <v>0</v>
      </c>
      <c r="I308" s="99" t="b">
        <v>0</v>
      </c>
      <c r="J308" s="99" t="b">
        <v>0</v>
      </c>
      <c r="K308" s="99" t="b">
        <v>0</v>
      </c>
      <c r="L308" s="99" t="b">
        <v>0</v>
      </c>
    </row>
    <row r="309" spans="1:12" ht="15">
      <c r="A309" s="101" t="s">
        <v>1320</v>
      </c>
      <c r="B309" s="99" t="s">
        <v>1208</v>
      </c>
      <c r="C309" s="99">
        <v>2</v>
      </c>
      <c r="D309" s="103">
        <v>0.0002568857989313416</v>
      </c>
      <c r="E309" s="103">
        <v>3.209481502873036</v>
      </c>
      <c r="F309" s="99" t="s">
        <v>2435</v>
      </c>
      <c r="G309" s="99" t="b">
        <v>0</v>
      </c>
      <c r="H309" s="99" t="b">
        <v>0</v>
      </c>
      <c r="I309" s="99" t="b">
        <v>0</v>
      </c>
      <c r="J309" s="99" t="b">
        <v>0</v>
      </c>
      <c r="K309" s="99" t="b">
        <v>0</v>
      </c>
      <c r="L309" s="99" t="b">
        <v>0</v>
      </c>
    </row>
    <row r="310" spans="1:12" ht="15">
      <c r="A310" s="101" t="s">
        <v>804</v>
      </c>
      <c r="B310" s="99" t="s">
        <v>585</v>
      </c>
      <c r="C310" s="99">
        <v>2</v>
      </c>
      <c r="D310" s="103">
        <v>0.0002568857989313416</v>
      </c>
      <c r="E310" s="103">
        <v>2.306391515881092</v>
      </c>
      <c r="F310" s="99" t="s">
        <v>2435</v>
      </c>
      <c r="G310" s="99" t="b">
        <v>0</v>
      </c>
      <c r="H310" s="99" t="b">
        <v>0</v>
      </c>
      <c r="I310" s="99" t="b">
        <v>0</v>
      </c>
      <c r="J310" s="99" t="b">
        <v>0</v>
      </c>
      <c r="K310" s="99" t="b">
        <v>0</v>
      </c>
      <c r="L310" s="99" t="b">
        <v>0</v>
      </c>
    </row>
    <row r="311" spans="1:12" ht="15">
      <c r="A311" s="101" t="s">
        <v>1256</v>
      </c>
      <c r="B311" s="99" t="s">
        <v>1533</v>
      </c>
      <c r="C311" s="99">
        <v>2</v>
      </c>
      <c r="D311" s="103">
        <v>0.0002568857989313416</v>
      </c>
      <c r="E311" s="103">
        <v>3.334420239481336</v>
      </c>
      <c r="F311" s="99" t="s">
        <v>2435</v>
      </c>
      <c r="G311" s="99" t="b">
        <v>0</v>
      </c>
      <c r="H311" s="99" t="b">
        <v>0</v>
      </c>
      <c r="I311" s="99" t="b">
        <v>0</v>
      </c>
      <c r="J311" s="99" t="b">
        <v>1</v>
      </c>
      <c r="K311" s="99" t="b">
        <v>0</v>
      </c>
      <c r="L311" s="99" t="b">
        <v>0</v>
      </c>
    </row>
    <row r="312" spans="1:12" ht="15">
      <c r="A312" s="101" t="s">
        <v>645</v>
      </c>
      <c r="B312" s="99" t="s">
        <v>244</v>
      </c>
      <c r="C312" s="99">
        <v>2</v>
      </c>
      <c r="D312" s="103">
        <v>0.0002568857989313416</v>
      </c>
      <c r="E312" s="103">
        <v>1.8292702611614298</v>
      </c>
      <c r="F312" s="99" t="s">
        <v>2435</v>
      </c>
      <c r="G312" s="99" t="b">
        <v>0</v>
      </c>
      <c r="H312" s="99" t="b">
        <v>0</v>
      </c>
      <c r="I312" s="99" t="b">
        <v>0</v>
      </c>
      <c r="J312" s="99" t="b">
        <v>0</v>
      </c>
      <c r="K312" s="99" t="b">
        <v>0</v>
      </c>
      <c r="L312" s="99" t="b">
        <v>0</v>
      </c>
    </row>
    <row r="313" spans="1:12" ht="15">
      <c r="A313" s="101" t="s">
        <v>507</v>
      </c>
      <c r="B313" s="99" t="s">
        <v>978</v>
      </c>
      <c r="C313" s="99">
        <v>2</v>
      </c>
      <c r="D313" s="103">
        <v>0.0002568857989313416</v>
      </c>
      <c r="E313" s="103">
        <v>2.1583289804256545</v>
      </c>
      <c r="F313" s="99" t="s">
        <v>2435</v>
      </c>
      <c r="G313" s="99" t="b">
        <v>0</v>
      </c>
      <c r="H313" s="99" t="b">
        <v>0</v>
      </c>
      <c r="I313" s="99" t="b">
        <v>0</v>
      </c>
      <c r="J313" s="99" t="b">
        <v>0</v>
      </c>
      <c r="K313" s="99" t="b">
        <v>0</v>
      </c>
      <c r="L313" s="99" t="b">
        <v>0</v>
      </c>
    </row>
    <row r="314" spans="1:12" ht="15">
      <c r="A314" s="101" t="s">
        <v>512</v>
      </c>
      <c r="B314" s="99" t="s">
        <v>641</v>
      </c>
      <c r="C314" s="99">
        <v>2</v>
      </c>
      <c r="D314" s="103">
        <v>0.0002568857989313416</v>
      </c>
      <c r="E314" s="103">
        <v>1.8720222415823797</v>
      </c>
      <c r="F314" s="99" t="s">
        <v>2435</v>
      </c>
      <c r="G314" s="99" t="b">
        <v>0</v>
      </c>
      <c r="H314" s="99" t="b">
        <v>0</v>
      </c>
      <c r="I314" s="99" t="b">
        <v>0</v>
      </c>
      <c r="J314" s="99" t="b">
        <v>0</v>
      </c>
      <c r="K314" s="99" t="b">
        <v>0</v>
      </c>
      <c r="L314" s="99" t="b">
        <v>0</v>
      </c>
    </row>
    <row r="315" spans="1:12" ht="15">
      <c r="A315" s="101" t="s">
        <v>481</v>
      </c>
      <c r="B315" s="99" t="s">
        <v>1073</v>
      </c>
      <c r="C315" s="99">
        <v>2</v>
      </c>
      <c r="D315" s="103">
        <v>0.0002568857989313416</v>
      </c>
      <c r="E315" s="103">
        <v>1.9822377213699733</v>
      </c>
      <c r="F315" s="99" t="s">
        <v>2435</v>
      </c>
      <c r="G315" s="99" t="b">
        <v>0</v>
      </c>
      <c r="H315" s="99" t="b">
        <v>0</v>
      </c>
      <c r="I315" s="99" t="b">
        <v>0</v>
      </c>
      <c r="J315" s="99" t="b">
        <v>0</v>
      </c>
      <c r="K315" s="99" t="b">
        <v>0</v>
      </c>
      <c r="L315" s="99" t="b">
        <v>0</v>
      </c>
    </row>
    <row r="316" spans="1:12" ht="15">
      <c r="A316" s="101" t="s">
        <v>804</v>
      </c>
      <c r="B316" s="99" t="s">
        <v>555</v>
      </c>
      <c r="C316" s="99">
        <v>2</v>
      </c>
      <c r="D316" s="103">
        <v>0.0002568857989313416</v>
      </c>
      <c r="E316" s="103">
        <v>2.231757897584188</v>
      </c>
      <c r="F316" s="99" t="s">
        <v>2435</v>
      </c>
      <c r="G316" s="99" t="b">
        <v>0</v>
      </c>
      <c r="H316" s="99" t="b">
        <v>0</v>
      </c>
      <c r="I316" s="99" t="b">
        <v>0</v>
      </c>
      <c r="J316" s="99" t="b">
        <v>0</v>
      </c>
      <c r="K316" s="99" t="b">
        <v>0</v>
      </c>
      <c r="L316" s="99" t="b">
        <v>0</v>
      </c>
    </row>
    <row r="317" spans="1:12" ht="15">
      <c r="A317" s="101" t="s">
        <v>2233</v>
      </c>
      <c r="B317" s="99" t="s">
        <v>2211</v>
      </c>
      <c r="C317" s="99">
        <v>2</v>
      </c>
      <c r="D317" s="103">
        <v>0.0002568857989313416</v>
      </c>
      <c r="E317" s="103">
        <v>3.811541494200998</v>
      </c>
      <c r="F317" s="99" t="s">
        <v>2435</v>
      </c>
      <c r="G317" s="99" t="b">
        <v>0</v>
      </c>
      <c r="H317" s="99" t="b">
        <v>0</v>
      </c>
      <c r="I317" s="99" t="b">
        <v>0</v>
      </c>
      <c r="J317" s="99" t="b">
        <v>0</v>
      </c>
      <c r="K317" s="99" t="b">
        <v>0</v>
      </c>
      <c r="L317" s="99" t="b">
        <v>0</v>
      </c>
    </row>
    <row r="318" spans="1:12" ht="15">
      <c r="A318" s="101" t="s">
        <v>1341</v>
      </c>
      <c r="B318" s="99" t="s">
        <v>2174</v>
      </c>
      <c r="C318" s="99">
        <v>2</v>
      </c>
      <c r="D318" s="103">
        <v>0.0003030065275454034</v>
      </c>
      <c r="E318" s="103">
        <v>3.635450235145317</v>
      </c>
      <c r="F318" s="99" t="s">
        <v>2435</v>
      </c>
      <c r="G318" s="99" t="b">
        <v>0</v>
      </c>
      <c r="H318" s="99" t="b">
        <v>0</v>
      </c>
      <c r="I318" s="99" t="b">
        <v>0</v>
      </c>
      <c r="J318" s="99" t="b">
        <v>0</v>
      </c>
      <c r="K318" s="99" t="b">
        <v>0</v>
      </c>
      <c r="L318" s="99" t="b">
        <v>0</v>
      </c>
    </row>
    <row r="319" spans="1:12" ht="15">
      <c r="A319" s="101" t="s">
        <v>587</v>
      </c>
      <c r="B319" s="99" t="s">
        <v>563</v>
      </c>
      <c r="C319" s="99">
        <v>2</v>
      </c>
      <c r="D319" s="103">
        <v>0.0002568857989313416</v>
      </c>
      <c r="E319" s="103">
        <v>1.9542089977697297</v>
      </c>
      <c r="F319" s="99" t="s">
        <v>2435</v>
      </c>
      <c r="G319" s="99" t="b">
        <v>0</v>
      </c>
      <c r="H319" s="99" t="b">
        <v>0</v>
      </c>
      <c r="I319" s="99" t="b">
        <v>0</v>
      </c>
      <c r="J319" s="99" t="b">
        <v>0</v>
      </c>
      <c r="K319" s="99" t="b">
        <v>0</v>
      </c>
      <c r="L319" s="99" t="b">
        <v>0</v>
      </c>
    </row>
    <row r="320" spans="1:12" ht="15">
      <c r="A320" s="101" t="s">
        <v>676</v>
      </c>
      <c r="B320" s="99" t="s">
        <v>589</v>
      </c>
      <c r="C320" s="99">
        <v>2</v>
      </c>
      <c r="D320" s="103">
        <v>0.0002568857989313416</v>
      </c>
      <c r="E320" s="103">
        <v>2.1680888177148105</v>
      </c>
      <c r="F320" s="99" t="s">
        <v>2435</v>
      </c>
      <c r="G320" s="99" t="b">
        <v>0</v>
      </c>
      <c r="H320" s="99" t="b">
        <v>0</v>
      </c>
      <c r="I320" s="99" t="b">
        <v>0</v>
      </c>
      <c r="J320" s="99" t="b">
        <v>0</v>
      </c>
      <c r="K320" s="99" t="b">
        <v>0</v>
      </c>
      <c r="L320" s="99" t="b">
        <v>0</v>
      </c>
    </row>
    <row r="321" spans="1:12" ht="15">
      <c r="A321" s="101" t="s">
        <v>586</v>
      </c>
      <c r="B321" s="99" t="s">
        <v>514</v>
      </c>
      <c r="C321" s="99">
        <v>2</v>
      </c>
      <c r="D321" s="103">
        <v>0.0002568857989313416</v>
      </c>
      <c r="E321" s="103">
        <v>1.7470835049740796</v>
      </c>
      <c r="F321" s="99" t="s">
        <v>2435</v>
      </c>
      <c r="G321" s="99" t="b">
        <v>0</v>
      </c>
      <c r="H321" s="99" t="b">
        <v>0</v>
      </c>
      <c r="I321" s="99" t="b">
        <v>0</v>
      </c>
      <c r="J321" s="99" t="b">
        <v>0</v>
      </c>
      <c r="K321" s="99" t="b">
        <v>0</v>
      </c>
      <c r="L321" s="99" t="b">
        <v>0</v>
      </c>
    </row>
    <row r="322" spans="1:12" ht="15">
      <c r="A322" s="101" t="s">
        <v>528</v>
      </c>
      <c r="B322" s="99" t="s">
        <v>486</v>
      </c>
      <c r="C322" s="99">
        <v>2</v>
      </c>
      <c r="D322" s="103">
        <v>0.0002568857989313416</v>
      </c>
      <c r="E322" s="103">
        <v>1.3521490064417674</v>
      </c>
      <c r="F322" s="99" t="s">
        <v>2435</v>
      </c>
      <c r="G322" s="99" t="b">
        <v>0</v>
      </c>
      <c r="H322" s="99" t="b">
        <v>0</v>
      </c>
      <c r="I322" s="99" t="b">
        <v>0</v>
      </c>
      <c r="J322" s="99" t="b">
        <v>0</v>
      </c>
      <c r="K322" s="99" t="b">
        <v>0</v>
      </c>
      <c r="L322" s="99" t="b">
        <v>0</v>
      </c>
    </row>
    <row r="323" spans="1:12" ht="15">
      <c r="A323" s="101" t="s">
        <v>476</v>
      </c>
      <c r="B323" s="99" t="s">
        <v>480</v>
      </c>
      <c r="C323" s="99">
        <v>2</v>
      </c>
      <c r="D323" s="103">
        <v>0.0002568857989313416</v>
      </c>
      <c r="E323" s="103">
        <v>0.7594249436510001</v>
      </c>
      <c r="F323" s="99" t="s">
        <v>2435</v>
      </c>
      <c r="G323" s="99" t="b">
        <v>0</v>
      </c>
      <c r="H323" s="99" t="b">
        <v>0</v>
      </c>
      <c r="I323" s="99" t="b">
        <v>0</v>
      </c>
      <c r="J323" s="99" t="b">
        <v>0</v>
      </c>
      <c r="K323" s="99" t="b">
        <v>0</v>
      </c>
      <c r="L323" s="99" t="b">
        <v>0</v>
      </c>
    </row>
    <row r="324" spans="1:12" ht="15">
      <c r="A324" s="101" t="s">
        <v>702</v>
      </c>
      <c r="B324" s="99" t="s">
        <v>1255</v>
      </c>
      <c r="C324" s="99">
        <v>2</v>
      </c>
      <c r="D324" s="103">
        <v>0.0002568857989313416</v>
      </c>
      <c r="E324" s="103">
        <v>2.811541494200998</v>
      </c>
      <c r="F324" s="99" t="s">
        <v>2435</v>
      </c>
      <c r="G324" s="99" t="b">
        <v>0</v>
      </c>
      <c r="H324" s="99" t="b">
        <v>0</v>
      </c>
      <c r="I324" s="99" t="b">
        <v>0</v>
      </c>
      <c r="J324" s="99" t="b">
        <v>0</v>
      </c>
      <c r="K324" s="99" t="b">
        <v>0</v>
      </c>
      <c r="L324" s="99" t="b">
        <v>0</v>
      </c>
    </row>
    <row r="325" spans="1:12" ht="15">
      <c r="A325" s="101" t="s">
        <v>587</v>
      </c>
      <c r="B325" s="99" t="s">
        <v>2379</v>
      </c>
      <c r="C325" s="99">
        <v>2</v>
      </c>
      <c r="D325" s="103">
        <v>0.0002568857989313416</v>
      </c>
      <c r="E325" s="103">
        <v>2.9084515072090547</v>
      </c>
      <c r="F325" s="99" t="s">
        <v>2435</v>
      </c>
      <c r="G325" s="99" t="b">
        <v>0</v>
      </c>
      <c r="H325" s="99" t="b">
        <v>0</v>
      </c>
      <c r="I325" s="99" t="b">
        <v>0</v>
      </c>
      <c r="J325" s="99" t="b">
        <v>0</v>
      </c>
      <c r="K325" s="99" t="b">
        <v>0</v>
      </c>
      <c r="L325" s="99" t="b">
        <v>0</v>
      </c>
    </row>
    <row r="326" spans="1:12" ht="15">
      <c r="A326" s="101" t="s">
        <v>527</v>
      </c>
      <c r="B326" s="99" t="s">
        <v>475</v>
      </c>
      <c r="C326" s="99">
        <v>2</v>
      </c>
      <c r="D326" s="103">
        <v>0.0002568857989313416</v>
      </c>
      <c r="E326" s="103">
        <v>1.0696024164717992</v>
      </c>
      <c r="F326" s="99" t="s">
        <v>2435</v>
      </c>
      <c r="G326" s="99" t="b">
        <v>0</v>
      </c>
      <c r="H326" s="99" t="b">
        <v>0</v>
      </c>
      <c r="I326" s="99" t="b">
        <v>0</v>
      </c>
      <c r="J326" s="99" t="b">
        <v>0</v>
      </c>
      <c r="K326" s="99" t="b">
        <v>0</v>
      </c>
      <c r="L326" s="99" t="b">
        <v>0</v>
      </c>
    </row>
    <row r="327" spans="1:12" ht="15">
      <c r="A327" s="101" t="s">
        <v>523</v>
      </c>
      <c r="B327" s="99" t="s">
        <v>523</v>
      </c>
      <c r="C327" s="99">
        <v>2</v>
      </c>
      <c r="D327" s="103">
        <v>0.0002568857989313416</v>
      </c>
      <c r="E327" s="103">
        <v>1.6177214681848853</v>
      </c>
      <c r="F327" s="99" t="s">
        <v>2435</v>
      </c>
      <c r="G327" s="99" t="b">
        <v>0</v>
      </c>
      <c r="H327" s="99" t="b">
        <v>0</v>
      </c>
      <c r="I327" s="99" t="b">
        <v>0</v>
      </c>
      <c r="J327" s="99" t="b">
        <v>0</v>
      </c>
      <c r="K327" s="99" t="b">
        <v>0</v>
      </c>
      <c r="L327" s="99" t="b">
        <v>0</v>
      </c>
    </row>
    <row r="328" spans="1:12" ht="15">
      <c r="A328" s="101" t="s">
        <v>563</v>
      </c>
      <c r="B328" s="99" t="s">
        <v>489</v>
      </c>
      <c r="C328" s="99">
        <v>2</v>
      </c>
      <c r="D328" s="103">
        <v>0.0002568857989313416</v>
      </c>
      <c r="E328" s="103">
        <v>1.514876303939467</v>
      </c>
      <c r="F328" s="99" t="s">
        <v>2435</v>
      </c>
      <c r="G328" s="99" t="b">
        <v>0</v>
      </c>
      <c r="H328" s="99" t="b">
        <v>0</v>
      </c>
      <c r="I328" s="99" t="b">
        <v>0</v>
      </c>
      <c r="J328" s="99" t="b">
        <v>0</v>
      </c>
      <c r="K328" s="99" t="b">
        <v>0</v>
      </c>
      <c r="L328" s="99" t="b">
        <v>0</v>
      </c>
    </row>
    <row r="329" spans="1:12" ht="15">
      <c r="A329" s="101" t="s">
        <v>1427</v>
      </c>
      <c r="B329" s="99" t="s">
        <v>633</v>
      </c>
      <c r="C329" s="99">
        <v>2</v>
      </c>
      <c r="D329" s="103">
        <v>0.0002568857989313416</v>
      </c>
      <c r="E329" s="103">
        <v>2.8225368785024614</v>
      </c>
      <c r="F329" s="99" t="s">
        <v>2435</v>
      </c>
      <c r="G329" s="99" t="b">
        <v>1</v>
      </c>
      <c r="H329" s="99" t="b">
        <v>0</v>
      </c>
      <c r="I329" s="99" t="b">
        <v>0</v>
      </c>
      <c r="J329" s="99" t="b">
        <v>0</v>
      </c>
      <c r="K329" s="99" t="b">
        <v>0</v>
      </c>
      <c r="L329" s="99" t="b">
        <v>0</v>
      </c>
    </row>
    <row r="330" spans="1:12" ht="15">
      <c r="A330" s="101" t="s">
        <v>1387</v>
      </c>
      <c r="B330" s="99" t="s">
        <v>2280</v>
      </c>
      <c r="C330" s="99">
        <v>2</v>
      </c>
      <c r="D330" s="103">
        <v>0.0002568857989313416</v>
      </c>
      <c r="E330" s="103">
        <v>3.635450235145317</v>
      </c>
      <c r="F330" s="99" t="s">
        <v>2435</v>
      </c>
      <c r="G330" s="99" t="b">
        <v>0</v>
      </c>
      <c r="H330" s="99" t="b">
        <v>0</v>
      </c>
      <c r="I330" s="99" t="b">
        <v>0</v>
      </c>
      <c r="J330" s="99" t="b">
        <v>0</v>
      </c>
      <c r="K330" s="99" t="b">
        <v>0</v>
      </c>
      <c r="L330" s="99" t="b">
        <v>0</v>
      </c>
    </row>
    <row r="331" spans="1:12" ht="15">
      <c r="A331" s="101" t="s">
        <v>591</v>
      </c>
      <c r="B331" s="99" t="s">
        <v>761</v>
      </c>
      <c r="C331" s="99">
        <v>2</v>
      </c>
      <c r="D331" s="103">
        <v>0.0002568857989313416</v>
      </c>
      <c r="E331" s="103">
        <v>2.2552389934337107</v>
      </c>
      <c r="F331" s="99" t="s">
        <v>2435</v>
      </c>
      <c r="G331" s="99" t="b">
        <v>0</v>
      </c>
      <c r="H331" s="99" t="b">
        <v>0</v>
      </c>
      <c r="I331" s="99" t="b">
        <v>0</v>
      </c>
      <c r="J331" s="99" t="b">
        <v>0</v>
      </c>
      <c r="K331" s="99" t="b">
        <v>0</v>
      </c>
      <c r="L331" s="99" t="b">
        <v>0</v>
      </c>
    </row>
    <row r="332" spans="1:12" ht="15">
      <c r="A332" s="101" t="s">
        <v>498</v>
      </c>
      <c r="B332" s="99" t="s">
        <v>879</v>
      </c>
      <c r="C332" s="99">
        <v>2</v>
      </c>
      <c r="D332" s="103">
        <v>0.0002568857989313416</v>
      </c>
      <c r="E332" s="103">
        <v>2.0122009447474163</v>
      </c>
      <c r="F332" s="99" t="s">
        <v>2435</v>
      </c>
      <c r="G332" s="99" t="b">
        <v>0</v>
      </c>
      <c r="H332" s="99" t="b">
        <v>0</v>
      </c>
      <c r="I332" s="99" t="b">
        <v>0</v>
      </c>
      <c r="J332" s="99" t="b">
        <v>0</v>
      </c>
      <c r="K332" s="99" t="b">
        <v>0</v>
      </c>
      <c r="L332" s="99" t="b">
        <v>0</v>
      </c>
    </row>
    <row r="333" spans="1:12" ht="15">
      <c r="A333" s="101" t="s">
        <v>1542</v>
      </c>
      <c r="B333" s="99" t="s">
        <v>1194</v>
      </c>
      <c r="C333" s="99">
        <v>2</v>
      </c>
      <c r="D333" s="103">
        <v>0.0002568857989313416</v>
      </c>
      <c r="E333" s="103">
        <v>3.334420239481336</v>
      </c>
      <c r="F333" s="99" t="s">
        <v>2435</v>
      </c>
      <c r="G333" s="99" t="b">
        <v>0</v>
      </c>
      <c r="H333" s="99" t="b">
        <v>0</v>
      </c>
      <c r="I333" s="99" t="b">
        <v>0</v>
      </c>
      <c r="J333" s="99" t="b">
        <v>0</v>
      </c>
      <c r="K333" s="99" t="b">
        <v>0</v>
      </c>
      <c r="L333" s="99" t="b">
        <v>0</v>
      </c>
    </row>
    <row r="334" spans="1:12" ht="15">
      <c r="A334" s="101" t="s">
        <v>482</v>
      </c>
      <c r="B334" s="99" t="s">
        <v>558</v>
      </c>
      <c r="C334" s="99">
        <v>2</v>
      </c>
      <c r="D334" s="103">
        <v>0.0002568857989313416</v>
      </c>
      <c r="E334" s="103">
        <v>1.4593589760896357</v>
      </c>
      <c r="F334" s="99" t="s">
        <v>2435</v>
      </c>
      <c r="G334" s="99" t="b">
        <v>0</v>
      </c>
      <c r="H334" s="99" t="b">
        <v>0</v>
      </c>
      <c r="I334" s="99" t="b">
        <v>0</v>
      </c>
      <c r="J334" s="99" t="b">
        <v>0</v>
      </c>
      <c r="K334" s="99" t="b">
        <v>0</v>
      </c>
      <c r="L334" s="99" t="b">
        <v>0</v>
      </c>
    </row>
    <row r="335" spans="1:12" ht="15">
      <c r="A335" s="101" t="s">
        <v>710</v>
      </c>
      <c r="B335" s="99" t="s">
        <v>253</v>
      </c>
      <c r="C335" s="99">
        <v>2</v>
      </c>
      <c r="D335" s="103">
        <v>0.0002568857989313416</v>
      </c>
      <c r="E335" s="103">
        <v>2.635450235145317</v>
      </c>
      <c r="F335" s="99" t="s">
        <v>2435</v>
      </c>
      <c r="G335" s="99" t="b">
        <v>0</v>
      </c>
      <c r="H335" s="99" t="b">
        <v>0</v>
      </c>
      <c r="I335" s="99" t="b">
        <v>0</v>
      </c>
      <c r="J335" s="99" t="b">
        <v>0</v>
      </c>
      <c r="K335" s="99" t="b">
        <v>0</v>
      </c>
      <c r="L335" s="99" t="b">
        <v>0</v>
      </c>
    </row>
    <row r="336" spans="1:12" ht="15">
      <c r="A336" s="101" t="s">
        <v>1145</v>
      </c>
      <c r="B336" s="99" t="s">
        <v>1200</v>
      </c>
      <c r="C336" s="99">
        <v>2</v>
      </c>
      <c r="D336" s="103">
        <v>0.0002568857989313416</v>
      </c>
      <c r="E336" s="103">
        <v>3.209481502873036</v>
      </c>
      <c r="F336" s="99" t="s">
        <v>2435</v>
      </c>
      <c r="G336" s="99" t="b">
        <v>0</v>
      </c>
      <c r="H336" s="99" t="b">
        <v>0</v>
      </c>
      <c r="I336" s="99" t="b">
        <v>0</v>
      </c>
      <c r="J336" s="99" t="b">
        <v>0</v>
      </c>
      <c r="K336" s="99" t="b">
        <v>0</v>
      </c>
      <c r="L336" s="99" t="b">
        <v>0</v>
      </c>
    </row>
    <row r="337" spans="1:12" ht="15">
      <c r="A337" s="101" t="s">
        <v>555</v>
      </c>
      <c r="B337" s="99" t="s">
        <v>997</v>
      </c>
      <c r="C337" s="99">
        <v>2</v>
      </c>
      <c r="D337" s="103">
        <v>0.0002568857989313416</v>
      </c>
      <c r="E337" s="103">
        <v>2.435877880240113</v>
      </c>
      <c r="F337" s="99" t="s">
        <v>2435</v>
      </c>
      <c r="G337" s="99" t="b">
        <v>0</v>
      </c>
      <c r="H337" s="99" t="b">
        <v>0</v>
      </c>
      <c r="I337" s="99" t="b">
        <v>0</v>
      </c>
      <c r="J337" s="99" t="b">
        <v>0</v>
      </c>
      <c r="K337" s="99" t="b">
        <v>0</v>
      </c>
      <c r="L337" s="99" t="b">
        <v>0</v>
      </c>
    </row>
    <row r="338" spans="1:12" ht="15">
      <c r="A338" s="101" t="s">
        <v>1495</v>
      </c>
      <c r="B338" s="99" t="s">
        <v>541</v>
      </c>
      <c r="C338" s="99">
        <v>2</v>
      </c>
      <c r="D338" s="103">
        <v>0.0002568857989313416</v>
      </c>
      <c r="E338" s="103">
        <v>2.614260936075379</v>
      </c>
      <c r="F338" s="99" t="s">
        <v>2435</v>
      </c>
      <c r="G338" s="99" t="b">
        <v>0</v>
      </c>
      <c r="H338" s="99" t="b">
        <v>1</v>
      </c>
      <c r="I338" s="99" t="b">
        <v>0</v>
      </c>
      <c r="J338" s="99" t="b">
        <v>0</v>
      </c>
      <c r="K338" s="99" t="b">
        <v>0</v>
      </c>
      <c r="L338" s="99" t="b">
        <v>0</v>
      </c>
    </row>
    <row r="339" spans="1:12" ht="15">
      <c r="A339" s="101" t="s">
        <v>917</v>
      </c>
      <c r="B339" s="99" t="s">
        <v>1523</v>
      </c>
      <c r="C339" s="99">
        <v>2</v>
      </c>
      <c r="D339" s="103">
        <v>0.0002568857989313416</v>
      </c>
      <c r="E339" s="103">
        <v>3.1583289804256545</v>
      </c>
      <c r="F339" s="99" t="s">
        <v>2435</v>
      </c>
      <c r="G339" s="99" t="b">
        <v>0</v>
      </c>
      <c r="H339" s="99" t="b">
        <v>0</v>
      </c>
      <c r="I339" s="99" t="b">
        <v>0</v>
      </c>
      <c r="J339" s="99" t="b">
        <v>0</v>
      </c>
      <c r="K339" s="99" t="b">
        <v>0</v>
      </c>
      <c r="L339" s="99" t="b">
        <v>0</v>
      </c>
    </row>
    <row r="340" spans="1:12" ht="15">
      <c r="A340" s="101" t="s">
        <v>1436</v>
      </c>
      <c r="B340" s="99" t="s">
        <v>604</v>
      </c>
      <c r="C340" s="99">
        <v>2</v>
      </c>
      <c r="D340" s="103">
        <v>0.0003030065275454034</v>
      </c>
      <c r="E340" s="103">
        <v>2.79035219513106</v>
      </c>
      <c r="F340" s="99" t="s">
        <v>2435</v>
      </c>
      <c r="G340" s="99" t="b">
        <v>0</v>
      </c>
      <c r="H340" s="99" t="b">
        <v>0</v>
      </c>
      <c r="I340" s="99" t="b">
        <v>0</v>
      </c>
      <c r="J340" s="99" t="b">
        <v>0</v>
      </c>
      <c r="K340" s="99" t="b">
        <v>0</v>
      </c>
      <c r="L340" s="99" t="b">
        <v>0</v>
      </c>
    </row>
    <row r="341" spans="1:12" ht="15">
      <c r="A341" s="101" t="s">
        <v>651</v>
      </c>
      <c r="B341" s="99" t="s">
        <v>998</v>
      </c>
      <c r="C341" s="99">
        <v>2</v>
      </c>
      <c r="D341" s="103">
        <v>0.0002568857989313416</v>
      </c>
      <c r="E341" s="103">
        <v>2.635450235145317</v>
      </c>
      <c r="F341" s="99" t="s">
        <v>2435</v>
      </c>
      <c r="G341" s="99" t="b">
        <v>0</v>
      </c>
      <c r="H341" s="99" t="b">
        <v>0</v>
      </c>
      <c r="I341" s="99" t="b">
        <v>0</v>
      </c>
      <c r="J341" s="99" t="b">
        <v>0</v>
      </c>
      <c r="K341" s="99" t="b">
        <v>0</v>
      </c>
      <c r="L341" s="99" t="b">
        <v>0</v>
      </c>
    </row>
    <row r="342" spans="1:12" ht="15">
      <c r="A342" s="101" t="s">
        <v>623</v>
      </c>
      <c r="B342" s="99" t="s">
        <v>600</v>
      </c>
      <c r="C342" s="99">
        <v>2</v>
      </c>
      <c r="D342" s="103">
        <v>0.0002568857989313416</v>
      </c>
      <c r="E342" s="103">
        <v>2.1235668741664426</v>
      </c>
      <c r="F342" s="99" t="s">
        <v>2435</v>
      </c>
      <c r="G342" s="99" t="b">
        <v>0</v>
      </c>
      <c r="H342" s="99" t="b">
        <v>0</v>
      </c>
      <c r="I342" s="99" t="b">
        <v>0</v>
      </c>
      <c r="J342" s="99" t="b">
        <v>0</v>
      </c>
      <c r="K342" s="99" t="b">
        <v>0</v>
      </c>
      <c r="L342" s="99" t="b">
        <v>0</v>
      </c>
    </row>
    <row r="343" spans="1:12" ht="15">
      <c r="A343" s="101" t="s">
        <v>1136</v>
      </c>
      <c r="B343" s="99" t="s">
        <v>872</v>
      </c>
      <c r="C343" s="99">
        <v>2</v>
      </c>
      <c r="D343" s="103">
        <v>0.0002568857989313416</v>
      </c>
      <c r="E343" s="103">
        <v>2.9664434541867415</v>
      </c>
      <c r="F343" s="99" t="s">
        <v>2435</v>
      </c>
      <c r="G343" s="99" t="b">
        <v>0</v>
      </c>
      <c r="H343" s="99" t="b">
        <v>0</v>
      </c>
      <c r="I343" s="99" t="b">
        <v>0</v>
      </c>
      <c r="J343" s="99" t="b">
        <v>1</v>
      </c>
      <c r="K343" s="99" t="b">
        <v>0</v>
      </c>
      <c r="L343" s="99" t="b">
        <v>0</v>
      </c>
    </row>
    <row r="344" spans="1:12" ht="15">
      <c r="A344" s="101" t="s">
        <v>1013</v>
      </c>
      <c r="B344" s="99" t="s">
        <v>474</v>
      </c>
      <c r="C344" s="99">
        <v>2</v>
      </c>
      <c r="D344" s="103">
        <v>0.0002568857989313416</v>
      </c>
      <c r="E344" s="103">
        <v>1.5973601855371775</v>
      </c>
      <c r="F344" s="99" t="s">
        <v>2435</v>
      </c>
      <c r="G344" s="99" t="b">
        <v>0</v>
      </c>
      <c r="H344" s="99" t="b">
        <v>0</v>
      </c>
      <c r="I344" s="99" t="b">
        <v>0</v>
      </c>
      <c r="J344" s="99" t="b">
        <v>0</v>
      </c>
      <c r="K344" s="99" t="b">
        <v>0</v>
      </c>
      <c r="L344" s="99" t="b">
        <v>0</v>
      </c>
    </row>
    <row r="345" spans="1:12" ht="15">
      <c r="A345" s="101" t="s">
        <v>1489</v>
      </c>
      <c r="B345" s="99" t="s">
        <v>923</v>
      </c>
      <c r="C345" s="99">
        <v>2</v>
      </c>
      <c r="D345" s="103">
        <v>0.0002568857989313416</v>
      </c>
      <c r="E345" s="103">
        <v>3.1583289804256545</v>
      </c>
      <c r="F345" s="99" t="s">
        <v>2435</v>
      </c>
      <c r="G345" s="99" t="b">
        <v>0</v>
      </c>
      <c r="H345" s="99" t="b">
        <v>0</v>
      </c>
      <c r="I345" s="99" t="b">
        <v>0</v>
      </c>
      <c r="J345" s="99" t="b">
        <v>0</v>
      </c>
      <c r="K345" s="99" t="b">
        <v>0</v>
      </c>
      <c r="L345" s="99" t="b">
        <v>0</v>
      </c>
    </row>
    <row r="346" spans="1:12" ht="15">
      <c r="A346" s="101" t="s">
        <v>1723</v>
      </c>
      <c r="B346" s="99" t="s">
        <v>230</v>
      </c>
      <c r="C346" s="99">
        <v>2</v>
      </c>
      <c r="D346" s="103">
        <v>0.0002568857989313416</v>
      </c>
      <c r="E346" s="103">
        <v>2.489322199467079</v>
      </c>
      <c r="F346" s="99" t="s">
        <v>2435</v>
      </c>
      <c r="G346" s="99" t="b">
        <v>0</v>
      </c>
      <c r="H346" s="99" t="b">
        <v>0</v>
      </c>
      <c r="I346" s="99" t="b">
        <v>0</v>
      </c>
      <c r="J346" s="99" t="b">
        <v>0</v>
      </c>
      <c r="K346" s="99" t="b">
        <v>0</v>
      </c>
      <c r="L346" s="99" t="b">
        <v>0</v>
      </c>
    </row>
    <row r="347" spans="1:12" ht="15">
      <c r="A347" s="101" t="s">
        <v>774</v>
      </c>
      <c r="B347" s="99" t="s">
        <v>474</v>
      </c>
      <c r="C347" s="99">
        <v>2</v>
      </c>
      <c r="D347" s="103">
        <v>0.0002568857989313416</v>
      </c>
      <c r="E347" s="103">
        <v>1.3932402028812527</v>
      </c>
      <c r="F347" s="99" t="s">
        <v>2435</v>
      </c>
      <c r="G347" s="99" t="b">
        <v>0</v>
      </c>
      <c r="H347" s="99" t="b">
        <v>0</v>
      </c>
      <c r="I347" s="99" t="b">
        <v>0</v>
      </c>
      <c r="J347" s="99" t="b">
        <v>0</v>
      </c>
      <c r="K347" s="99" t="b">
        <v>0</v>
      </c>
      <c r="L347" s="99" t="b">
        <v>0</v>
      </c>
    </row>
    <row r="348" spans="1:12" ht="15">
      <c r="A348" s="101" t="s">
        <v>522</v>
      </c>
      <c r="B348" s="99" t="s">
        <v>501</v>
      </c>
      <c r="C348" s="99">
        <v>2</v>
      </c>
      <c r="D348" s="103">
        <v>0.0002568857989313416</v>
      </c>
      <c r="E348" s="103">
        <v>1.4841825598146678</v>
      </c>
      <c r="F348" s="99" t="s">
        <v>2435</v>
      </c>
      <c r="G348" s="99" t="b">
        <v>0</v>
      </c>
      <c r="H348" s="99" t="b">
        <v>0</v>
      </c>
      <c r="I348" s="99" t="b">
        <v>0</v>
      </c>
      <c r="J348" s="99" t="b">
        <v>0</v>
      </c>
      <c r="K348" s="99" t="b">
        <v>0</v>
      </c>
      <c r="L348" s="99" t="b">
        <v>0</v>
      </c>
    </row>
    <row r="349" spans="1:12" ht="15">
      <c r="A349" s="101" t="s">
        <v>617</v>
      </c>
      <c r="B349" s="99" t="s">
        <v>724</v>
      </c>
      <c r="C349" s="99">
        <v>2</v>
      </c>
      <c r="D349" s="103">
        <v>0.0003030065275454034</v>
      </c>
      <c r="E349" s="103">
        <v>2.3454156237827988</v>
      </c>
      <c r="F349" s="99" t="s">
        <v>2435</v>
      </c>
      <c r="G349" s="99" t="b">
        <v>0</v>
      </c>
      <c r="H349" s="99" t="b">
        <v>0</v>
      </c>
      <c r="I349" s="99" t="b">
        <v>0</v>
      </c>
      <c r="J349" s="99" t="b">
        <v>0</v>
      </c>
      <c r="K349" s="99" t="b">
        <v>0</v>
      </c>
      <c r="L349" s="99" t="b">
        <v>0</v>
      </c>
    </row>
    <row r="350" spans="1:12" ht="15">
      <c r="A350" s="101" t="s">
        <v>2070</v>
      </c>
      <c r="B350" s="99" t="s">
        <v>653</v>
      </c>
      <c r="C350" s="99">
        <v>2</v>
      </c>
      <c r="D350" s="103">
        <v>0.0002568857989313416</v>
      </c>
      <c r="E350" s="103">
        <v>3.0333902438173546</v>
      </c>
      <c r="F350" s="99" t="s">
        <v>2435</v>
      </c>
      <c r="G350" s="99" t="b">
        <v>0</v>
      </c>
      <c r="H350" s="99" t="b">
        <v>0</v>
      </c>
      <c r="I350" s="99" t="b">
        <v>0</v>
      </c>
      <c r="J350" s="99" t="b">
        <v>0</v>
      </c>
      <c r="K350" s="99" t="b">
        <v>0</v>
      </c>
      <c r="L350" s="99" t="b">
        <v>0</v>
      </c>
    </row>
    <row r="351" spans="1:12" ht="15">
      <c r="A351" s="101" t="s">
        <v>892</v>
      </c>
      <c r="B351" s="99" t="s">
        <v>1632</v>
      </c>
      <c r="C351" s="99">
        <v>2</v>
      </c>
      <c r="D351" s="103">
        <v>0.0003030065275454034</v>
      </c>
      <c r="E351" s="103">
        <v>3.1583289804256545</v>
      </c>
      <c r="F351" s="99" t="s">
        <v>2435</v>
      </c>
      <c r="G351" s="99" t="b">
        <v>0</v>
      </c>
      <c r="H351" s="99" t="b">
        <v>0</v>
      </c>
      <c r="I351" s="99" t="b">
        <v>0</v>
      </c>
      <c r="J351" s="99" t="b">
        <v>0</v>
      </c>
      <c r="K351" s="99" t="b">
        <v>0</v>
      </c>
      <c r="L351" s="99" t="b">
        <v>0</v>
      </c>
    </row>
    <row r="352" spans="1:12" ht="15">
      <c r="A352" s="101" t="s">
        <v>584</v>
      </c>
      <c r="B352" s="99" t="s">
        <v>548</v>
      </c>
      <c r="C352" s="99">
        <v>2</v>
      </c>
      <c r="D352" s="103">
        <v>0.0002568857989313416</v>
      </c>
      <c r="E352" s="103">
        <v>1.9084515072090544</v>
      </c>
      <c r="F352" s="99" t="s">
        <v>2435</v>
      </c>
      <c r="G352" s="99" t="b">
        <v>0</v>
      </c>
      <c r="H352" s="99" t="b">
        <v>0</v>
      </c>
      <c r="I352" s="99" t="b">
        <v>0</v>
      </c>
      <c r="J352" s="99" t="b">
        <v>0</v>
      </c>
      <c r="K352" s="99" t="b">
        <v>0</v>
      </c>
      <c r="L352" s="99" t="b">
        <v>0</v>
      </c>
    </row>
    <row r="353" spans="1:12" ht="15">
      <c r="A353" s="101" t="s">
        <v>563</v>
      </c>
      <c r="B353" s="99" t="s">
        <v>1311</v>
      </c>
      <c r="C353" s="99">
        <v>2</v>
      </c>
      <c r="D353" s="103">
        <v>0.0002568857989313416</v>
      </c>
      <c r="E353" s="103">
        <v>2.556268989097692</v>
      </c>
      <c r="F353" s="99" t="s">
        <v>2435</v>
      </c>
      <c r="G353" s="99" t="b">
        <v>0</v>
      </c>
      <c r="H353" s="99" t="b">
        <v>0</v>
      </c>
      <c r="I353" s="99" t="b">
        <v>0</v>
      </c>
      <c r="J353" s="99" t="b">
        <v>0</v>
      </c>
      <c r="K353" s="99" t="b">
        <v>0</v>
      </c>
      <c r="L353" s="99" t="b">
        <v>0</v>
      </c>
    </row>
    <row r="354" spans="1:12" ht="15">
      <c r="A354" s="101" t="s">
        <v>718</v>
      </c>
      <c r="B354" s="99" t="s">
        <v>677</v>
      </c>
      <c r="C354" s="99">
        <v>2</v>
      </c>
      <c r="D354" s="103">
        <v>0.0002568857989313416</v>
      </c>
      <c r="E354" s="103">
        <v>2.417966290931411</v>
      </c>
      <c r="F354" s="99" t="s">
        <v>2435</v>
      </c>
      <c r="G354" s="99" t="b">
        <v>0</v>
      </c>
      <c r="H354" s="99" t="b">
        <v>0</v>
      </c>
      <c r="I354" s="99" t="b">
        <v>0</v>
      </c>
      <c r="J354" s="99" t="b">
        <v>0</v>
      </c>
      <c r="K354" s="99" t="b">
        <v>0</v>
      </c>
      <c r="L354" s="99" t="b">
        <v>0</v>
      </c>
    </row>
    <row r="355" spans="1:12" ht="15">
      <c r="A355" s="101" t="s">
        <v>2176</v>
      </c>
      <c r="B355" s="99" t="s">
        <v>1770</v>
      </c>
      <c r="C355" s="99">
        <v>2</v>
      </c>
      <c r="D355" s="103">
        <v>0.0002568857989313416</v>
      </c>
      <c r="E355" s="103">
        <v>3.811541494200998</v>
      </c>
      <c r="F355" s="99" t="s">
        <v>2435</v>
      </c>
      <c r="G355" s="99" t="b">
        <v>0</v>
      </c>
      <c r="H355" s="99" t="b">
        <v>0</v>
      </c>
      <c r="I355" s="99" t="b">
        <v>0</v>
      </c>
      <c r="J355" s="99" t="b">
        <v>0</v>
      </c>
      <c r="K355" s="99" t="b">
        <v>0</v>
      </c>
      <c r="L355" s="99" t="b">
        <v>0</v>
      </c>
    </row>
    <row r="356" spans="1:12" ht="15">
      <c r="A356" s="101" t="s">
        <v>773</v>
      </c>
      <c r="B356" s="99" t="s">
        <v>490</v>
      </c>
      <c r="C356" s="99">
        <v>2</v>
      </c>
      <c r="D356" s="103">
        <v>0.0002568857989313416</v>
      </c>
      <c r="E356" s="103">
        <v>1.8770430429574303</v>
      </c>
      <c r="F356" s="99" t="s">
        <v>2435</v>
      </c>
      <c r="G356" s="99" t="b">
        <v>0</v>
      </c>
      <c r="H356" s="99" t="b">
        <v>0</v>
      </c>
      <c r="I356" s="99" t="b">
        <v>0</v>
      </c>
      <c r="J356" s="99" t="b">
        <v>0</v>
      </c>
      <c r="K356" s="99" t="b">
        <v>0</v>
      </c>
      <c r="L356" s="99" t="b">
        <v>0</v>
      </c>
    </row>
    <row r="357" spans="1:12" ht="15">
      <c r="A357" s="101" t="s">
        <v>586</v>
      </c>
      <c r="B357" s="99" t="s">
        <v>1513</v>
      </c>
      <c r="C357" s="99">
        <v>2</v>
      </c>
      <c r="D357" s="103">
        <v>0.0002568857989313416</v>
      </c>
      <c r="E357" s="103">
        <v>2.7323602481533733</v>
      </c>
      <c r="F357" s="99" t="s">
        <v>2435</v>
      </c>
      <c r="G357" s="99" t="b">
        <v>0</v>
      </c>
      <c r="H357" s="99" t="b">
        <v>0</v>
      </c>
      <c r="I357" s="99" t="b">
        <v>0</v>
      </c>
      <c r="J357" s="99" t="b">
        <v>0</v>
      </c>
      <c r="K357" s="99" t="b">
        <v>0</v>
      </c>
      <c r="L357" s="99" t="b">
        <v>0</v>
      </c>
    </row>
    <row r="358" spans="1:12" ht="15">
      <c r="A358" s="101" t="s">
        <v>961</v>
      </c>
      <c r="B358" s="99" t="s">
        <v>1642</v>
      </c>
      <c r="C358" s="99">
        <v>2</v>
      </c>
      <c r="D358" s="103">
        <v>0.0002568857989313416</v>
      </c>
      <c r="E358" s="103">
        <v>3.1583289804256545</v>
      </c>
      <c r="F358" s="99" t="s">
        <v>2435</v>
      </c>
      <c r="G358" s="99" t="b">
        <v>0</v>
      </c>
      <c r="H358" s="99" t="b">
        <v>0</v>
      </c>
      <c r="I358" s="99" t="b">
        <v>0</v>
      </c>
      <c r="J358" s="99" t="b">
        <v>0</v>
      </c>
      <c r="K358" s="99" t="b">
        <v>0</v>
      </c>
      <c r="L358" s="99" t="b">
        <v>0</v>
      </c>
    </row>
    <row r="359" spans="1:12" ht="15">
      <c r="A359" s="101" t="s">
        <v>2272</v>
      </c>
      <c r="B359" s="99" t="s">
        <v>2231</v>
      </c>
      <c r="C359" s="99">
        <v>2</v>
      </c>
      <c r="D359" s="103">
        <v>0.0002568857989313416</v>
      </c>
      <c r="E359" s="103">
        <v>3.811541494200998</v>
      </c>
      <c r="F359" s="99" t="s">
        <v>2435</v>
      </c>
      <c r="G359" s="99" t="b">
        <v>0</v>
      </c>
      <c r="H359" s="99" t="b">
        <v>0</v>
      </c>
      <c r="I359" s="99" t="b">
        <v>0</v>
      </c>
      <c r="J359" s="99" t="b">
        <v>0</v>
      </c>
      <c r="K359" s="99" t="b">
        <v>0</v>
      </c>
      <c r="L359" s="99" t="b">
        <v>0</v>
      </c>
    </row>
    <row r="360" spans="1:12" ht="15">
      <c r="A360" s="101" t="s">
        <v>1242</v>
      </c>
      <c r="B360" s="99" t="s">
        <v>2257</v>
      </c>
      <c r="C360" s="99">
        <v>2</v>
      </c>
      <c r="D360" s="103">
        <v>0.0002568857989313416</v>
      </c>
      <c r="E360" s="103">
        <v>3.5105114985370167</v>
      </c>
      <c r="F360" s="99" t="s">
        <v>2435</v>
      </c>
      <c r="G360" s="99" t="b">
        <v>0</v>
      </c>
      <c r="H360" s="99" t="b">
        <v>1</v>
      </c>
      <c r="I360" s="99" t="b">
        <v>0</v>
      </c>
      <c r="J360" s="99" t="b">
        <v>0</v>
      </c>
      <c r="K360" s="99" t="b">
        <v>0</v>
      </c>
      <c r="L360" s="99" t="b">
        <v>0</v>
      </c>
    </row>
    <row r="361" spans="1:12" ht="15">
      <c r="A361" s="101" t="s">
        <v>858</v>
      </c>
      <c r="B361" s="99" t="s">
        <v>1144</v>
      </c>
      <c r="C361" s="99">
        <v>2</v>
      </c>
      <c r="D361" s="103">
        <v>0.0002568857989313416</v>
      </c>
      <c r="E361" s="103">
        <v>2.9664434541867415</v>
      </c>
      <c r="F361" s="99" t="s">
        <v>2435</v>
      </c>
      <c r="G361" s="99" t="b">
        <v>0</v>
      </c>
      <c r="H361" s="99" t="b">
        <v>0</v>
      </c>
      <c r="I361" s="99" t="b">
        <v>0</v>
      </c>
      <c r="J361" s="99" t="b">
        <v>0</v>
      </c>
      <c r="K361" s="99" t="b">
        <v>0</v>
      </c>
      <c r="L361" s="99" t="b">
        <v>0</v>
      </c>
    </row>
    <row r="362" spans="1:12" ht="15">
      <c r="A362" s="101" t="s">
        <v>2097</v>
      </c>
      <c r="B362" s="99" t="s">
        <v>1821</v>
      </c>
      <c r="C362" s="99">
        <v>2</v>
      </c>
      <c r="D362" s="103">
        <v>0.0002568857989313416</v>
      </c>
      <c r="E362" s="103">
        <v>3.811541494200998</v>
      </c>
      <c r="F362" s="99" t="s">
        <v>2435</v>
      </c>
      <c r="G362" s="99" t="b">
        <v>0</v>
      </c>
      <c r="H362" s="99" t="b">
        <v>0</v>
      </c>
      <c r="I362" s="99" t="b">
        <v>0</v>
      </c>
      <c r="J362" s="99" t="b">
        <v>0</v>
      </c>
      <c r="K362" s="99" t="b">
        <v>0</v>
      </c>
      <c r="L362" s="99" t="b">
        <v>0</v>
      </c>
    </row>
    <row r="363" spans="1:12" ht="15">
      <c r="A363" s="101" t="s">
        <v>1100</v>
      </c>
      <c r="B363" s="99" t="s">
        <v>493</v>
      </c>
      <c r="C363" s="99">
        <v>2</v>
      </c>
      <c r="D363" s="103">
        <v>0.0002568857989313416</v>
      </c>
      <c r="E363" s="103">
        <v>2.1235668741664426</v>
      </c>
      <c r="F363" s="99" t="s">
        <v>2435</v>
      </c>
      <c r="G363" s="99" t="b">
        <v>0</v>
      </c>
      <c r="H363" s="99" t="b">
        <v>0</v>
      </c>
      <c r="I363" s="99" t="b">
        <v>0</v>
      </c>
      <c r="J363" s="99" t="b">
        <v>0</v>
      </c>
      <c r="K363" s="99" t="b">
        <v>0</v>
      </c>
      <c r="L363" s="99" t="b">
        <v>0</v>
      </c>
    </row>
    <row r="364" spans="1:12" ht="15">
      <c r="A364" s="101" t="s">
        <v>479</v>
      </c>
      <c r="B364" s="99" t="s">
        <v>1599</v>
      </c>
      <c r="C364" s="99">
        <v>2</v>
      </c>
      <c r="D364" s="103">
        <v>0.0003030065275454034</v>
      </c>
      <c r="E364" s="103">
        <v>2.180605375136807</v>
      </c>
      <c r="F364" s="99" t="s">
        <v>2435</v>
      </c>
      <c r="G364" s="99" t="b">
        <v>0</v>
      </c>
      <c r="H364" s="99" t="b">
        <v>0</v>
      </c>
      <c r="I364" s="99" t="b">
        <v>0</v>
      </c>
      <c r="J364" s="99" t="b">
        <v>0</v>
      </c>
      <c r="K364" s="99" t="b">
        <v>0</v>
      </c>
      <c r="L364" s="99" t="b">
        <v>0</v>
      </c>
    </row>
    <row r="365" spans="1:12" ht="15">
      <c r="A365" s="101" t="s">
        <v>1152</v>
      </c>
      <c r="B365" s="99" t="s">
        <v>784</v>
      </c>
      <c r="C365" s="99">
        <v>2</v>
      </c>
      <c r="D365" s="103">
        <v>0.0002568857989313416</v>
      </c>
      <c r="E365" s="103">
        <v>2.9084515072090547</v>
      </c>
      <c r="F365" s="99" t="s">
        <v>2435</v>
      </c>
      <c r="G365" s="99" t="b">
        <v>1</v>
      </c>
      <c r="H365" s="99" t="b">
        <v>0</v>
      </c>
      <c r="I365" s="99" t="b">
        <v>0</v>
      </c>
      <c r="J365" s="99" t="b">
        <v>0</v>
      </c>
      <c r="K365" s="99" t="b">
        <v>0</v>
      </c>
      <c r="L365" s="99" t="b">
        <v>0</v>
      </c>
    </row>
    <row r="366" spans="1:12" ht="15">
      <c r="A366" s="101" t="s">
        <v>691</v>
      </c>
      <c r="B366" s="99" t="s">
        <v>1308</v>
      </c>
      <c r="C366" s="99">
        <v>2</v>
      </c>
      <c r="D366" s="103">
        <v>0.0003030065275454034</v>
      </c>
      <c r="E366" s="103">
        <v>2.811541494200998</v>
      </c>
      <c r="F366" s="99" t="s">
        <v>2435</v>
      </c>
      <c r="G366" s="99" t="b">
        <v>0</v>
      </c>
      <c r="H366" s="99" t="b">
        <v>0</v>
      </c>
      <c r="I366" s="99" t="b">
        <v>0</v>
      </c>
      <c r="J366" s="99" t="b">
        <v>0</v>
      </c>
      <c r="K366" s="99" t="b">
        <v>0</v>
      </c>
      <c r="L366" s="99" t="b">
        <v>0</v>
      </c>
    </row>
    <row r="367" spans="1:12" ht="15">
      <c r="A367" s="101" t="s">
        <v>732</v>
      </c>
      <c r="B367" s="99" t="s">
        <v>702</v>
      </c>
      <c r="C367" s="99">
        <v>2</v>
      </c>
      <c r="D367" s="103">
        <v>0.0002568857989313416</v>
      </c>
      <c r="E367" s="103">
        <v>2.4593589760896357</v>
      </c>
      <c r="F367" s="99" t="s">
        <v>2435</v>
      </c>
      <c r="G367" s="99" t="b">
        <v>1</v>
      </c>
      <c r="H367" s="99" t="b">
        <v>0</v>
      </c>
      <c r="I367" s="99" t="b">
        <v>0</v>
      </c>
      <c r="J367" s="99" t="b">
        <v>0</v>
      </c>
      <c r="K367" s="99" t="b">
        <v>0</v>
      </c>
      <c r="L367" s="99" t="b">
        <v>0</v>
      </c>
    </row>
    <row r="368" spans="1:12" ht="15">
      <c r="A368" s="101" t="s">
        <v>606</v>
      </c>
      <c r="B368" s="99" t="s">
        <v>757</v>
      </c>
      <c r="C368" s="99">
        <v>2</v>
      </c>
      <c r="D368" s="103">
        <v>0.0002568857989313416</v>
      </c>
      <c r="E368" s="103">
        <v>2.3132309404113975</v>
      </c>
      <c r="F368" s="99" t="s">
        <v>2435</v>
      </c>
      <c r="G368" s="99" t="b">
        <v>0</v>
      </c>
      <c r="H368" s="99" t="b">
        <v>0</v>
      </c>
      <c r="I368" s="99" t="b">
        <v>0</v>
      </c>
      <c r="J368" s="99" t="b">
        <v>0</v>
      </c>
      <c r="K368" s="99" t="b">
        <v>0</v>
      </c>
      <c r="L368" s="99" t="b">
        <v>0</v>
      </c>
    </row>
    <row r="369" spans="1:12" ht="15">
      <c r="A369" s="101" t="s">
        <v>576</v>
      </c>
      <c r="B369" s="99" t="s">
        <v>1086</v>
      </c>
      <c r="C369" s="99">
        <v>2</v>
      </c>
      <c r="D369" s="103">
        <v>0.0002568857989313416</v>
      </c>
      <c r="E369" s="103">
        <v>2.4841825598146676</v>
      </c>
      <c r="F369" s="99" t="s">
        <v>2435</v>
      </c>
      <c r="G369" s="99" t="b">
        <v>0</v>
      </c>
      <c r="H369" s="99" t="b">
        <v>0</v>
      </c>
      <c r="I369" s="99" t="b">
        <v>0</v>
      </c>
      <c r="J369" s="99" t="b">
        <v>0</v>
      </c>
      <c r="K369" s="99" t="b">
        <v>0</v>
      </c>
      <c r="L369" s="99" t="b">
        <v>0</v>
      </c>
    </row>
    <row r="370" spans="1:12" ht="15">
      <c r="A370" s="101" t="s">
        <v>2254</v>
      </c>
      <c r="B370" s="99" t="s">
        <v>2026</v>
      </c>
      <c r="C370" s="99">
        <v>2</v>
      </c>
      <c r="D370" s="103">
        <v>0.0003030065275454034</v>
      </c>
      <c r="E370" s="103">
        <v>3.811541494200998</v>
      </c>
      <c r="F370" s="99" t="s">
        <v>2435</v>
      </c>
      <c r="G370" s="99" t="b">
        <v>0</v>
      </c>
      <c r="H370" s="99" t="b">
        <v>0</v>
      </c>
      <c r="I370" s="99" t="b">
        <v>0</v>
      </c>
      <c r="J370" s="99" t="b">
        <v>0</v>
      </c>
      <c r="K370" s="99" t="b">
        <v>0</v>
      </c>
      <c r="L370" s="99" t="b">
        <v>0</v>
      </c>
    </row>
    <row r="371" spans="1:12" ht="15">
      <c r="A371" s="101" t="s">
        <v>564</v>
      </c>
      <c r="B371" s="99" t="s">
        <v>986</v>
      </c>
      <c r="C371" s="99">
        <v>2</v>
      </c>
      <c r="D371" s="103">
        <v>0.0002568857989313416</v>
      </c>
      <c r="E371" s="103">
        <v>2.4593589760896357</v>
      </c>
      <c r="F371" s="99" t="s">
        <v>2435</v>
      </c>
      <c r="G371" s="99" t="b">
        <v>0</v>
      </c>
      <c r="H371" s="99" t="b">
        <v>0</v>
      </c>
      <c r="I371" s="99" t="b">
        <v>0</v>
      </c>
      <c r="J371" s="99" t="b">
        <v>0</v>
      </c>
      <c r="K371" s="99" t="b">
        <v>0</v>
      </c>
      <c r="L371" s="99" t="b">
        <v>0</v>
      </c>
    </row>
    <row r="372" spans="1:12" ht="15">
      <c r="A372" s="101" t="s">
        <v>1240</v>
      </c>
      <c r="B372" s="99" t="s">
        <v>244</v>
      </c>
      <c r="C372" s="99">
        <v>2</v>
      </c>
      <c r="D372" s="103">
        <v>0.0002568857989313416</v>
      </c>
      <c r="E372" s="103">
        <v>2.306391515881092</v>
      </c>
      <c r="F372" s="99" t="s">
        <v>2435</v>
      </c>
      <c r="G372" s="99" t="b">
        <v>0</v>
      </c>
      <c r="H372" s="99" t="b">
        <v>0</v>
      </c>
      <c r="I372" s="99" t="b">
        <v>0</v>
      </c>
      <c r="J372" s="99" t="b">
        <v>0</v>
      </c>
      <c r="K372" s="99" t="b">
        <v>0</v>
      </c>
      <c r="L372" s="99" t="b">
        <v>0</v>
      </c>
    </row>
    <row r="373" spans="1:12" ht="15">
      <c r="A373" s="101" t="s">
        <v>1837</v>
      </c>
      <c r="B373" s="99" t="s">
        <v>737</v>
      </c>
      <c r="C373" s="99">
        <v>2</v>
      </c>
      <c r="D373" s="103">
        <v>0.0002568857989313416</v>
      </c>
      <c r="E373" s="103">
        <v>3.1583289804256545</v>
      </c>
      <c r="F373" s="99" t="s">
        <v>2435</v>
      </c>
      <c r="G373" s="99" t="b">
        <v>0</v>
      </c>
      <c r="H373" s="99" t="b">
        <v>0</v>
      </c>
      <c r="I373" s="99" t="b">
        <v>0</v>
      </c>
      <c r="J373" s="99" t="b">
        <v>0</v>
      </c>
      <c r="K373" s="99" t="b">
        <v>0</v>
      </c>
      <c r="L373" s="99" t="b">
        <v>0</v>
      </c>
    </row>
    <row r="374" spans="1:12" ht="15">
      <c r="A374" s="101" t="s">
        <v>712</v>
      </c>
      <c r="B374" s="99" t="s">
        <v>1647</v>
      </c>
      <c r="C374" s="99">
        <v>2</v>
      </c>
      <c r="D374" s="103">
        <v>0.0002568857989313416</v>
      </c>
      <c r="E374" s="103">
        <v>2.936480230809298</v>
      </c>
      <c r="F374" s="99" t="s">
        <v>2435</v>
      </c>
      <c r="G374" s="99" t="b">
        <v>0</v>
      </c>
      <c r="H374" s="99" t="b">
        <v>0</v>
      </c>
      <c r="I374" s="99" t="b">
        <v>0</v>
      </c>
      <c r="J374" s="99" t="b">
        <v>0</v>
      </c>
      <c r="K374" s="99" t="b">
        <v>0</v>
      </c>
      <c r="L374" s="99" t="b">
        <v>0</v>
      </c>
    </row>
    <row r="375" spans="1:12" ht="15">
      <c r="A375" s="101" t="s">
        <v>477</v>
      </c>
      <c r="B375" s="99" t="s">
        <v>646</v>
      </c>
      <c r="C375" s="99">
        <v>2</v>
      </c>
      <c r="D375" s="103">
        <v>0.0002568857989313416</v>
      </c>
      <c r="E375" s="103">
        <v>1.5215068828384801</v>
      </c>
      <c r="F375" s="99" t="s">
        <v>2435</v>
      </c>
      <c r="G375" s="99" t="b">
        <v>0</v>
      </c>
      <c r="H375" s="99" t="b">
        <v>0</v>
      </c>
      <c r="I375" s="99" t="b">
        <v>0</v>
      </c>
      <c r="J375" s="99" t="b">
        <v>0</v>
      </c>
      <c r="K375" s="99" t="b">
        <v>0</v>
      </c>
      <c r="L375" s="99" t="b">
        <v>0</v>
      </c>
    </row>
    <row r="376" spans="1:12" ht="15">
      <c r="A376" s="101" t="s">
        <v>557</v>
      </c>
      <c r="B376" s="99" t="s">
        <v>576</v>
      </c>
      <c r="C376" s="99">
        <v>2</v>
      </c>
      <c r="D376" s="103">
        <v>0.0002568857989313416</v>
      </c>
      <c r="E376" s="103">
        <v>1.9542089977697297</v>
      </c>
      <c r="F376" s="99" t="s">
        <v>2435</v>
      </c>
      <c r="G376" s="99" t="b">
        <v>0</v>
      </c>
      <c r="H376" s="99" t="b">
        <v>0</v>
      </c>
      <c r="I376" s="99" t="b">
        <v>0</v>
      </c>
      <c r="J376" s="99" t="b">
        <v>0</v>
      </c>
      <c r="K376" s="99" t="b">
        <v>0</v>
      </c>
      <c r="L376" s="99" t="b">
        <v>0</v>
      </c>
    </row>
    <row r="377" spans="1:12" ht="15">
      <c r="A377" s="101" t="s">
        <v>729</v>
      </c>
      <c r="B377" s="99" t="s">
        <v>630</v>
      </c>
      <c r="C377" s="99">
        <v>2</v>
      </c>
      <c r="D377" s="103">
        <v>0.0002568857989313416</v>
      </c>
      <c r="E377" s="103">
        <v>2.3454156237827988</v>
      </c>
      <c r="F377" s="99" t="s">
        <v>2435</v>
      </c>
      <c r="G377" s="99" t="b">
        <v>0</v>
      </c>
      <c r="H377" s="99" t="b">
        <v>0</v>
      </c>
      <c r="I377" s="99" t="b">
        <v>0</v>
      </c>
      <c r="J377" s="99" t="b">
        <v>0</v>
      </c>
      <c r="K377" s="99" t="b">
        <v>0</v>
      </c>
      <c r="L377" s="99" t="b">
        <v>0</v>
      </c>
    </row>
    <row r="378" spans="1:12" ht="15">
      <c r="A378" s="101" t="s">
        <v>2365</v>
      </c>
      <c r="B378" s="99" t="s">
        <v>483</v>
      </c>
      <c r="C378" s="99">
        <v>2</v>
      </c>
      <c r="D378" s="103">
        <v>0.0003030065275454034</v>
      </c>
      <c r="E378" s="103">
        <v>2.422375409836466</v>
      </c>
      <c r="F378" s="99" t="s">
        <v>2435</v>
      </c>
      <c r="G378" s="99" t="b">
        <v>0</v>
      </c>
      <c r="H378" s="99" t="b">
        <v>0</v>
      </c>
      <c r="I378" s="99" t="b">
        <v>0</v>
      </c>
      <c r="J378" s="99" t="b">
        <v>0</v>
      </c>
      <c r="K378" s="99" t="b">
        <v>0</v>
      </c>
      <c r="L378" s="99" t="b">
        <v>0</v>
      </c>
    </row>
    <row r="379" spans="1:12" ht="15">
      <c r="A379" s="101" t="s">
        <v>625</v>
      </c>
      <c r="B379" s="99" t="s">
        <v>498</v>
      </c>
      <c r="C379" s="99">
        <v>2</v>
      </c>
      <c r="D379" s="103">
        <v>0.0002568857989313416</v>
      </c>
      <c r="E379" s="103">
        <v>1.7433556324548365</v>
      </c>
      <c r="F379" s="99" t="s">
        <v>2435</v>
      </c>
      <c r="G379" s="99" t="b">
        <v>0</v>
      </c>
      <c r="H379" s="99" t="b">
        <v>0</v>
      </c>
      <c r="I379" s="99" t="b">
        <v>0</v>
      </c>
      <c r="J379" s="99" t="b">
        <v>0</v>
      </c>
      <c r="K379" s="99" t="b">
        <v>0</v>
      </c>
      <c r="L379" s="99" t="b">
        <v>0</v>
      </c>
    </row>
    <row r="380" spans="1:12" ht="15">
      <c r="A380" s="101" t="s">
        <v>542</v>
      </c>
      <c r="B380" s="99" t="s">
        <v>2069</v>
      </c>
      <c r="C380" s="99">
        <v>2</v>
      </c>
      <c r="D380" s="103">
        <v>0.0002568857989313416</v>
      </c>
      <c r="E380" s="103">
        <v>2.79035219513106</v>
      </c>
      <c r="F380" s="99" t="s">
        <v>2435</v>
      </c>
      <c r="G380" s="99" t="b">
        <v>0</v>
      </c>
      <c r="H380" s="99" t="b">
        <v>0</v>
      </c>
      <c r="I380" s="99" t="b">
        <v>0</v>
      </c>
      <c r="J380" s="99" t="b">
        <v>0</v>
      </c>
      <c r="K380" s="99" t="b">
        <v>0</v>
      </c>
      <c r="L380" s="99" t="b">
        <v>0</v>
      </c>
    </row>
    <row r="381" spans="1:12" ht="15">
      <c r="A381" s="101" t="s">
        <v>1654</v>
      </c>
      <c r="B381" s="99" t="s">
        <v>2324</v>
      </c>
      <c r="C381" s="99">
        <v>2</v>
      </c>
      <c r="D381" s="103">
        <v>0.0002568857989313416</v>
      </c>
      <c r="E381" s="103">
        <v>3.635450235145317</v>
      </c>
      <c r="F381" s="99" t="s">
        <v>2435</v>
      </c>
      <c r="G381" s="99" t="b">
        <v>0</v>
      </c>
      <c r="H381" s="99" t="b">
        <v>0</v>
      </c>
      <c r="I381" s="99" t="b">
        <v>0</v>
      </c>
      <c r="J381" s="99" t="b">
        <v>0</v>
      </c>
      <c r="K381" s="99" t="b">
        <v>0</v>
      </c>
      <c r="L381" s="99" t="b">
        <v>0</v>
      </c>
    </row>
    <row r="382" spans="1:12" ht="15">
      <c r="A382" s="101" t="s">
        <v>1734</v>
      </c>
      <c r="B382" s="99" t="s">
        <v>648</v>
      </c>
      <c r="C382" s="99">
        <v>2</v>
      </c>
      <c r="D382" s="103">
        <v>0.0002568857989313416</v>
      </c>
      <c r="E382" s="103">
        <v>3.0333902438173546</v>
      </c>
      <c r="F382" s="99" t="s">
        <v>2435</v>
      </c>
      <c r="G382" s="99" t="b">
        <v>0</v>
      </c>
      <c r="H382" s="99" t="b">
        <v>0</v>
      </c>
      <c r="I382" s="99" t="b">
        <v>0</v>
      </c>
      <c r="J382" s="99" t="b">
        <v>0</v>
      </c>
      <c r="K382" s="99" t="b">
        <v>0</v>
      </c>
      <c r="L382" s="99" t="b">
        <v>0</v>
      </c>
    </row>
    <row r="383" spans="1:12" ht="15">
      <c r="A383" s="101" t="s">
        <v>488</v>
      </c>
      <c r="B383" s="99" t="s">
        <v>816</v>
      </c>
      <c r="C383" s="99">
        <v>2</v>
      </c>
      <c r="D383" s="103">
        <v>0.0002568857989313416</v>
      </c>
      <c r="E383" s="103">
        <v>1.9057456138331297</v>
      </c>
      <c r="F383" s="99" t="s">
        <v>2435</v>
      </c>
      <c r="G383" s="99" t="b">
        <v>0</v>
      </c>
      <c r="H383" s="99" t="b">
        <v>0</v>
      </c>
      <c r="I383" s="99" t="b">
        <v>0</v>
      </c>
      <c r="J383" s="99" t="b">
        <v>0</v>
      </c>
      <c r="K383" s="99" t="b">
        <v>0</v>
      </c>
      <c r="L383" s="99" t="b">
        <v>0</v>
      </c>
    </row>
    <row r="384" spans="1:12" ht="15">
      <c r="A384" s="101" t="s">
        <v>522</v>
      </c>
      <c r="B384" s="99" t="s">
        <v>1391</v>
      </c>
      <c r="C384" s="99">
        <v>2</v>
      </c>
      <c r="D384" s="103">
        <v>0.0002568857989313416</v>
      </c>
      <c r="E384" s="103">
        <v>2.5385402221372604</v>
      </c>
      <c r="F384" s="99" t="s">
        <v>2435</v>
      </c>
      <c r="G384" s="99" t="b">
        <v>0</v>
      </c>
      <c r="H384" s="99" t="b">
        <v>0</v>
      </c>
      <c r="I384" s="99" t="b">
        <v>0</v>
      </c>
      <c r="J384" s="99" t="b">
        <v>0</v>
      </c>
      <c r="K384" s="99" t="b">
        <v>0</v>
      </c>
      <c r="L384" s="99" t="b">
        <v>0</v>
      </c>
    </row>
    <row r="385" spans="1:12" ht="15">
      <c r="A385" s="101" t="s">
        <v>1909</v>
      </c>
      <c r="B385" s="99" t="s">
        <v>1800</v>
      </c>
      <c r="C385" s="99">
        <v>2</v>
      </c>
      <c r="D385" s="103">
        <v>0.0002568857989313416</v>
      </c>
      <c r="E385" s="103">
        <v>3.811541494200998</v>
      </c>
      <c r="F385" s="99" t="s">
        <v>2435</v>
      </c>
      <c r="G385" s="99" t="b">
        <v>0</v>
      </c>
      <c r="H385" s="99" t="b">
        <v>0</v>
      </c>
      <c r="I385" s="99" t="b">
        <v>0</v>
      </c>
      <c r="J385" s="99" t="b">
        <v>0</v>
      </c>
      <c r="K385" s="99" t="b">
        <v>0</v>
      </c>
      <c r="L385" s="99" t="b">
        <v>0</v>
      </c>
    </row>
    <row r="386" spans="1:12" ht="15">
      <c r="A386" s="101" t="s">
        <v>754</v>
      </c>
      <c r="B386" s="99" t="s">
        <v>973</v>
      </c>
      <c r="C386" s="99">
        <v>2</v>
      </c>
      <c r="D386" s="103">
        <v>0.0002568857989313416</v>
      </c>
      <c r="E386" s="103">
        <v>2.681207725705992</v>
      </c>
      <c r="F386" s="99" t="s">
        <v>2435</v>
      </c>
      <c r="G386" s="99" t="b">
        <v>0</v>
      </c>
      <c r="H386" s="99" t="b">
        <v>0</v>
      </c>
      <c r="I386" s="99" t="b">
        <v>0</v>
      </c>
      <c r="J386" s="99" t="b">
        <v>0</v>
      </c>
      <c r="K386" s="99" t="b">
        <v>0</v>
      </c>
      <c r="L386" s="99" t="b">
        <v>0</v>
      </c>
    </row>
    <row r="387" spans="1:12" ht="15">
      <c r="A387" s="101" t="s">
        <v>526</v>
      </c>
      <c r="B387" s="99" t="s">
        <v>1379</v>
      </c>
      <c r="C387" s="99">
        <v>2</v>
      </c>
      <c r="D387" s="103">
        <v>0.0002568857989313416</v>
      </c>
      <c r="E387" s="103">
        <v>2.556268989097692</v>
      </c>
      <c r="F387" s="99" t="s">
        <v>2435</v>
      </c>
      <c r="G387" s="99" t="b">
        <v>0</v>
      </c>
      <c r="H387" s="99" t="b">
        <v>0</v>
      </c>
      <c r="I387" s="99" t="b">
        <v>0</v>
      </c>
      <c r="J387" s="99" t="b">
        <v>1</v>
      </c>
      <c r="K387" s="99" t="b">
        <v>0</v>
      </c>
      <c r="L387" s="99" t="b">
        <v>0</v>
      </c>
    </row>
    <row r="388" spans="1:12" ht="15">
      <c r="A388" s="101" t="s">
        <v>1381</v>
      </c>
      <c r="B388" s="99" t="s">
        <v>665</v>
      </c>
      <c r="C388" s="99">
        <v>2</v>
      </c>
      <c r="D388" s="103">
        <v>0.0002568857989313416</v>
      </c>
      <c r="E388" s="103">
        <v>2.895087545651073</v>
      </c>
      <c r="F388" s="99" t="s">
        <v>2435</v>
      </c>
      <c r="G388" s="99" t="b">
        <v>0</v>
      </c>
      <c r="H388" s="99" t="b">
        <v>0</v>
      </c>
      <c r="I388" s="99" t="b">
        <v>0</v>
      </c>
      <c r="J388" s="99" t="b">
        <v>0</v>
      </c>
      <c r="K388" s="99" t="b">
        <v>0</v>
      </c>
      <c r="L388" s="99" t="b">
        <v>0</v>
      </c>
    </row>
    <row r="389" spans="1:12" ht="15">
      <c r="A389" s="101" t="s">
        <v>1146</v>
      </c>
      <c r="B389" s="99" t="s">
        <v>1245</v>
      </c>
      <c r="C389" s="99">
        <v>2</v>
      </c>
      <c r="D389" s="103">
        <v>0.0003030065275454034</v>
      </c>
      <c r="E389" s="103">
        <v>3.209481502873036</v>
      </c>
      <c r="F389" s="99" t="s">
        <v>2435</v>
      </c>
      <c r="G389" s="99" t="b">
        <v>0</v>
      </c>
      <c r="H389" s="99" t="b">
        <v>0</v>
      </c>
      <c r="I389" s="99" t="b">
        <v>0</v>
      </c>
      <c r="J389" s="99" t="b">
        <v>0</v>
      </c>
      <c r="K389" s="99" t="b">
        <v>0</v>
      </c>
      <c r="L389" s="99" t="b">
        <v>0</v>
      </c>
    </row>
    <row r="390" spans="1:12" ht="15">
      <c r="A390" s="101" t="s">
        <v>1209</v>
      </c>
      <c r="B390" s="99" t="s">
        <v>484</v>
      </c>
      <c r="C390" s="99">
        <v>2</v>
      </c>
      <c r="D390" s="103">
        <v>0.0002568857989313416</v>
      </c>
      <c r="E390" s="103">
        <v>2.1213454141724846</v>
      </c>
      <c r="F390" s="99" t="s">
        <v>2435</v>
      </c>
      <c r="G390" s="99" t="b">
        <v>0</v>
      </c>
      <c r="H390" s="99" t="b">
        <v>0</v>
      </c>
      <c r="I390" s="99" t="b">
        <v>0</v>
      </c>
      <c r="J390" s="99" t="b">
        <v>0</v>
      </c>
      <c r="K390" s="99" t="b">
        <v>0</v>
      </c>
      <c r="L390" s="99" t="b">
        <v>0</v>
      </c>
    </row>
    <row r="391" spans="1:12" ht="15">
      <c r="A391" s="101" t="s">
        <v>858</v>
      </c>
      <c r="B391" s="99" t="s">
        <v>1099</v>
      </c>
      <c r="C391" s="99">
        <v>2</v>
      </c>
      <c r="D391" s="103">
        <v>0.0002568857989313416</v>
      </c>
      <c r="E391" s="103">
        <v>2.869533441178685</v>
      </c>
      <c r="F391" s="99" t="s">
        <v>2435</v>
      </c>
      <c r="G391" s="99" t="b">
        <v>0</v>
      </c>
      <c r="H391" s="99" t="b">
        <v>0</v>
      </c>
      <c r="I391" s="99" t="b">
        <v>0</v>
      </c>
      <c r="J391" s="99" t="b">
        <v>0</v>
      </c>
      <c r="K391" s="99" t="b">
        <v>0</v>
      </c>
      <c r="L391" s="99" t="b">
        <v>0</v>
      </c>
    </row>
    <row r="392" spans="1:12" ht="15">
      <c r="A392" s="101" t="s">
        <v>873</v>
      </c>
      <c r="B392" s="99" t="s">
        <v>2163</v>
      </c>
      <c r="C392" s="99">
        <v>2</v>
      </c>
      <c r="D392" s="103">
        <v>0.0002568857989313416</v>
      </c>
      <c r="E392" s="103">
        <v>3.2674734498507223</v>
      </c>
      <c r="F392" s="99" t="s">
        <v>2435</v>
      </c>
      <c r="G392" s="99" t="b">
        <v>0</v>
      </c>
      <c r="H392" s="99" t="b">
        <v>0</v>
      </c>
      <c r="I392" s="99" t="b">
        <v>0</v>
      </c>
      <c r="J392" s="99" t="b">
        <v>0</v>
      </c>
      <c r="K392" s="99" t="b">
        <v>0</v>
      </c>
      <c r="L392" s="99" t="b">
        <v>0</v>
      </c>
    </row>
    <row r="393" spans="1:12" ht="15">
      <c r="A393" s="101" t="s">
        <v>2163</v>
      </c>
      <c r="B393" s="99" t="s">
        <v>1239</v>
      </c>
      <c r="C393" s="99">
        <v>2</v>
      </c>
      <c r="D393" s="103">
        <v>0.0002568857989313416</v>
      </c>
      <c r="E393" s="103">
        <v>3.5105114985370167</v>
      </c>
      <c r="F393" s="99" t="s">
        <v>2435</v>
      </c>
      <c r="G393" s="99" t="b">
        <v>0</v>
      </c>
      <c r="H393" s="99" t="b">
        <v>0</v>
      </c>
      <c r="I393" s="99" t="b">
        <v>0</v>
      </c>
      <c r="J393" s="99" t="b">
        <v>0</v>
      </c>
      <c r="K393" s="99" t="b">
        <v>0</v>
      </c>
      <c r="L393" s="99" t="b">
        <v>0</v>
      </c>
    </row>
    <row r="394" spans="1:12" ht="15">
      <c r="A394" s="101" t="s">
        <v>499</v>
      </c>
      <c r="B394" s="99" t="s">
        <v>744</v>
      </c>
      <c r="C394" s="99">
        <v>2</v>
      </c>
      <c r="D394" s="103">
        <v>0.0003030065275454034</v>
      </c>
      <c r="E394" s="103">
        <v>1.91529093173936</v>
      </c>
      <c r="F394" s="99" t="s">
        <v>2435</v>
      </c>
      <c r="G394" s="99" t="b">
        <v>0</v>
      </c>
      <c r="H394" s="99" t="b">
        <v>0</v>
      </c>
      <c r="I394" s="99" t="b">
        <v>0</v>
      </c>
      <c r="J394" s="99" t="b">
        <v>0</v>
      </c>
      <c r="K394" s="99" t="b">
        <v>0</v>
      </c>
      <c r="L394" s="99" t="b">
        <v>0</v>
      </c>
    </row>
    <row r="395" spans="1:12" ht="15">
      <c r="A395" s="101" t="s">
        <v>576</v>
      </c>
      <c r="B395" s="99" t="s">
        <v>2117</v>
      </c>
      <c r="C395" s="99">
        <v>2</v>
      </c>
      <c r="D395" s="103">
        <v>0.0003030065275454034</v>
      </c>
      <c r="E395" s="103">
        <v>2.8821225684867056</v>
      </c>
      <c r="F395" s="99" t="s">
        <v>2435</v>
      </c>
      <c r="G395" s="99" t="b">
        <v>0</v>
      </c>
      <c r="H395" s="99" t="b">
        <v>0</v>
      </c>
      <c r="I395" s="99" t="b">
        <v>0</v>
      </c>
      <c r="J395" s="99" t="b">
        <v>0</v>
      </c>
      <c r="K395" s="99" t="b">
        <v>0</v>
      </c>
      <c r="L395" s="99" t="b">
        <v>0</v>
      </c>
    </row>
    <row r="396" spans="1:12" ht="15">
      <c r="A396" s="101" t="s">
        <v>486</v>
      </c>
      <c r="B396" s="99" t="s">
        <v>817</v>
      </c>
      <c r="C396" s="99">
        <v>2</v>
      </c>
      <c r="D396" s="103">
        <v>0.0002568857989313416</v>
      </c>
      <c r="E396" s="103">
        <v>1.8872622081391164</v>
      </c>
      <c r="F396" s="99" t="s">
        <v>2435</v>
      </c>
      <c r="G396" s="99" t="b">
        <v>0</v>
      </c>
      <c r="H396" s="99" t="b">
        <v>0</v>
      </c>
      <c r="I396" s="99" t="b">
        <v>0</v>
      </c>
      <c r="J396" s="99" t="b">
        <v>0</v>
      </c>
      <c r="K396" s="99" t="b">
        <v>0</v>
      </c>
      <c r="L396" s="99" t="b">
        <v>0</v>
      </c>
    </row>
    <row r="397" spans="1:12" ht="15">
      <c r="A397" s="101" t="s">
        <v>479</v>
      </c>
      <c r="B397" s="99" t="s">
        <v>640</v>
      </c>
      <c r="C397" s="99">
        <v>2</v>
      </c>
      <c r="D397" s="103">
        <v>0.0002568857989313416</v>
      </c>
      <c r="E397" s="103">
        <v>1.5785453838088443</v>
      </c>
      <c r="F397" s="99" t="s">
        <v>2435</v>
      </c>
      <c r="G397" s="99" t="b">
        <v>0</v>
      </c>
      <c r="H397" s="99" t="b">
        <v>0</v>
      </c>
      <c r="I397" s="99" t="b">
        <v>0</v>
      </c>
      <c r="J397" s="99" t="b">
        <v>0</v>
      </c>
      <c r="K397" s="99" t="b">
        <v>0</v>
      </c>
      <c r="L397" s="99" t="b">
        <v>0</v>
      </c>
    </row>
    <row r="398" spans="1:12" ht="15">
      <c r="A398" s="101" t="s">
        <v>2305</v>
      </c>
      <c r="B398" s="99" t="s">
        <v>597</v>
      </c>
      <c r="C398" s="99">
        <v>2</v>
      </c>
      <c r="D398" s="103">
        <v>0.0002568857989313416</v>
      </c>
      <c r="E398" s="103">
        <v>2.9364802308092983</v>
      </c>
      <c r="F398" s="99" t="s">
        <v>2435</v>
      </c>
      <c r="G398" s="99" t="b">
        <v>0</v>
      </c>
      <c r="H398" s="99" t="b">
        <v>0</v>
      </c>
      <c r="I398" s="99" t="b">
        <v>0</v>
      </c>
      <c r="J398" s="99" t="b">
        <v>0</v>
      </c>
      <c r="K398" s="99" t="b">
        <v>0</v>
      </c>
      <c r="L398" s="99" t="b">
        <v>0</v>
      </c>
    </row>
    <row r="399" spans="1:12" ht="15">
      <c r="A399" s="101" t="s">
        <v>1672</v>
      </c>
      <c r="B399" s="99" t="s">
        <v>1343</v>
      </c>
      <c r="C399" s="99">
        <v>2</v>
      </c>
      <c r="D399" s="103">
        <v>0.0002568857989313416</v>
      </c>
      <c r="E399" s="103">
        <v>3.635450235145317</v>
      </c>
      <c r="F399" s="99" t="s">
        <v>2435</v>
      </c>
      <c r="G399" s="99" t="b">
        <v>1</v>
      </c>
      <c r="H399" s="99" t="b">
        <v>0</v>
      </c>
      <c r="I399" s="99" t="b">
        <v>0</v>
      </c>
      <c r="J399" s="99" t="b">
        <v>0</v>
      </c>
      <c r="K399" s="99" t="b">
        <v>0</v>
      </c>
      <c r="L399" s="99" t="b">
        <v>0</v>
      </c>
    </row>
    <row r="400" spans="1:12" ht="15">
      <c r="A400" s="101" t="s">
        <v>688</v>
      </c>
      <c r="B400" s="99" t="s">
        <v>518</v>
      </c>
      <c r="C400" s="99">
        <v>2</v>
      </c>
      <c r="D400" s="103">
        <v>0.0002568857989313416</v>
      </c>
      <c r="E400" s="103">
        <v>1.9822377213699733</v>
      </c>
      <c r="F400" s="99" t="s">
        <v>2435</v>
      </c>
      <c r="G400" s="99" t="b">
        <v>0</v>
      </c>
      <c r="H400" s="99" t="b">
        <v>0</v>
      </c>
      <c r="I400" s="99" t="b">
        <v>0</v>
      </c>
      <c r="J400" s="99" t="b">
        <v>0</v>
      </c>
      <c r="K400" s="99" t="b">
        <v>0</v>
      </c>
      <c r="L400" s="99" t="b">
        <v>0</v>
      </c>
    </row>
    <row r="401" spans="1:12" ht="15">
      <c r="A401" s="101" t="s">
        <v>1042</v>
      </c>
      <c r="B401" s="99" t="s">
        <v>1661</v>
      </c>
      <c r="C401" s="99">
        <v>2</v>
      </c>
      <c r="D401" s="103">
        <v>0.0002568857989313416</v>
      </c>
      <c r="E401" s="103">
        <v>3.237510226473279</v>
      </c>
      <c r="F401" s="99" t="s">
        <v>2435</v>
      </c>
      <c r="G401" s="99" t="b">
        <v>0</v>
      </c>
      <c r="H401" s="99" t="b">
        <v>0</v>
      </c>
      <c r="I401" s="99" t="b">
        <v>0</v>
      </c>
      <c r="J401" s="99" t="b">
        <v>0</v>
      </c>
      <c r="K401" s="99" t="b">
        <v>0</v>
      </c>
      <c r="L401" s="99" t="b">
        <v>0</v>
      </c>
    </row>
    <row r="402" spans="1:12" ht="15">
      <c r="A402" s="101" t="s">
        <v>916</v>
      </c>
      <c r="B402" s="99" t="s">
        <v>742</v>
      </c>
      <c r="C402" s="99">
        <v>2</v>
      </c>
      <c r="D402" s="103">
        <v>0.0002568857989313416</v>
      </c>
      <c r="E402" s="103">
        <v>2.681207725705992</v>
      </c>
      <c r="F402" s="99" t="s">
        <v>2435</v>
      </c>
      <c r="G402" s="99" t="b">
        <v>0</v>
      </c>
      <c r="H402" s="99" t="b">
        <v>0</v>
      </c>
      <c r="I402" s="99" t="b">
        <v>0</v>
      </c>
      <c r="J402" s="99" t="b">
        <v>0</v>
      </c>
      <c r="K402" s="99" t="b">
        <v>0</v>
      </c>
      <c r="L402" s="99" t="b">
        <v>0</v>
      </c>
    </row>
    <row r="403" spans="1:12" ht="15">
      <c r="A403" s="101" t="s">
        <v>535</v>
      </c>
      <c r="B403" s="99" t="s">
        <v>1672</v>
      </c>
      <c r="C403" s="99">
        <v>2</v>
      </c>
      <c r="D403" s="103">
        <v>0.0002568857989313416</v>
      </c>
      <c r="E403" s="103">
        <v>2.7508436538473866</v>
      </c>
      <c r="F403" s="99" t="s">
        <v>2435</v>
      </c>
      <c r="G403" s="99" t="b">
        <v>0</v>
      </c>
      <c r="H403" s="99" t="b">
        <v>0</v>
      </c>
      <c r="I403" s="99" t="b">
        <v>0</v>
      </c>
      <c r="J403" s="99" t="b">
        <v>1</v>
      </c>
      <c r="K403" s="99" t="b">
        <v>0</v>
      </c>
      <c r="L403" s="99" t="b">
        <v>0</v>
      </c>
    </row>
    <row r="404" spans="1:12" ht="15">
      <c r="A404" s="101" t="s">
        <v>527</v>
      </c>
      <c r="B404" s="99" t="s">
        <v>689</v>
      </c>
      <c r="C404" s="99">
        <v>2</v>
      </c>
      <c r="D404" s="103">
        <v>0.0002568857989313416</v>
      </c>
      <c r="E404" s="103">
        <v>2.0333902438173546</v>
      </c>
      <c r="F404" s="99" t="s">
        <v>2435</v>
      </c>
      <c r="G404" s="99" t="b">
        <v>0</v>
      </c>
      <c r="H404" s="99" t="b">
        <v>0</v>
      </c>
      <c r="I404" s="99" t="b">
        <v>0</v>
      </c>
      <c r="J404" s="99" t="b">
        <v>0</v>
      </c>
      <c r="K404" s="99" t="b">
        <v>0</v>
      </c>
      <c r="L404" s="99" t="b">
        <v>0</v>
      </c>
    </row>
    <row r="405" spans="1:12" ht="15">
      <c r="A405" s="101" t="s">
        <v>1076</v>
      </c>
      <c r="B405" s="99" t="s">
        <v>475</v>
      </c>
      <c r="C405" s="99">
        <v>2</v>
      </c>
      <c r="D405" s="103">
        <v>0.0002568857989313416</v>
      </c>
      <c r="E405" s="103">
        <v>1.7508436538473864</v>
      </c>
      <c r="F405" s="99" t="s">
        <v>2435</v>
      </c>
      <c r="G405" s="99" t="b">
        <v>0</v>
      </c>
      <c r="H405" s="99" t="b">
        <v>0</v>
      </c>
      <c r="I405" s="99" t="b">
        <v>0</v>
      </c>
      <c r="J405" s="99" t="b">
        <v>0</v>
      </c>
      <c r="K405" s="99" t="b">
        <v>0</v>
      </c>
      <c r="L405" s="99" t="b">
        <v>0</v>
      </c>
    </row>
    <row r="406" spans="1:12" ht="15">
      <c r="A406" s="101" t="s">
        <v>501</v>
      </c>
      <c r="B406" s="99" t="s">
        <v>544</v>
      </c>
      <c r="C406" s="99">
        <v>2</v>
      </c>
      <c r="D406" s="103">
        <v>0.0002568857989313416</v>
      </c>
      <c r="E406" s="103">
        <v>1.5862322124751354</v>
      </c>
      <c r="F406" s="99" t="s">
        <v>2435</v>
      </c>
      <c r="G406" s="99" t="b">
        <v>0</v>
      </c>
      <c r="H406" s="99" t="b">
        <v>0</v>
      </c>
      <c r="I406" s="99" t="b">
        <v>0</v>
      </c>
      <c r="J406" s="99" t="b">
        <v>0</v>
      </c>
      <c r="K406" s="99" t="b">
        <v>0</v>
      </c>
      <c r="L406" s="99" t="b">
        <v>0</v>
      </c>
    </row>
    <row r="407" spans="1:12" ht="15">
      <c r="A407" s="101" t="s">
        <v>1197</v>
      </c>
      <c r="B407" s="99" t="s">
        <v>586</v>
      </c>
      <c r="C407" s="99">
        <v>2</v>
      </c>
      <c r="D407" s="103">
        <v>0.0003030065275454034</v>
      </c>
      <c r="E407" s="103">
        <v>2.6074215115450734</v>
      </c>
      <c r="F407" s="99" t="s">
        <v>2435</v>
      </c>
      <c r="G407" s="99" t="b">
        <v>0</v>
      </c>
      <c r="H407" s="99" t="b">
        <v>0</v>
      </c>
      <c r="I407" s="99" t="b">
        <v>0</v>
      </c>
      <c r="J407" s="99" t="b">
        <v>0</v>
      </c>
      <c r="K407" s="99" t="b">
        <v>0</v>
      </c>
      <c r="L407" s="99" t="b">
        <v>0</v>
      </c>
    </row>
    <row r="408" spans="1:12" ht="15">
      <c r="A408" s="101" t="s">
        <v>591</v>
      </c>
      <c r="B408" s="99" t="s">
        <v>565</v>
      </c>
      <c r="C408" s="99">
        <v>2</v>
      </c>
      <c r="D408" s="103">
        <v>0.0002568857989313416</v>
      </c>
      <c r="E408" s="103">
        <v>1.9790325814947618</v>
      </c>
      <c r="F408" s="99" t="s">
        <v>2435</v>
      </c>
      <c r="G408" s="99" t="b">
        <v>0</v>
      </c>
      <c r="H408" s="99" t="b">
        <v>0</v>
      </c>
      <c r="I408" s="99" t="b">
        <v>0</v>
      </c>
      <c r="J408" s="99" t="b">
        <v>0</v>
      </c>
      <c r="K408" s="99" t="b">
        <v>0</v>
      </c>
      <c r="L408" s="99" t="b">
        <v>0</v>
      </c>
    </row>
    <row r="409" spans="1:12" ht="15">
      <c r="A409" s="101" t="s">
        <v>778</v>
      </c>
      <c r="B409" s="99" t="s">
        <v>948</v>
      </c>
      <c r="C409" s="99">
        <v>2</v>
      </c>
      <c r="D409" s="103">
        <v>0.0002568857989313416</v>
      </c>
      <c r="E409" s="103">
        <v>2.7323602481533733</v>
      </c>
      <c r="F409" s="99" t="s">
        <v>2435</v>
      </c>
      <c r="G409" s="99" t="b">
        <v>0</v>
      </c>
      <c r="H409" s="99" t="b">
        <v>0</v>
      </c>
      <c r="I409" s="99" t="b">
        <v>0</v>
      </c>
      <c r="J409" s="99" t="b">
        <v>0</v>
      </c>
      <c r="K409" s="99" t="b">
        <v>0</v>
      </c>
      <c r="L409" s="99" t="b">
        <v>0</v>
      </c>
    </row>
    <row r="410" spans="1:12" ht="15">
      <c r="A410" s="101" t="s">
        <v>992</v>
      </c>
      <c r="B410" s="99" t="s">
        <v>1787</v>
      </c>
      <c r="C410" s="99">
        <v>2</v>
      </c>
      <c r="D410" s="103">
        <v>0.0002568857989313416</v>
      </c>
      <c r="E410" s="103">
        <v>3.4136014855289605</v>
      </c>
      <c r="F410" s="99" t="s">
        <v>2435</v>
      </c>
      <c r="G410" s="99" t="b">
        <v>0</v>
      </c>
      <c r="H410" s="99" t="b">
        <v>0</v>
      </c>
      <c r="I410" s="99" t="b">
        <v>0</v>
      </c>
      <c r="J410" s="99" t="b">
        <v>1</v>
      </c>
      <c r="K410" s="99" t="b">
        <v>0</v>
      </c>
      <c r="L410" s="99" t="b">
        <v>0</v>
      </c>
    </row>
    <row r="411" spans="1:12" ht="15">
      <c r="A411" s="101" t="s">
        <v>2258</v>
      </c>
      <c r="B411" s="99" t="s">
        <v>730</v>
      </c>
      <c r="C411" s="99">
        <v>2</v>
      </c>
      <c r="D411" s="103">
        <v>0.0003030065275454034</v>
      </c>
      <c r="E411" s="103">
        <v>3.1583289804256545</v>
      </c>
      <c r="F411" s="99" t="s">
        <v>2435</v>
      </c>
      <c r="G411" s="99" t="b">
        <v>0</v>
      </c>
      <c r="H411" s="99" t="b">
        <v>0</v>
      </c>
      <c r="I411" s="99" t="b">
        <v>0</v>
      </c>
      <c r="J411" s="99" t="b">
        <v>0</v>
      </c>
      <c r="K411" s="99" t="b">
        <v>0</v>
      </c>
      <c r="L411" s="99" t="b">
        <v>0</v>
      </c>
    </row>
    <row r="412" spans="1:12" ht="15">
      <c r="A412" s="101" t="s">
        <v>2156</v>
      </c>
      <c r="B412" s="99" t="s">
        <v>1403</v>
      </c>
      <c r="C412" s="99">
        <v>2</v>
      </c>
      <c r="D412" s="103">
        <v>0.0002568857989313416</v>
      </c>
      <c r="E412" s="103">
        <v>3.635450235145317</v>
      </c>
      <c r="F412" s="99" t="s">
        <v>2435</v>
      </c>
      <c r="G412" s="99" t="b">
        <v>0</v>
      </c>
      <c r="H412" s="99" t="b">
        <v>0</v>
      </c>
      <c r="I412" s="99" t="b">
        <v>0</v>
      </c>
      <c r="J412" s="99" t="b">
        <v>0</v>
      </c>
      <c r="K412" s="99" t="b">
        <v>0</v>
      </c>
      <c r="L412" s="99" t="b">
        <v>0</v>
      </c>
    </row>
    <row r="413" spans="1:12" ht="15">
      <c r="A413" s="101" t="s">
        <v>725</v>
      </c>
      <c r="B413" s="99" t="s">
        <v>497</v>
      </c>
      <c r="C413" s="99">
        <v>2</v>
      </c>
      <c r="D413" s="103">
        <v>0.0002568857989313416</v>
      </c>
      <c r="E413" s="103">
        <v>1.91529093173936</v>
      </c>
      <c r="F413" s="99" t="s">
        <v>2435</v>
      </c>
      <c r="G413" s="99" t="b">
        <v>0</v>
      </c>
      <c r="H413" s="99" t="b">
        <v>0</v>
      </c>
      <c r="I413" s="99" t="b">
        <v>0</v>
      </c>
      <c r="J413" s="99" t="b">
        <v>0</v>
      </c>
      <c r="K413" s="99" t="b">
        <v>0</v>
      </c>
      <c r="L413" s="99" t="b">
        <v>0</v>
      </c>
    </row>
    <row r="414" spans="1:12" ht="15">
      <c r="A414" s="101" t="s">
        <v>520</v>
      </c>
      <c r="B414" s="99" t="s">
        <v>1084</v>
      </c>
      <c r="C414" s="99">
        <v>2</v>
      </c>
      <c r="D414" s="103">
        <v>0.0002568857989313416</v>
      </c>
      <c r="E414" s="103">
        <v>2.3166914725209042</v>
      </c>
      <c r="F414" s="99" t="s">
        <v>2435</v>
      </c>
      <c r="G414" s="99" t="b">
        <v>0</v>
      </c>
      <c r="H414" s="99" t="b">
        <v>0</v>
      </c>
      <c r="I414" s="99" t="b">
        <v>0</v>
      </c>
      <c r="J414" s="99" t="b">
        <v>0</v>
      </c>
      <c r="K414" s="99" t="b">
        <v>0</v>
      </c>
      <c r="L414" s="99" t="b">
        <v>0</v>
      </c>
    </row>
    <row r="415" spans="1:12" ht="15">
      <c r="A415" s="101" t="s">
        <v>479</v>
      </c>
      <c r="B415" s="99" t="s">
        <v>478</v>
      </c>
      <c r="C415" s="99">
        <v>2</v>
      </c>
      <c r="D415" s="103">
        <v>0.0003030065275454034</v>
      </c>
      <c r="E415" s="103">
        <v>0.9018517741839778</v>
      </c>
      <c r="F415" s="99" t="s">
        <v>2435</v>
      </c>
      <c r="G415" s="99" t="b">
        <v>0</v>
      </c>
      <c r="H415" s="99" t="b">
        <v>0</v>
      </c>
      <c r="I415" s="99" t="b">
        <v>0</v>
      </c>
      <c r="J415" s="99" t="b">
        <v>0</v>
      </c>
      <c r="K415" s="99" t="b">
        <v>0</v>
      </c>
      <c r="L415" s="99" t="b">
        <v>0</v>
      </c>
    </row>
    <row r="416" spans="1:12" ht="15">
      <c r="A416" s="101" t="s">
        <v>609</v>
      </c>
      <c r="B416" s="99" t="s">
        <v>931</v>
      </c>
      <c r="C416" s="99">
        <v>2</v>
      </c>
      <c r="D416" s="103">
        <v>0.0002568857989313416</v>
      </c>
      <c r="E416" s="103">
        <v>2.489322199467079</v>
      </c>
      <c r="F416" s="99" t="s">
        <v>2435</v>
      </c>
      <c r="G416" s="99" t="b">
        <v>0</v>
      </c>
      <c r="H416" s="99" t="b">
        <v>0</v>
      </c>
      <c r="I416" s="99" t="b">
        <v>0</v>
      </c>
      <c r="J416" s="99" t="b">
        <v>0</v>
      </c>
      <c r="K416" s="99" t="b">
        <v>0</v>
      </c>
      <c r="L416" s="99" t="b">
        <v>0</v>
      </c>
    </row>
    <row r="417" spans="1:12" ht="15">
      <c r="A417" s="101" t="s">
        <v>1070</v>
      </c>
      <c r="B417" s="99" t="s">
        <v>2256</v>
      </c>
      <c r="C417" s="99">
        <v>2</v>
      </c>
      <c r="D417" s="103">
        <v>0.0002568857989313416</v>
      </c>
      <c r="E417" s="103">
        <v>3.4136014855289605</v>
      </c>
      <c r="F417" s="99" t="s">
        <v>2435</v>
      </c>
      <c r="G417" s="99" t="b">
        <v>0</v>
      </c>
      <c r="H417" s="99" t="b">
        <v>0</v>
      </c>
      <c r="I417" s="99" t="b">
        <v>0</v>
      </c>
      <c r="J417" s="99" t="b">
        <v>0</v>
      </c>
      <c r="K417" s="99" t="b">
        <v>0</v>
      </c>
      <c r="L417" s="99" t="b">
        <v>0</v>
      </c>
    </row>
    <row r="418" spans="1:12" ht="15">
      <c r="A418" s="101" t="s">
        <v>1052</v>
      </c>
      <c r="B418" s="99" t="s">
        <v>917</v>
      </c>
      <c r="C418" s="99">
        <v>2</v>
      </c>
      <c r="D418" s="103">
        <v>0.0002568857989313416</v>
      </c>
      <c r="E418" s="103">
        <v>2.936480230809298</v>
      </c>
      <c r="F418" s="99" t="s">
        <v>2435</v>
      </c>
      <c r="G418" s="99" t="b">
        <v>0</v>
      </c>
      <c r="H418" s="99" t="b">
        <v>0</v>
      </c>
      <c r="I418" s="99" t="b">
        <v>0</v>
      </c>
      <c r="J418" s="99" t="b">
        <v>0</v>
      </c>
      <c r="K418" s="99" t="b">
        <v>0</v>
      </c>
      <c r="L418" s="99" t="b">
        <v>0</v>
      </c>
    </row>
    <row r="419" spans="1:12" ht="15">
      <c r="A419" s="101" t="s">
        <v>993</v>
      </c>
      <c r="B419" s="99" t="s">
        <v>1992</v>
      </c>
      <c r="C419" s="99">
        <v>2</v>
      </c>
      <c r="D419" s="103">
        <v>0.0002568857989313416</v>
      </c>
      <c r="E419" s="103">
        <v>3.4136014855289605</v>
      </c>
      <c r="F419" s="99" t="s">
        <v>2435</v>
      </c>
      <c r="G419" s="99" t="b">
        <v>0</v>
      </c>
      <c r="H419" s="99" t="b">
        <v>0</v>
      </c>
      <c r="I419" s="99" t="b">
        <v>0</v>
      </c>
      <c r="J419" s="99" t="b">
        <v>0</v>
      </c>
      <c r="K419" s="99" t="b">
        <v>0</v>
      </c>
      <c r="L419" s="99" t="b">
        <v>0</v>
      </c>
    </row>
    <row r="420" spans="1:12" ht="15">
      <c r="A420" s="101" t="s">
        <v>1650</v>
      </c>
      <c r="B420" s="99" t="s">
        <v>2340</v>
      </c>
      <c r="C420" s="99">
        <v>2</v>
      </c>
      <c r="D420" s="103">
        <v>0.0002568857989313416</v>
      </c>
      <c r="E420" s="103">
        <v>3.635450235145317</v>
      </c>
      <c r="F420" s="99" t="s">
        <v>2435</v>
      </c>
      <c r="G420" s="99" t="b">
        <v>0</v>
      </c>
      <c r="H420" s="99" t="b">
        <v>0</v>
      </c>
      <c r="I420" s="99" t="b">
        <v>0</v>
      </c>
      <c r="J420" s="99" t="b">
        <v>0</v>
      </c>
      <c r="K420" s="99" t="b">
        <v>0</v>
      </c>
      <c r="L420" s="99" t="b">
        <v>0</v>
      </c>
    </row>
    <row r="421" spans="1:12" ht="15">
      <c r="A421" s="101" t="s">
        <v>507</v>
      </c>
      <c r="B421" s="99" t="s">
        <v>529</v>
      </c>
      <c r="C421" s="99">
        <v>2</v>
      </c>
      <c r="D421" s="103">
        <v>0.0002568857989313416</v>
      </c>
      <c r="E421" s="103">
        <v>1.5562689890976922</v>
      </c>
      <c r="F421" s="99" t="s">
        <v>2435</v>
      </c>
      <c r="G421" s="99" t="b">
        <v>0</v>
      </c>
      <c r="H421" s="99" t="b">
        <v>0</v>
      </c>
      <c r="I421" s="99" t="b">
        <v>0</v>
      </c>
      <c r="J421" s="99" t="b">
        <v>0</v>
      </c>
      <c r="K421" s="99" t="b">
        <v>0</v>
      </c>
      <c r="L421" s="99" t="b">
        <v>0</v>
      </c>
    </row>
    <row r="422" spans="1:12" ht="15">
      <c r="A422" s="101" t="s">
        <v>760</v>
      </c>
      <c r="B422" s="99" t="s">
        <v>1760</v>
      </c>
      <c r="C422" s="99">
        <v>2</v>
      </c>
      <c r="D422" s="103">
        <v>0.0002568857989313416</v>
      </c>
      <c r="E422" s="103">
        <v>3.1583289804256545</v>
      </c>
      <c r="F422" s="99" t="s">
        <v>2435</v>
      </c>
      <c r="G422" s="99" t="b">
        <v>0</v>
      </c>
      <c r="H422" s="99" t="b">
        <v>0</v>
      </c>
      <c r="I422" s="99" t="b">
        <v>0</v>
      </c>
      <c r="J422" s="99" t="b">
        <v>0</v>
      </c>
      <c r="K422" s="99" t="b">
        <v>0</v>
      </c>
      <c r="L422" s="99" t="b">
        <v>0</v>
      </c>
    </row>
    <row r="423" spans="1:12" ht="15">
      <c r="A423" s="101" t="s">
        <v>844</v>
      </c>
      <c r="B423" s="99" t="s">
        <v>528</v>
      </c>
      <c r="C423" s="99">
        <v>2</v>
      </c>
      <c r="D423" s="103">
        <v>0.0002568857989313416</v>
      </c>
      <c r="E423" s="103">
        <v>2.1882922038030976</v>
      </c>
      <c r="F423" s="99" t="s">
        <v>2435</v>
      </c>
      <c r="G423" s="99" t="b">
        <v>0</v>
      </c>
      <c r="H423" s="99" t="b">
        <v>0</v>
      </c>
      <c r="I423" s="99" t="b">
        <v>0</v>
      </c>
      <c r="J423" s="99" t="b">
        <v>0</v>
      </c>
      <c r="K423" s="99" t="b">
        <v>0</v>
      </c>
      <c r="L423" s="99" t="b">
        <v>0</v>
      </c>
    </row>
    <row r="424" spans="1:12" ht="15">
      <c r="A424" s="101" t="s">
        <v>648</v>
      </c>
      <c r="B424" s="99" t="s">
        <v>1013</v>
      </c>
      <c r="C424" s="99">
        <v>2</v>
      </c>
      <c r="D424" s="103">
        <v>0.0002568857989313416</v>
      </c>
      <c r="E424" s="103">
        <v>2.635450235145317</v>
      </c>
      <c r="F424" s="99" t="s">
        <v>2435</v>
      </c>
      <c r="G424" s="99" t="b">
        <v>0</v>
      </c>
      <c r="H424" s="99" t="b">
        <v>0</v>
      </c>
      <c r="I424" s="99" t="b">
        <v>0</v>
      </c>
      <c r="J424" s="99" t="b">
        <v>0</v>
      </c>
      <c r="K424" s="99" t="b">
        <v>0</v>
      </c>
      <c r="L424" s="99" t="b">
        <v>0</v>
      </c>
    </row>
    <row r="425" spans="1:12" ht="15">
      <c r="A425" s="101" t="s">
        <v>485</v>
      </c>
      <c r="B425" s="99" t="s">
        <v>662</v>
      </c>
      <c r="C425" s="99">
        <v>2</v>
      </c>
      <c r="D425" s="103">
        <v>0.0002568857989313416</v>
      </c>
      <c r="E425" s="103">
        <v>1.700110942435018</v>
      </c>
      <c r="F425" s="99" t="s">
        <v>2435</v>
      </c>
      <c r="G425" s="99" t="b">
        <v>0</v>
      </c>
      <c r="H425" s="99" t="b">
        <v>0</v>
      </c>
      <c r="I425" s="99" t="b">
        <v>0</v>
      </c>
      <c r="J425" s="99" t="b">
        <v>0</v>
      </c>
      <c r="K425" s="99" t="b">
        <v>0</v>
      </c>
      <c r="L425" s="99" t="b">
        <v>0</v>
      </c>
    </row>
    <row r="426" spans="1:12" ht="15">
      <c r="A426" s="101" t="s">
        <v>1438</v>
      </c>
      <c r="B426" s="99" t="s">
        <v>668</v>
      </c>
      <c r="C426" s="99">
        <v>2</v>
      </c>
      <c r="D426" s="103">
        <v>0.0002568857989313416</v>
      </c>
      <c r="E426" s="103">
        <v>2.895087545651073</v>
      </c>
      <c r="F426" s="99" t="s">
        <v>2435</v>
      </c>
      <c r="G426" s="99" t="b">
        <v>0</v>
      </c>
      <c r="H426" s="99" t="b">
        <v>0</v>
      </c>
      <c r="I426" s="99" t="b">
        <v>0</v>
      </c>
      <c r="J426" s="99" t="b">
        <v>0</v>
      </c>
      <c r="K426" s="99" t="b">
        <v>0</v>
      </c>
      <c r="L426" s="99" t="b">
        <v>0</v>
      </c>
    </row>
    <row r="427" spans="1:12" ht="15">
      <c r="A427" s="101" t="s">
        <v>612</v>
      </c>
      <c r="B427" s="99" t="s">
        <v>765</v>
      </c>
      <c r="C427" s="99">
        <v>2</v>
      </c>
      <c r="D427" s="103">
        <v>0.0002568857989313416</v>
      </c>
      <c r="E427" s="103">
        <v>2.3132309404113975</v>
      </c>
      <c r="F427" s="99" t="s">
        <v>2435</v>
      </c>
      <c r="G427" s="99" t="b">
        <v>0</v>
      </c>
      <c r="H427" s="99" t="b">
        <v>0</v>
      </c>
      <c r="I427" s="99" t="b">
        <v>0</v>
      </c>
      <c r="J427" s="99" t="b">
        <v>0</v>
      </c>
      <c r="K427" s="99" t="b">
        <v>0</v>
      </c>
      <c r="L427" s="99" t="b">
        <v>0</v>
      </c>
    </row>
    <row r="428" spans="1:12" ht="15">
      <c r="A428" s="101" t="s">
        <v>1042</v>
      </c>
      <c r="B428" s="99" t="s">
        <v>2176</v>
      </c>
      <c r="C428" s="99">
        <v>2</v>
      </c>
      <c r="D428" s="103">
        <v>0.0002568857989313416</v>
      </c>
      <c r="E428" s="103">
        <v>3.4136014855289605</v>
      </c>
      <c r="F428" s="99" t="s">
        <v>2435</v>
      </c>
      <c r="G428" s="99" t="b">
        <v>0</v>
      </c>
      <c r="H428" s="99" t="b">
        <v>0</v>
      </c>
      <c r="I428" s="99" t="b">
        <v>0</v>
      </c>
      <c r="J428" s="99" t="b">
        <v>0</v>
      </c>
      <c r="K428" s="99" t="b">
        <v>0</v>
      </c>
      <c r="L428" s="99" t="b">
        <v>0</v>
      </c>
    </row>
    <row r="429" spans="1:12" ht="15">
      <c r="A429" s="101" t="s">
        <v>1756</v>
      </c>
      <c r="B429" s="99" t="s">
        <v>590</v>
      </c>
      <c r="C429" s="99">
        <v>2</v>
      </c>
      <c r="D429" s="103">
        <v>0.0002568857989313416</v>
      </c>
      <c r="E429" s="103">
        <v>2.9364802308092983</v>
      </c>
      <c r="F429" s="99" t="s">
        <v>2435</v>
      </c>
      <c r="G429" s="99" t="b">
        <v>0</v>
      </c>
      <c r="H429" s="99" t="b">
        <v>0</v>
      </c>
      <c r="I429" s="99" t="b">
        <v>0</v>
      </c>
      <c r="J429" s="99" t="b">
        <v>0</v>
      </c>
      <c r="K429" s="99" t="b">
        <v>0</v>
      </c>
      <c r="L429" s="99" t="b">
        <v>0</v>
      </c>
    </row>
    <row r="430" spans="1:12" ht="15">
      <c r="A430" s="101" t="s">
        <v>606</v>
      </c>
      <c r="B430" s="99" t="s">
        <v>1148</v>
      </c>
      <c r="C430" s="99">
        <v>2</v>
      </c>
      <c r="D430" s="103">
        <v>0.0002568857989313416</v>
      </c>
      <c r="E430" s="103">
        <v>2.6654134585227602</v>
      </c>
      <c r="F430" s="99" t="s">
        <v>2435</v>
      </c>
      <c r="G430" s="99" t="b">
        <v>0</v>
      </c>
      <c r="H430" s="99" t="b">
        <v>0</v>
      </c>
      <c r="I430" s="99" t="b">
        <v>0</v>
      </c>
      <c r="J430" s="99" t="b">
        <v>0</v>
      </c>
      <c r="K430" s="99" t="b">
        <v>0</v>
      </c>
      <c r="L430" s="99" t="b">
        <v>0</v>
      </c>
    </row>
    <row r="431" spans="1:12" ht="15">
      <c r="A431" s="101" t="s">
        <v>578</v>
      </c>
      <c r="B431" s="99" t="s">
        <v>763</v>
      </c>
      <c r="C431" s="99">
        <v>2</v>
      </c>
      <c r="D431" s="103">
        <v>0.0002568857989313416</v>
      </c>
      <c r="E431" s="103">
        <v>2.2289100547113616</v>
      </c>
      <c r="F431" s="99" t="s">
        <v>2435</v>
      </c>
      <c r="G431" s="99" t="b">
        <v>0</v>
      </c>
      <c r="H431" s="99" t="b">
        <v>0</v>
      </c>
      <c r="I431" s="99" t="b">
        <v>0</v>
      </c>
      <c r="J431" s="99" t="b">
        <v>0</v>
      </c>
      <c r="K431" s="99" t="b">
        <v>0</v>
      </c>
      <c r="L431" s="99" t="b">
        <v>0</v>
      </c>
    </row>
    <row r="432" spans="1:12" ht="15">
      <c r="A432" s="101" t="s">
        <v>1864</v>
      </c>
      <c r="B432" s="99" t="s">
        <v>1531</v>
      </c>
      <c r="C432" s="99">
        <v>2</v>
      </c>
      <c r="D432" s="103">
        <v>0.0002568857989313416</v>
      </c>
      <c r="E432" s="103">
        <v>3.635450235145317</v>
      </c>
      <c r="F432" s="99" t="s">
        <v>2435</v>
      </c>
      <c r="G432" s="99" t="b">
        <v>0</v>
      </c>
      <c r="H432" s="99" t="b">
        <v>0</v>
      </c>
      <c r="I432" s="99" t="b">
        <v>0</v>
      </c>
      <c r="J432" s="99" t="b">
        <v>0</v>
      </c>
      <c r="K432" s="99" t="b">
        <v>0</v>
      </c>
      <c r="L432" s="99" t="b">
        <v>0</v>
      </c>
    </row>
    <row r="433" spans="1:12" ht="15">
      <c r="A433" s="101" t="s">
        <v>508</v>
      </c>
      <c r="B433" s="99" t="s">
        <v>489</v>
      </c>
      <c r="C433" s="99">
        <v>2</v>
      </c>
      <c r="D433" s="103">
        <v>0.0002568857989313416</v>
      </c>
      <c r="E433" s="103">
        <v>1.2930275543231107</v>
      </c>
      <c r="F433" s="99" t="s">
        <v>2435</v>
      </c>
      <c r="G433" s="99" t="b">
        <v>0</v>
      </c>
      <c r="H433" s="99" t="b">
        <v>0</v>
      </c>
      <c r="I433" s="99" t="b">
        <v>0</v>
      </c>
      <c r="J433" s="99" t="b">
        <v>0</v>
      </c>
      <c r="K433" s="99" t="b">
        <v>0</v>
      </c>
      <c r="L433" s="99" t="b">
        <v>0</v>
      </c>
    </row>
    <row r="434" spans="1:12" ht="15">
      <c r="A434" s="101" t="s">
        <v>1104</v>
      </c>
      <c r="B434" s="99" t="s">
        <v>598</v>
      </c>
      <c r="C434" s="99">
        <v>2</v>
      </c>
      <c r="D434" s="103">
        <v>0.0003030065275454034</v>
      </c>
      <c r="E434" s="103">
        <v>2.5385402221372604</v>
      </c>
      <c r="F434" s="99" t="s">
        <v>2435</v>
      </c>
      <c r="G434" s="99" t="b">
        <v>0</v>
      </c>
      <c r="H434" s="99" t="b">
        <v>0</v>
      </c>
      <c r="I434" s="99" t="b">
        <v>0</v>
      </c>
      <c r="J434" s="99" t="b">
        <v>0</v>
      </c>
      <c r="K434" s="99" t="b">
        <v>0</v>
      </c>
      <c r="L434" s="99" t="b">
        <v>0</v>
      </c>
    </row>
    <row r="435" spans="1:12" ht="15">
      <c r="A435" s="101" t="s">
        <v>488</v>
      </c>
      <c r="B435" s="99" t="s">
        <v>612</v>
      </c>
      <c r="C435" s="99">
        <v>2</v>
      </c>
      <c r="D435" s="103">
        <v>0.0002568857989313416</v>
      </c>
      <c r="E435" s="103">
        <v>1.6047156181691484</v>
      </c>
      <c r="F435" s="99" t="s">
        <v>2435</v>
      </c>
      <c r="G435" s="99" t="b">
        <v>0</v>
      </c>
      <c r="H435" s="99" t="b">
        <v>0</v>
      </c>
      <c r="I435" s="99" t="b">
        <v>0</v>
      </c>
      <c r="J435" s="99" t="b">
        <v>0</v>
      </c>
      <c r="K435" s="99" t="b">
        <v>0</v>
      </c>
      <c r="L435" s="99" t="b">
        <v>0</v>
      </c>
    </row>
    <row r="436" spans="1:12" ht="15">
      <c r="A436" s="101" t="s">
        <v>846</v>
      </c>
      <c r="B436" s="99" t="s">
        <v>810</v>
      </c>
      <c r="C436" s="99">
        <v>2</v>
      </c>
      <c r="D436" s="103">
        <v>0.0002568857989313416</v>
      </c>
      <c r="E436" s="103">
        <v>2.723405405500447</v>
      </c>
      <c r="F436" s="99" t="s">
        <v>2435</v>
      </c>
      <c r="G436" s="99" t="b">
        <v>0</v>
      </c>
      <c r="H436" s="99" t="b">
        <v>0</v>
      </c>
      <c r="I436" s="99" t="b">
        <v>0</v>
      </c>
      <c r="J436" s="99" t="b">
        <v>0</v>
      </c>
      <c r="K436" s="99" t="b">
        <v>0</v>
      </c>
      <c r="L436" s="99" t="b">
        <v>0</v>
      </c>
    </row>
    <row r="437" spans="1:12" ht="15">
      <c r="A437" s="101" t="s">
        <v>498</v>
      </c>
      <c r="B437" s="99" t="s">
        <v>649</v>
      </c>
      <c r="C437" s="99">
        <v>2</v>
      </c>
      <c r="D437" s="103">
        <v>0.0002568857989313416</v>
      </c>
      <c r="E437" s="103">
        <v>1.7781177387140485</v>
      </c>
      <c r="F437" s="99" t="s">
        <v>2435</v>
      </c>
      <c r="G437" s="99" t="b">
        <v>0</v>
      </c>
      <c r="H437" s="99" t="b">
        <v>0</v>
      </c>
      <c r="I437" s="99" t="b">
        <v>0</v>
      </c>
      <c r="J437" s="99" t="b">
        <v>0</v>
      </c>
      <c r="K437" s="99" t="b">
        <v>0</v>
      </c>
      <c r="L437" s="99" t="b">
        <v>0</v>
      </c>
    </row>
    <row r="438" spans="1:12" ht="15">
      <c r="A438" s="101" t="s">
        <v>1177</v>
      </c>
      <c r="B438" s="99" t="s">
        <v>602</v>
      </c>
      <c r="C438" s="99">
        <v>2</v>
      </c>
      <c r="D438" s="103">
        <v>0.0002568857989313416</v>
      </c>
      <c r="E438" s="103">
        <v>2.635450235145317</v>
      </c>
      <c r="F438" s="99" t="s">
        <v>2435</v>
      </c>
      <c r="G438" s="99" t="b">
        <v>0</v>
      </c>
      <c r="H438" s="99" t="b">
        <v>0</v>
      </c>
      <c r="I438" s="99" t="b">
        <v>0</v>
      </c>
      <c r="J438" s="99" t="b">
        <v>0</v>
      </c>
      <c r="K438" s="99" t="b">
        <v>0</v>
      </c>
      <c r="L438" s="99" t="b">
        <v>0</v>
      </c>
    </row>
    <row r="439" spans="1:12" ht="15">
      <c r="A439" s="101" t="s">
        <v>1963</v>
      </c>
      <c r="B439" s="99" t="s">
        <v>1250</v>
      </c>
      <c r="C439" s="99">
        <v>2</v>
      </c>
      <c r="D439" s="103">
        <v>0.0003030065275454034</v>
      </c>
      <c r="E439" s="103">
        <v>3.5105114985370167</v>
      </c>
      <c r="F439" s="99" t="s">
        <v>2435</v>
      </c>
      <c r="G439" s="99" t="b">
        <v>0</v>
      </c>
      <c r="H439" s="99" t="b">
        <v>0</v>
      </c>
      <c r="I439" s="99" t="b">
        <v>0</v>
      </c>
      <c r="J439" s="99" t="b">
        <v>0</v>
      </c>
      <c r="K439" s="99" t="b">
        <v>0</v>
      </c>
      <c r="L439" s="99" t="b">
        <v>0</v>
      </c>
    </row>
    <row r="440" spans="1:12" ht="15">
      <c r="A440" s="101" t="s">
        <v>489</v>
      </c>
      <c r="B440" s="99" t="s">
        <v>2161</v>
      </c>
      <c r="C440" s="99">
        <v>2</v>
      </c>
      <c r="D440" s="103">
        <v>0.0002568857989313416</v>
      </c>
      <c r="E440" s="103">
        <v>2.469118813378792</v>
      </c>
      <c r="F440" s="99" t="s">
        <v>2435</v>
      </c>
      <c r="G440" s="99" t="b">
        <v>0</v>
      </c>
      <c r="H440" s="99" t="b">
        <v>0</v>
      </c>
      <c r="I440" s="99" t="b">
        <v>0</v>
      </c>
      <c r="J440" s="99" t="b">
        <v>0</v>
      </c>
      <c r="K440" s="99" t="b">
        <v>0</v>
      </c>
      <c r="L440" s="99" t="b">
        <v>0</v>
      </c>
    </row>
    <row r="441" spans="1:12" ht="15">
      <c r="A441" s="101" t="s">
        <v>518</v>
      </c>
      <c r="B441" s="99" t="s">
        <v>2030</v>
      </c>
      <c r="C441" s="99">
        <v>2</v>
      </c>
      <c r="D441" s="103">
        <v>0.0002568857989313416</v>
      </c>
      <c r="E441" s="103">
        <v>2.681207725705992</v>
      </c>
      <c r="F441" s="99" t="s">
        <v>2435</v>
      </c>
      <c r="G441" s="99" t="b">
        <v>0</v>
      </c>
      <c r="H441" s="99" t="b">
        <v>0</v>
      </c>
      <c r="I441" s="99" t="b">
        <v>0</v>
      </c>
      <c r="J441" s="99" t="b">
        <v>0</v>
      </c>
      <c r="K441" s="99" t="b">
        <v>0</v>
      </c>
      <c r="L441" s="99" t="b">
        <v>0</v>
      </c>
    </row>
    <row r="442" spans="1:12" ht="15">
      <c r="A442" s="101" t="s">
        <v>1642</v>
      </c>
      <c r="B442" s="99" t="s">
        <v>1371</v>
      </c>
      <c r="C442" s="99">
        <v>2</v>
      </c>
      <c r="D442" s="103">
        <v>0.0002568857989313416</v>
      </c>
      <c r="E442" s="103">
        <v>3.4593589760896357</v>
      </c>
      <c r="F442" s="99" t="s">
        <v>2435</v>
      </c>
      <c r="G442" s="99" t="b">
        <v>0</v>
      </c>
      <c r="H442" s="99" t="b">
        <v>0</v>
      </c>
      <c r="I442" s="99" t="b">
        <v>0</v>
      </c>
      <c r="J442" s="99" t="b">
        <v>0</v>
      </c>
      <c r="K442" s="99" t="b">
        <v>0</v>
      </c>
      <c r="L442" s="99" t="b">
        <v>0</v>
      </c>
    </row>
    <row r="443" spans="1:12" ht="15">
      <c r="A443" s="101" t="s">
        <v>767</v>
      </c>
      <c r="B443" s="99" t="s">
        <v>579</v>
      </c>
      <c r="C443" s="99">
        <v>2</v>
      </c>
      <c r="D443" s="103">
        <v>0.0002568857989313416</v>
      </c>
      <c r="E443" s="103">
        <v>2.280062577158743</v>
      </c>
      <c r="F443" s="99" t="s">
        <v>2435</v>
      </c>
      <c r="G443" s="99" t="b">
        <v>0</v>
      </c>
      <c r="H443" s="99" t="b">
        <v>0</v>
      </c>
      <c r="I443" s="99" t="b">
        <v>0</v>
      </c>
      <c r="J443" s="99" t="b">
        <v>0</v>
      </c>
      <c r="K443" s="99" t="b">
        <v>0</v>
      </c>
      <c r="L443" s="99" t="b">
        <v>0</v>
      </c>
    </row>
    <row r="444" spans="1:12" ht="15">
      <c r="A444" s="101" t="s">
        <v>1027</v>
      </c>
      <c r="B444" s="99" t="s">
        <v>494</v>
      </c>
      <c r="C444" s="99">
        <v>2</v>
      </c>
      <c r="D444" s="103">
        <v>0.0002568857989313416</v>
      </c>
      <c r="E444" s="103">
        <v>2.1235668741664426</v>
      </c>
      <c r="F444" s="99" t="s">
        <v>2435</v>
      </c>
      <c r="G444" s="99" t="b">
        <v>0</v>
      </c>
      <c r="H444" s="99" t="b">
        <v>0</v>
      </c>
      <c r="I444" s="99" t="b">
        <v>0</v>
      </c>
      <c r="J444" s="99" t="b">
        <v>0</v>
      </c>
      <c r="K444" s="99" t="b">
        <v>0</v>
      </c>
      <c r="L444" s="99" t="b">
        <v>0</v>
      </c>
    </row>
    <row r="445" spans="1:12" ht="15">
      <c r="A445" s="101" t="s">
        <v>900</v>
      </c>
      <c r="B445" s="99" t="s">
        <v>2006</v>
      </c>
      <c r="C445" s="99">
        <v>2</v>
      </c>
      <c r="D445" s="103">
        <v>0.0002568857989313416</v>
      </c>
      <c r="E445" s="103">
        <v>3.4136014855289605</v>
      </c>
      <c r="F445" s="99" t="s">
        <v>2435</v>
      </c>
      <c r="G445" s="99" t="b">
        <v>1</v>
      </c>
      <c r="H445" s="99" t="b">
        <v>0</v>
      </c>
      <c r="I445" s="99" t="b">
        <v>0</v>
      </c>
      <c r="J445" s="99" t="b">
        <v>1</v>
      </c>
      <c r="K445" s="99" t="b">
        <v>0</v>
      </c>
      <c r="L445" s="99" t="b">
        <v>0</v>
      </c>
    </row>
    <row r="446" spans="1:12" ht="15">
      <c r="A446" s="101" t="s">
        <v>2035</v>
      </c>
      <c r="B446" s="99" t="s">
        <v>1804</v>
      </c>
      <c r="C446" s="99">
        <v>2</v>
      </c>
      <c r="D446" s="103">
        <v>0.0002568857989313416</v>
      </c>
      <c r="E446" s="103">
        <v>3.811541494200998</v>
      </c>
      <c r="F446" s="99" t="s">
        <v>2435</v>
      </c>
      <c r="G446" s="99" t="b">
        <v>0</v>
      </c>
      <c r="H446" s="99" t="b">
        <v>0</v>
      </c>
      <c r="I446" s="99" t="b">
        <v>0</v>
      </c>
      <c r="J446" s="99" t="b">
        <v>0</v>
      </c>
      <c r="K446" s="99" t="b">
        <v>0</v>
      </c>
      <c r="L446" s="99" t="b">
        <v>0</v>
      </c>
    </row>
    <row r="447" spans="1:12" ht="15">
      <c r="A447" s="101" t="s">
        <v>587</v>
      </c>
      <c r="B447" s="99" t="s">
        <v>1254</v>
      </c>
      <c r="C447" s="99">
        <v>2</v>
      </c>
      <c r="D447" s="103">
        <v>0.0002568857989313416</v>
      </c>
      <c r="E447" s="103">
        <v>2.6074215115450734</v>
      </c>
      <c r="F447" s="99" t="s">
        <v>2435</v>
      </c>
      <c r="G447" s="99" t="b">
        <v>0</v>
      </c>
      <c r="H447" s="99" t="b">
        <v>0</v>
      </c>
      <c r="I447" s="99" t="b">
        <v>0</v>
      </c>
      <c r="J447" s="99" t="b">
        <v>1</v>
      </c>
      <c r="K447" s="99" t="b">
        <v>0</v>
      </c>
      <c r="L447" s="99" t="b">
        <v>0</v>
      </c>
    </row>
    <row r="448" spans="1:12" ht="15">
      <c r="A448" s="101" t="s">
        <v>660</v>
      </c>
      <c r="B448" s="99" t="s">
        <v>844</v>
      </c>
      <c r="C448" s="99">
        <v>2</v>
      </c>
      <c r="D448" s="103">
        <v>0.0002568857989313416</v>
      </c>
      <c r="E448" s="103">
        <v>2.5271107603564786</v>
      </c>
      <c r="F448" s="99" t="s">
        <v>2435</v>
      </c>
      <c r="G448" s="99" t="b">
        <v>0</v>
      </c>
      <c r="H448" s="99" t="b">
        <v>0</v>
      </c>
      <c r="I448" s="99" t="b">
        <v>0</v>
      </c>
      <c r="J448" s="99" t="b">
        <v>0</v>
      </c>
      <c r="K448" s="99" t="b">
        <v>0</v>
      </c>
      <c r="L448" s="99" t="b">
        <v>0</v>
      </c>
    </row>
    <row r="449" spans="1:12" ht="15">
      <c r="A449" s="101" t="s">
        <v>585</v>
      </c>
      <c r="B449" s="99" t="s">
        <v>612</v>
      </c>
      <c r="C449" s="99">
        <v>2</v>
      </c>
      <c r="D449" s="103">
        <v>0.0002568857989313416</v>
      </c>
      <c r="E449" s="103">
        <v>2.0633534671947977</v>
      </c>
      <c r="F449" s="99" t="s">
        <v>2435</v>
      </c>
      <c r="G449" s="99" t="b">
        <v>0</v>
      </c>
      <c r="H449" s="99" t="b">
        <v>0</v>
      </c>
      <c r="I449" s="99" t="b">
        <v>0</v>
      </c>
      <c r="J449" s="99" t="b">
        <v>0</v>
      </c>
      <c r="K449" s="99" t="b">
        <v>0</v>
      </c>
      <c r="L449" s="99" t="b">
        <v>0</v>
      </c>
    </row>
    <row r="450" spans="1:12" ht="15">
      <c r="A450" s="101" t="s">
        <v>1227</v>
      </c>
      <c r="B450" s="99" t="s">
        <v>2156</v>
      </c>
      <c r="C450" s="99">
        <v>2</v>
      </c>
      <c r="D450" s="103">
        <v>0.0002568857989313416</v>
      </c>
      <c r="E450" s="103">
        <v>3.5105114985370167</v>
      </c>
      <c r="F450" s="99" t="s">
        <v>2435</v>
      </c>
      <c r="G450" s="99" t="b">
        <v>0</v>
      </c>
      <c r="H450" s="99" t="b">
        <v>0</v>
      </c>
      <c r="I450" s="99" t="b">
        <v>0</v>
      </c>
      <c r="J450" s="99" t="b">
        <v>0</v>
      </c>
      <c r="K450" s="99" t="b">
        <v>0</v>
      </c>
      <c r="L450" s="99" t="b">
        <v>0</v>
      </c>
    </row>
    <row r="451" spans="1:12" ht="15">
      <c r="A451" s="101" t="s">
        <v>2145</v>
      </c>
      <c r="B451" s="99" t="s">
        <v>1254</v>
      </c>
      <c r="C451" s="99">
        <v>2</v>
      </c>
      <c r="D451" s="103">
        <v>0.0003030065275454034</v>
      </c>
      <c r="E451" s="103">
        <v>3.5105114985370167</v>
      </c>
      <c r="F451" s="99" t="s">
        <v>2435</v>
      </c>
      <c r="G451" s="99" t="b">
        <v>0</v>
      </c>
      <c r="H451" s="99" t="b">
        <v>0</v>
      </c>
      <c r="I451" s="99" t="b">
        <v>0</v>
      </c>
      <c r="J451" s="99" t="b">
        <v>1</v>
      </c>
      <c r="K451" s="99" t="b">
        <v>0</v>
      </c>
      <c r="L451" s="99" t="b">
        <v>0</v>
      </c>
    </row>
    <row r="452" spans="1:12" ht="15">
      <c r="A452" s="101" t="s">
        <v>1343</v>
      </c>
      <c r="B452" s="99" t="s">
        <v>732</v>
      </c>
      <c r="C452" s="99">
        <v>2</v>
      </c>
      <c r="D452" s="103">
        <v>0.0002568857989313416</v>
      </c>
      <c r="E452" s="103">
        <v>2.982237721369973</v>
      </c>
      <c r="F452" s="99" t="s">
        <v>2435</v>
      </c>
      <c r="G452" s="99" t="b">
        <v>0</v>
      </c>
      <c r="H452" s="99" t="b">
        <v>0</v>
      </c>
      <c r="I452" s="99" t="b">
        <v>0</v>
      </c>
      <c r="J452" s="99" t="b">
        <v>1</v>
      </c>
      <c r="K452" s="99" t="b">
        <v>0</v>
      </c>
      <c r="L452" s="99" t="b">
        <v>0</v>
      </c>
    </row>
    <row r="453" spans="1:12" ht="15">
      <c r="A453" s="101" t="s">
        <v>511</v>
      </c>
      <c r="B453" s="99" t="s">
        <v>2008</v>
      </c>
      <c r="C453" s="99">
        <v>2</v>
      </c>
      <c r="D453" s="103">
        <v>0.0002568857989313416</v>
      </c>
      <c r="E453" s="103">
        <v>2.635450235145317</v>
      </c>
      <c r="F453" s="99" t="s">
        <v>2435</v>
      </c>
      <c r="G453" s="99" t="b">
        <v>1</v>
      </c>
      <c r="H453" s="99" t="b">
        <v>0</v>
      </c>
      <c r="I453" s="99" t="b">
        <v>0</v>
      </c>
      <c r="J453" s="99" t="b">
        <v>0</v>
      </c>
      <c r="K453" s="99" t="b">
        <v>0</v>
      </c>
      <c r="L453" s="99" t="b">
        <v>0</v>
      </c>
    </row>
    <row r="454" spans="1:12" ht="15">
      <c r="A454" s="101" t="s">
        <v>1236</v>
      </c>
      <c r="B454" s="99" t="s">
        <v>2139</v>
      </c>
      <c r="C454" s="99">
        <v>2</v>
      </c>
      <c r="D454" s="103">
        <v>0.0002568857989313416</v>
      </c>
      <c r="E454" s="103">
        <v>3.5105114985370167</v>
      </c>
      <c r="F454" s="99" t="s">
        <v>2435</v>
      </c>
      <c r="G454" s="99" t="b">
        <v>0</v>
      </c>
      <c r="H454" s="99" t="b">
        <v>0</v>
      </c>
      <c r="I454" s="99" t="b">
        <v>0</v>
      </c>
      <c r="J454" s="99" t="b">
        <v>0</v>
      </c>
      <c r="K454" s="99" t="b">
        <v>0</v>
      </c>
      <c r="L454" s="99" t="b">
        <v>0</v>
      </c>
    </row>
    <row r="455" spans="1:12" ht="15">
      <c r="A455" s="101" t="s">
        <v>866</v>
      </c>
      <c r="B455" s="99" t="s">
        <v>1432</v>
      </c>
      <c r="C455" s="99">
        <v>2</v>
      </c>
      <c r="D455" s="103">
        <v>0.0002568857989313416</v>
      </c>
      <c r="E455" s="103">
        <v>3.0913821907950414</v>
      </c>
      <c r="F455" s="99" t="s">
        <v>2435</v>
      </c>
      <c r="G455" s="99" t="b">
        <v>0</v>
      </c>
      <c r="H455" s="99" t="b">
        <v>0</v>
      </c>
      <c r="I455" s="99" t="b">
        <v>0</v>
      </c>
      <c r="J455" s="99" t="b">
        <v>0</v>
      </c>
      <c r="K455" s="99" t="b">
        <v>0</v>
      </c>
      <c r="L455" s="99" t="b">
        <v>0</v>
      </c>
    </row>
    <row r="456" spans="1:12" ht="15">
      <c r="A456" s="101" t="s">
        <v>798</v>
      </c>
      <c r="B456" s="99" t="s">
        <v>735</v>
      </c>
      <c r="C456" s="99">
        <v>2</v>
      </c>
      <c r="D456" s="103">
        <v>0.0003030065275454034</v>
      </c>
      <c r="E456" s="103">
        <v>2.556268989097692</v>
      </c>
      <c r="F456" s="99" t="s">
        <v>2435</v>
      </c>
      <c r="G456" s="99" t="b">
        <v>0</v>
      </c>
      <c r="H456" s="99" t="b">
        <v>0</v>
      </c>
      <c r="I456" s="99" t="b">
        <v>0</v>
      </c>
      <c r="J456" s="99" t="b">
        <v>0</v>
      </c>
      <c r="K456" s="99" t="b">
        <v>0</v>
      </c>
      <c r="L456" s="99" t="b">
        <v>0</v>
      </c>
    </row>
    <row r="457" spans="1:12" ht="15">
      <c r="A457" s="101" t="s">
        <v>589</v>
      </c>
      <c r="B457" s="99" t="s">
        <v>230</v>
      </c>
      <c r="C457" s="99">
        <v>2</v>
      </c>
      <c r="D457" s="103">
        <v>0.0002568857989313416</v>
      </c>
      <c r="E457" s="103">
        <v>1.5862322124751354</v>
      </c>
      <c r="F457" s="99" t="s">
        <v>2435</v>
      </c>
      <c r="G457" s="99" t="b">
        <v>0</v>
      </c>
      <c r="H457" s="99" t="b">
        <v>0</v>
      </c>
      <c r="I457" s="99" t="b">
        <v>0</v>
      </c>
      <c r="J457" s="99" t="b">
        <v>0</v>
      </c>
      <c r="K457" s="99" t="b">
        <v>0</v>
      </c>
      <c r="L457" s="99" t="b">
        <v>0</v>
      </c>
    </row>
    <row r="458" spans="1:12" ht="15">
      <c r="A458" s="101" t="s">
        <v>2249</v>
      </c>
      <c r="B458" s="99" t="s">
        <v>760</v>
      </c>
      <c r="C458" s="99">
        <v>2</v>
      </c>
      <c r="D458" s="103">
        <v>0.0002568857989313416</v>
      </c>
      <c r="E458" s="103">
        <v>3.1583289804256545</v>
      </c>
      <c r="F458" s="99" t="s">
        <v>2435</v>
      </c>
      <c r="G458" s="99" t="b">
        <v>0</v>
      </c>
      <c r="H458" s="99" t="b">
        <v>0</v>
      </c>
      <c r="I458" s="99" t="b">
        <v>0</v>
      </c>
      <c r="J458" s="99" t="b">
        <v>0</v>
      </c>
      <c r="K458" s="99" t="b">
        <v>0</v>
      </c>
      <c r="L458" s="99" t="b">
        <v>0</v>
      </c>
    </row>
    <row r="459" spans="1:12" ht="15">
      <c r="A459" s="101" t="s">
        <v>689</v>
      </c>
      <c r="B459" s="99" t="s">
        <v>564</v>
      </c>
      <c r="C459" s="99">
        <v>2</v>
      </c>
      <c r="D459" s="103">
        <v>0.0002568857989313416</v>
      </c>
      <c r="E459" s="103">
        <v>2.1583289804256545</v>
      </c>
      <c r="F459" s="99" t="s">
        <v>2435</v>
      </c>
      <c r="G459" s="99" t="b">
        <v>0</v>
      </c>
      <c r="H459" s="99" t="b">
        <v>0</v>
      </c>
      <c r="I459" s="99" t="b">
        <v>0</v>
      </c>
      <c r="J459" s="99" t="b">
        <v>0</v>
      </c>
      <c r="K459" s="99" t="b">
        <v>0</v>
      </c>
      <c r="L459" s="99" t="b">
        <v>0</v>
      </c>
    </row>
    <row r="460" spans="1:12" ht="15">
      <c r="A460" s="101" t="s">
        <v>486</v>
      </c>
      <c r="B460" s="99" t="s">
        <v>1128</v>
      </c>
      <c r="C460" s="99">
        <v>2</v>
      </c>
      <c r="D460" s="103">
        <v>0.0002568857989313416</v>
      </c>
      <c r="E460" s="103">
        <v>2.130300256825411</v>
      </c>
      <c r="F460" s="99" t="s">
        <v>2435</v>
      </c>
      <c r="G460" s="99" t="b">
        <v>0</v>
      </c>
      <c r="H460" s="99" t="b">
        <v>0</v>
      </c>
      <c r="I460" s="99" t="b">
        <v>0</v>
      </c>
      <c r="J460" s="99" t="b">
        <v>0</v>
      </c>
      <c r="K460" s="99" t="b">
        <v>0</v>
      </c>
      <c r="L460" s="99" t="b">
        <v>0</v>
      </c>
    </row>
    <row r="461" spans="1:12" ht="15">
      <c r="A461" s="101" t="s">
        <v>2125</v>
      </c>
      <c r="B461" s="99" t="s">
        <v>1435</v>
      </c>
      <c r="C461" s="99">
        <v>2</v>
      </c>
      <c r="D461" s="103">
        <v>0.0002568857989313416</v>
      </c>
      <c r="E461" s="103">
        <v>3.635450235145317</v>
      </c>
      <c r="F461" s="99" t="s">
        <v>2435</v>
      </c>
      <c r="G461" s="99" t="b">
        <v>0</v>
      </c>
      <c r="H461" s="99" t="b">
        <v>0</v>
      </c>
      <c r="I461" s="99" t="b">
        <v>0</v>
      </c>
      <c r="J461" s="99" t="b">
        <v>0</v>
      </c>
      <c r="K461" s="99" t="b">
        <v>0</v>
      </c>
      <c r="L461" s="99" t="b">
        <v>0</v>
      </c>
    </row>
    <row r="462" spans="1:12" ht="15">
      <c r="A462" s="101" t="s">
        <v>2248</v>
      </c>
      <c r="B462" s="99" t="s">
        <v>947</v>
      </c>
      <c r="C462" s="99">
        <v>2</v>
      </c>
      <c r="D462" s="103">
        <v>0.0002568857989313416</v>
      </c>
      <c r="E462" s="103">
        <v>3.334420239481336</v>
      </c>
      <c r="F462" s="99" t="s">
        <v>2435</v>
      </c>
      <c r="G462" s="99" t="b">
        <v>0</v>
      </c>
      <c r="H462" s="99" t="b">
        <v>0</v>
      </c>
      <c r="I462" s="99" t="b">
        <v>0</v>
      </c>
      <c r="J462" s="99" t="b">
        <v>0</v>
      </c>
      <c r="K462" s="99" t="b">
        <v>0</v>
      </c>
      <c r="L462" s="99" t="b">
        <v>0</v>
      </c>
    </row>
    <row r="463" spans="1:12" ht="15">
      <c r="A463" s="101" t="s">
        <v>483</v>
      </c>
      <c r="B463" s="99" t="s">
        <v>597</v>
      </c>
      <c r="C463" s="99">
        <v>2</v>
      </c>
      <c r="D463" s="103">
        <v>0.0002568857989313416</v>
      </c>
      <c r="E463" s="103">
        <v>1.5473141464447657</v>
      </c>
      <c r="F463" s="99" t="s">
        <v>2435</v>
      </c>
      <c r="G463" s="99" t="b">
        <v>0</v>
      </c>
      <c r="H463" s="99" t="b">
        <v>0</v>
      </c>
      <c r="I463" s="99" t="b">
        <v>0</v>
      </c>
      <c r="J463" s="99" t="b">
        <v>0</v>
      </c>
      <c r="K463" s="99" t="b">
        <v>0</v>
      </c>
      <c r="L463" s="99" t="b">
        <v>0</v>
      </c>
    </row>
    <row r="464" spans="1:12" ht="15">
      <c r="A464" s="101" t="s">
        <v>603</v>
      </c>
      <c r="B464" s="99" t="s">
        <v>553</v>
      </c>
      <c r="C464" s="99">
        <v>2</v>
      </c>
      <c r="D464" s="103">
        <v>0.0003030065275454034</v>
      </c>
      <c r="E464" s="103">
        <v>1.9587566255204505</v>
      </c>
      <c r="F464" s="99" t="s">
        <v>2435</v>
      </c>
      <c r="G464" s="99" t="b">
        <v>0</v>
      </c>
      <c r="H464" s="99" t="b">
        <v>0</v>
      </c>
      <c r="I464" s="99" t="b">
        <v>0</v>
      </c>
      <c r="J464" s="99" t="b">
        <v>0</v>
      </c>
      <c r="K464" s="99" t="b">
        <v>0</v>
      </c>
      <c r="L464" s="99" t="b">
        <v>0</v>
      </c>
    </row>
    <row r="465" spans="1:12" ht="15">
      <c r="A465" s="101" t="s">
        <v>1035</v>
      </c>
      <c r="B465" s="99" t="s">
        <v>496</v>
      </c>
      <c r="C465" s="99">
        <v>2</v>
      </c>
      <c r="D465" s="103">
        <v>0.0002568857989313416</v>
      </c>
      <c r="E465" s="103">
        <v>2.1464297571259467</v>
      </c>
      <c r="F465" s="99" t="s">
        <v>2435</v>
      </c>
      <c r="G465" s="99" t="b">
        <v>0</v>
      </c>
      <c r="H465" s="99" t="b">
        <v>0</v>
      </c>
      <c r="I465" s="99" t="b">
        <v>0</v>
      </c>
      <c r="J465" s="99" t="b">
        <v>0</v>
      </c>
      <c r="K465" s="99" t="b">
        <v>0</v>
      </c>
      <c r="L465" s="99" t="b">
        <v>0</v>
      </c>
    </row>
    <row r="466" spans="1:12" ht="15">
      <c r="A466" s="101" t="s">
        <v>496</v>
      </c>
      <c r="B466" s="99" t="s">
        <v>476</v>
      </c>
      <c r="C466" s="99">
        <v>2</v>
      </c>
      <c r="D466" s="103">
        <v>0.0002568857989313416</v>
      </c>
      <c r="E466" s="103">
        <v>0.9263216690858916</v>
      </c>
      <c r="F466" s="99" t="s">
        <v>2435</v>
      </c>
      <c r="G466" s="99" t="b">
        <v>0</v>
      </c>
      <c r="H466" s="99" t="b">
        <v>0</v>
      </c>
      <c r="I466" s="99" t="b">
        <v>0</v>
      </c>
      <c r="J466" s="99" t="b">
        <v>0</v>
      </c>
      <c r="K466" s="99" t="b">
        <v>0</v>
      </c>
      <c r="L466" s="99" t="b">
        <v>0</v>
      </c>
    </row>
    <row r="467" spans="1:12" ht="15">
      <c r="A467" s="101" t="s">
        <v>1299</v>
      </c>
      <c r="B467" s="99" t="s">
        <v>1236</v>
      </c>
      <c r="C467" s="99">
        <v>2</v>
      </c>
      <c r="D467" s="103">
        <v>0.0002568857989313416</v>
      </c>
      <c r="E467" s="103">
        <v>3.209481502873036</v>
      </c>
      <c r="F467" s="99" t="s">
        <v>2435</v>
      </c>
      <c r="G467" s="99" t="b">
        <v>0</v>
      </c>
      <c r="H467" s="99" t="b">
        <v>0</v>
      </c>
      <c r="I467" s="99" t="b">
        <v>0</v>
      </c>
      <c r="J467" s="99" t="b">
        <v>0</v>
      </c>
      <c r="K467" s="99" t="b">
        <v>0</v>
      </c>
      <c r="L467" s="99" t="b">
        <v>0</v>
      </c>
    </row>
    <row r="468" spans="1:12" ht="15">
      <c r="A468" s="101" t="s">
        <v>521</v>
      </c>
      <c r="B468" s="99" t="s">
        <v>518</v>
      </c>
      <c r="C468" s="99">
        <v>2</v>
      </c>
      <c r="D468" s="103">
        <v>0.0002568857989313416</v>
      </c>
      <c r="E468" s="103">
        <v>1.5842977126979356</v>
      </c>
      <c r="F468" s="99" t="s">
        <v>2435</v>
      </c>
      <c r="G468" s="99" t="b">
        <v>0</v>
      </c>
      <c r="H468" s="99" t="b">
        <v>0</v>
      </c>
      <c r="I468" s="99" t="b">
        <v>0</v>
      </c>
      <c r="J468" s="99" t="b">
        <v>0</v>
      </c>
      <c r="K468" s="99" t="b">
        <v>0</v>
      </c>
      <c r="L468" s="99" t="b">
        <v>0</v>
      </c>
    </row>
    <row r="469" spans="1:12" ht="15">
      <c r="A469" s="101" t="s">
        <v>981</v>
      </c>
      <c r="B469" s="99" t="s">
        <v>1091</v>
      </c>
      <c r="C469" s="99">
        <v>2</v>
      </c>
      <c r="D469" s="103">
        <v>0.0002568857989313416</v>
      </c>
      <c r="E469" s="103">
        <v>2.936480230809298</v>
      </c>
      <c r="F469" s="99" t="s">
        <v>2435</v>
      </c>
      <c r="G469" s="99" t="b">
        <v>0</v>
      </c>
      <c r="H469" s="99" t="b">
        <v>0</v>
      </c>
      <c r="I469" s="99" t="b">
        <v>0</v>
      </c>
      <c r="J469" s="99" t="b">
        <v>0</v>
      </c>
      <c r="K469" s="99" t="b">
        <v>0</v>
      </c>
      <c r="L469" s="99" t="b">
        <v>0</v>
      </c>
    </row>
    <row r="470" spans="1:12" ht="15">
      <c r="A470" s="101" t="s">
        <v>692</v>
      </c>
      <c r="B470" s="99" t="s">
        <v>605</v>
      </c>
      <c r="C470" s="99">
        <v>2</v>
      </c>
      <c r="D470" s="103">
        <v>0.0002568857989313416</v>
      </c>
      <c r="E470" s="103">
        <v>2.2375102264732796</v>
      </c>
      <c r="F470" s="99" t="s">
        <v>2435</v>
      </c>
      <c r="G470" s="99" t="b">
        <v>0</v>
      </c>
      <c r="H470" s="99" t="b">
        <v>0</v>
      </c>
      <c r="I470" s="99" t="b">
        <v>0</v>
      </c>
      <c r="J470" s="99" t="b">
        <v>0</v>
      </c>
      <c r="K470" s="99" t="b">
        <v>0</v>
      </c>
      <c r="L470" s="99" t="b">
        <v>0</v>
      </c>
    </row>
    <row r="471" spans="1:12" ht="15">
      <c r="A471" s="101" t="s">
        <v>677</v>
      </c>
      <c r="B471" s="99" t="s">
        <v>716</v>
      </c>
      <c r="C471" s="99">
        <v>2</v>
      </c>
      <c r="D471" s="103">
        <v>0.0002568857989313416</v>
      </c>
      <c r="E471" s="103">
        <v>2.3722088003707356</v>
      </c>
      <c r="F471" s="99" t="s">
        <v>2435</v>
      </c>
      <c r="G471" s="99" t="b">
        <v>0</v>
      </c>
      <c r="H471" s="99" t="b">
        <v>0</v>
      </c>
      <c r="I471" s="99" t="b">
        <v>0</v>
      </c>
      <c r="J471" s="99" t="b">
        <v>0</v>
      </c>
      <c r="K471" s="99" t="b">
        <v>0</v>
      </c>
      <c r="L471" s="99" t="b">
        <v>0</v>
      </c>
    </row>
    <row r="472" spans="1:12" ht="15">
      <c r="A472" s="101" t="s">
        <v>571</v>
      </c>
      <c r="B472" s="99" t="s">
        <v>641</v>
      </c>
      <c r="C472" s="99">
        <v>2</v>
      </c>
      <c r="D472" s="103">
        <v>0.0002568857989313416</v>
      </c>
      <c r="E472" s="103">
        <v>2.1039713181030617</v>
      </c>
      <c r="F472" s="99" t="s">
        <v>2435</v>
      </c>
      <c r="G472" s="99" t="b">
        <v>0</v>
      </c>
      <c r="H472" s="99" t="b">
        <v>0</v>
      </c>
      <c r="I472" s="99" t="b">
        <v>0</v>
      </c>
      <c r="J472" s="99" t="b">
        <v>0</v>
      </c>
      <c r="K472" s="99" t="b">
        <v>0</v>
      </c>
      <c r="L472" s="99" t="b">
        <v>0</v>
      </c>
    </row>
    <row r="473" spans="1:12" ht="15">
      <c r="A473" s="101" t="s">
        <v>692</v>
      </c>
      <c r="B473" s="99" t="s">
        <v>532</v>
      </c>
      <c r="C473" s="99">
        <v>2</v>
      </c>
      <c r="D473" s="103">
        <v>0.0002568857989313416</v>
      </c>
      <c r="E473" s="103">
        <v>2.051873649511368</v>
      </c>
      <c r="F473" s="99" t="s">
        <v>2435</v>
      </c>
      <c r="G473" s="99" t="b">
        <v>0</v>
      </c>
      <c r="H473" s="99" t="b">
        <v>0</v>
      </c>
      <c r="I473" s="99" t="b">
        <v>0</v>
      </c>
      <c r="J473" s="99" t="b">
        <v>0</v>
      </c>
      <c r="K473" s="99" t="b">
        <v>0</v>
      </c>
      <c r="L473" s="99" t="b">
        <v>0</v>
      </c>
    </row>
    <row r="474" spans="1:12" ht="15">
      <c r="A474" s="101" t="s">
        <v>520</v>
      </c>
      <c r="B474" s="99" t="s">
        <v>475</v>
      </c>
      <c r="C474" s="99">
        <v>2</v>
      </c>
      <c r="D474" s="103">
        <v>0.0002568857989313416</v>
      </c>
      <c r="E474" s="103">
        <v>1.0518736495113676</v>
      </c>
      <c r="F474" s="99" t="s">
        <v>2435</v>
      </c>
      <c r="G474" s="99" t="b">
        <v>0</v>
      </c>
      <c r="H474" s="99" t="b">
        <v>0</v>
      </c>
      <c r="I474" s="99" t="b">
        <v>0</v>
      </c>
      <c r="J474" s="99" t="b">
        <v>0</v>
      </c>
      <c r="K474" s="99" t="b">
        <v>0</v>
      </c>
      <c r="L474" s="99" t="b">
        <v>0</v>
      </c>
    </row>
    <row r="475" spans="1:12" ht="15">
      <c r="A475" s="101" t="s">
        <v>566</v>
      </c>
      <c r="B475" s="99" t="s">
        <v>534</v>
      </c>
      <c r="C475" s="99">
        <v>2</v>
      </c>
      <c r="D475" s="103">
        <v>0.0002568857989313416</v>
      </c>
      <c r="E475" s="103">
        <v>1.8214247281330938</v>
      </c>
      <c r="F475" s="99" t="s">
        <v>2435</v>
      </c>
      <c r="G475" s="99" t="b">
        <v>0</v>
      </c>
      <c r="H475" s="99" t="b">
        <v>0</v>
      </c>
      <c r="I475" s="99" t="b">
        <v>0</v>
      </c>
      <c r="J475" s="99" t="b">
        <v>0</v>
      </c>
      <c r="K475" s="99" t="b">
        <v>0</v>
      </c>
      <c r="L475" s="99" t="b">
        <v>0</v>
      </c>
    </row>
    <row r="476" spans="1:12" ht="15">
      <c r="A476" s="101" t="s">
        <v>496</v>
      </c>
      <c r="B476" s="99" t="s">
        <v>586</v>
      </c>
      <c r="C476" s="99">
        <v>2</v>
      </c>
      <c r="D476" s="103">
        <v>0.0002568857989313416</v>
      </c>
      <c r="E476" s="103">
        <v>1.6412797788060407</v>
      </c>
      <c r="F476" s="99" t="s">
        <v>2435</v>
      </c>
      <c r="G476" s="99" t="b">
        <v>0</v>
      </c>
      <c r="H476" s="99" t="b">
        <v>0</v>
      </c>
      <c r="I476" s="99" t="b">
        <v>0</v>
      </c>
      <c r="J476" s="99" t="b">
        <v>0</v>
      </c>
      <c r="K476" s="99" t="b">
        <v>0</v>
      </c>
      <c r="L476" s="99" t="b">
        <v>0</v>
      </c>
    </row>
    <row r="477" spans="1:12" ht="15">
      <c r="A477" s="101" t="s">
        <v>494</v>
      </c>
      <c r="B477" s="99" t="s">
        <v>975</v>
      </c>
      <c r="C477" s="99">
        <v>2</v>
      </c>
      <c r="D477" s="103">
        <v>0.0002568857989313416</v>
      </c>
      <c r="E477" s="103">
        <v>2.055666638528507</v>
      </c>
      <c r="F477" s="99" t="s">
        <v>2435</v>
      </c>
      <c r="G477" s="99" t="b">
        <v>0</v>
      </c>
      <c r="H477" s="99" t="b">
        <v>0</v>
      </c>
      <c r="I477" s="99" t="b">
        <v>0</v>
      </c>
      <c r="J477" s="99" t="b">
        <v>0</v>
      </c>
      <c r="K477" s="99" t="b">
        <v>0</v>
      </c>
      <c r="L477" s="99" t="b">
        <v>0</v>
      </c>
    </row>
    <row r="478" spans="1:12" ht="15">
      <c r="A478" s="101" t="s">
        <v>789</v>
      </c>
      <c r="B478" s="99" t="s">
        <v>1062</v>
      </c>
      <c r="C478" s="99">
        <v>2</v>
      </c>
      <c r="D478" s="103">
        <v>0.0003030065275454034</v>
      </c>
      <c r="E478" s="103">
        <v>2.811541494200998</v>
      </c>
      <c r="F478" s="99" t="s">
        <v>2435</v>
      </c>
      <c r="G478" s="99" t="b">
        <v>0</v>
      </c>
      <c r="H478" s="99" t="b">
        <v>0</v>
      </c>
      <c r="I478" s="99" t="b">
        <v>0</v>
      </c>
      <c r="J478" s="99" t="b">
        <v>0</v>
      </c>
      <c r="K478" s="99" t="b">
        <v>0</v>
      </c>
      <c r="L478" s="99" t="b">
        <v>0</v>
      </c>
    </row>
    <row r="479" spans="1:12" ht="15">
      <c r="A479" s="101" t="s">
        <v>791</v>
      </c>
      <c r="B479" s="99" t="s">
        <v>479</v>
      </c>
      <c r="C479" s="99">
        <v>2</v>
      </c>
      <c r="D479" s="103">
        <v>0.0002568857989313416</v>
      </c>
      <c r="E479" s="103">
        <v>1.7546366428645255</v>
      </c>
      <c r="F479" s="99" t="s">
        <v>2435</v>
      </c>
      <c r="G479" s="99" t="b">
        <v>0</v>
      </c>
      <c r="H479" s="99" t="b">
        <v>0</v>
      </c>
      <c r="I479" s="99" t="b">
        <v>0</v>
      </c>
      <c r="J479" s="99" t="b">
        <v>0</v>
      </c>
      <c r="K479" s="99" t="b">
        <v>0</v>
      </c>
      <c r="L479" s="99" t="b">
        <v>0</v>
      </c>
    </row>
    <row r="480" spans="1:12" ht="15">
      <c r="A480" s="101" t="s">
        <v>491</v>
      </c>
      <c r="B480" s="99" t="s">
        <v>479</v>
      </c>
      <c r="C480" s="99">
        <v>2</v>
      </c>
      <c r="D480" s="103">
        <v>0.0002568857989313416</v>
      </c>
      <c r="E480" s="103">
        <v>1.0449427731367338</v>
      </c>
      <c r="F480" s="99" t="s">
        <v>2435</v>
      </c>
      <c r="G480" s="99" t="b">
        <v>0</v>
      </c>
      <c r="H480" s="99" t="b">
        <v>0</v>
      </c>
      <c r="I480" s="99" t="b">
        <v>0</v>
      </c>
      <c r="J480" s="99" t="b">
        <v>0</v>
      </c>
      <c r="K480" s="99" t="b">
        <v>0</v>
      </c>
      <c r="L480" s="99" t="b">
        <v>0</v>
      </c>
    </row>
    <row r="481" spans="1:12" ht="15">
      <c r="A481" s="101" t="s">
        <v>510</v>
      </c>
      <c r="B481" s="99" t="s">
        <v>1480</v>
      </c>
      <c r="C481" s="99">
        <v>2</v>
      </c>
      <c r="D481" s="103">
        <v>0.0002568857989313416</v>
      </c>
      <c r="E481" s="103">
        <v>2.4740822329103422</v>
      </c>
      <c r="F481" s="99" t="s">
        <v>2435</v>
      </c>
      <c r="G481" s="99" t="b">
        <v>0</v>
      </c>
      <c r="H481" s="99" t="b">
        <v>0</v>
      </c>
      <c r="I481" s="99" t="b">
        <v>0</v>
      </c>
      <c r="J481" s="99" t="b">
        <v>0</v>
      </c>
      <c r="K481" s="99" t="b">
        <v>0</v>
      </c>
      <c r="L481" s="99" t="b">
        <v>0</v>
      </c>
    </row>
    <row r="482" spans="1:12" ht="15">
      <c r="A482" s="101" t="s">
        <v>544</v>
      </c>
      <c r="B482" s="99" t="s">
        <v>569</v>
      </c>
      <c r="C482" s="99">
        <v>2</v>
      </c>
      <c r="D482" s="103">
        <v>0.0002568857989313416</v>
      </c>
      <c r="E482" s="103">
        <v>1.8609332694167673</v>
      </c>
      <c r="F482" s="99" t="s">
        <v>2435</v>
      </c>
      <c r="G482" s="99" t="b">
        <v>0</v>
      </c>
      <c r="H482" s="99" t="b">
        <v>0</v>
      </c>
      <c r="I482" s="99" t="b">
        <v>0</v>
      </c>
      <c r="J482" s="99" t="b">
        <v>0</v>
      </c>
      <c r="K482" s="99" t="b">
        <v>0</v>
      </c>
      <c r="L482" s="99" t="b">
        <v>0</v>
      </c>
    </row>
    <row r="483" spans="1:12" ht="15">
      <c r="A483" s="101" t="s">
        <v>1398</v>
      </c>
      <c r="B483" s="99" t="s">
        <v>1312</v>
      </c>
      <c r="C483" s="99">
        <v>2</v>
      </c>
      <c r="D483" s="103">
        <v>0.0002568857989313416</v>
      </c>
      <c r="E483" s="103">
        <v>3.334420239481336</v>
      </c>
      <c r="F483" s="99" t="s">
        <v>2435</v>
      </c>
      <c r="G483" s="99" t="b">
        <v>0</v>
      </c>
      <c r="H483" s="99" t="b">
        <v>0</v>
      </c>
      <c r="I483" s="99" t="b">
        <v>0</v>
      </c>
      <c r="J483" s="99" t="b">
        <v>0</v>
      </c>
      <c r="K483" s="99" t="b">
        <v>0</v>
      </c>
      <c r="L483" s="99" t="b">
        <v>0</v>
      </c>
    </row>
    <row r="484" spans="1:12" ht="15">
      <c r="A484" s="101" t="s">
        <v>997</v>
      </c>
      <c r="B484" s="99" t="s">
        <v>1149</v>
      </c>
      <c r="C484" s="99">
        <v>2</v>
      </c>
      <c r="D484" s="103">
        <v>0.0002568857989313416</v>
      </c>
      <c r="E484" s="103">
        <v>3.1125714898649792</v>
      </c>
      <c r="F484" s="99" t="s">
        <v>2435</v>
      </c>
      <c r="G484" s="99" t="b">
        <v>0</v>
      </c>
      <c r="H484" s="99" t="b">
        <v>0</v>
      </c>
      <c r="I484" s="99" t="b">
        <v>0</v>
      </c>
      <c r="J484" s="99" t="b">
        <v>0</v>
      </c>
      <c r="K484" s="99" t="b">
        <v>0</v>
      </c>
      <c r="L484" s="99" t="b">
        <v>0</v>
      </c>
    </row>
    <row r="485" spans="1:12" ht="15">
      <c r="A485" s="101" t="s">
        <v>528</v>
      </c>
      <c r="B485" s="99" t="s">
        <v>2413</v>
      </c>
      <c r="C485" s="99">
        <v>2</v>
      </c>
      <c r="D485" s="103">
        <v>0.0002568857989313416</v>
      </c>
      <c r="E485" s="103">
        <v>2.7323602481533733</v>
      </c>
      <c r="F485" s="99" t="s">
        <v>2435</v>
      </c>
      <c r="G485" s="99" t="b">
        <v>0</v>
      </c>
      <c r="H485" s="99" t="b">
        <v>0</v>
      </c>
      <c r="I485" s="99" t="b">
        <v>0</v>
      </c>
      <c r="J485" s="99" t="b">
        <v>0</v>
      </c>
      <c r="K485" s="99" t="b">
        <v>0</v>
      </c>
      <c r="L485" s="99" t="b">
        <v>0</v>
      </c>
    </row>
    <row r="486" spans="1:12" ht="15">
      <c r="A486" s="101" t="s">
        <v>761</v>
      </c>
      <c r="B486" s="99" t="s">
        <v>496</v>
      </c>
      <c r="C486" s="99">
        <v>2</v>
      </c>
      <c r="D486" s="103">
        <v>0.0002568857989313416</v>
      </c>
      <c r="E486" s="103">
        <v>1.8911572520226407</v>
      </c>
      <c r="F486" s="99" t="s">
        <v>2435</v>
      </c>
      <c r="G486" s="99" t="b">
        <v>0</v>
      </c>
      <c r="H486" s="99" t="b">
        <v>0</v>
      </c>
      <c r="I486" s="99" t="b">
        <v>0</v>
      </c>
      <c r="J486" s="99" t="b">
        <v>0</v>
      </c>
      <c r="K486" s="99" t="b">
        <v>0</v>
      </c>
      <c r="L486" s="99" t="b">
        <v>0</v>
      </c>
    </row>
    <row r="487" spans="1:12" ht="15">
      <c r="A487" s="101" t="s">
        <v>1742</v>
      </c>
      <c r="B487" s="99" t="s">
        <v>661</v>
      </c>
      <c r="C487" s="99">
        <v>2</v>
      </c>
      <c r="D487" s="103">
        <v>0.0002568857989313416</v>
      </c>
      <c r="E487" s="103">
        <v>3.0711788047067543</v>
      </c>
      <c r="F487" s="99" t="s">
        <v>2435</v>
      </c>
      <c r="G487" s="99" t="b">
        <v>0</v>
      </c>
      <c r="H487" s="99" t="b">
        <v>0</v>
      </c>
      <c r="I487" s="99" t="b">
        <v>0</v>
      </c>
      <c r="J487" s="99" t="b">
        <v>0</v>
      </c>
      <c r="K487" s="99" t="b">
        <v>0</v>
      </c>
      <c r="L487" s="99" t="b">
        <v>0</v>
      </c>
    </row>
    <row r="488" spans="1:12" ht="15">
      <c r="A488" s="101" t="s">
        <v>703</v>
      </c>
      <c r="B488" s="99" t="s">
        <v>826</v>
      </c>
      <c r="C488" s="99">
        <v>2</v>
      </c>
      <c r="D488" s="103">
        <v>0.0002568857989313416</v>
      </c>
      <c r="E488" s="103">
        <v>2.5685034455147036</v>
      </c>
      <c r="F488" s="99" t="s">
        <v>2435</v>
      </c>
      <c r="G488" s="99" t="b">
        <v>0</v>
      </c>
      <c r="H488" s="99" t="b">
        <v>0</v>
      </c>
      <c r="I488" s="99" t="b">
        <v>0</v>
      </c>
      <c r="J488" s="99" t="b">
        <v>0</v>
      </c>
      <c r="K488" s="99" t="b">
        <v>0</v>
      </c>
      <c r="L488" s="99" t="b">
        <v>0</v>
      </c>
    </row>
    <row r="489" spans="1:12" ht="15">
      <c r="A489" s="101" t="s">
        <v>588</v>
      </c>
      <c r="B489" s="99" t="s">
        <v>475</v>
      </c>
      <c r="C489" s="99">
        <v>2</v>
      </c>
      <c r="D489" s="103">
        <v>0.0002568857989313416</v>
      </c>
      <c r="E489" s="103">
        <v>1.2456936755274806</v>
      </c>
      <c r="F489" s="99" t="s">
        <v>2435</v>
      </c>
      <c r="G489" s="99" t="b">
        <v>0</v>
      </c>
      <c r="H489" s="99" t="b">
        <v>0</v>
      </c>
      <c r="I489" s="99" t="b">
        <v>0</v>
      </c>
      <c r="J489" s="99" t="b">
        <v>0</v>
      </c>
      <c r="K489" s="99" t="b">
        <v>0</v>
      </c>
      <c r="L489" s="99" t="b">
        <v>0</v>
      </c>
    </row>
    <row r="490" spans="1:12" ht="15">
      <c r="A490" s="101" t="s">
        <v>1510</v>
      </c>
      <c r="B490" s="99" t="s">
        <v>1562</v>
      </c>
      <c r="C490" s="99">
        <v>2</v>
      </c>
      <c r="D490" s="103">
        <v>0.0003030065275454034</v>
      </c>
      <c r="E490" s="103">
        <v>3.4593589760896357</v>
      </c>
      <c r="F490" s="99" t="s">
        <v>2435</v>
      </c>
      <c r="G490" s="99" t="b">
        <v>0</v>
      </c>
      <c r="H490" s="99" t="b">
        <v>0</v>
      </c>
      <c r="I490" s="99" t="b">
        <v>0</v>
      </c>
      <c r="J490" s="99" t="b">
        <v>0</v>
      </c>
      <c r="K490" s="99" t="b">
        <v>0</v>
      </c>
      <c r="L490" s="99" t="b">
        <v>0</v>
      </c>
    </row>
    <row r="491" spans="1:12" ht="15">
      <c r="A491" s="101" t="s">
        <v>592</v>
      </c>
      <c r="B491" s="99" t="s">
        <v>1377</v>
      </c>
      <c r="C491" s="99">
        <v>2</v>
      </c>
      <c r="D491" s="103">
        <v>0.0002568857989313416</v>
      </c>
      <c r="E491" s="103">
        <v>2.7323602481533733</v>
      </c>
      <c r="F491" s="99" t="s">
        <v>2435</v>
      </c>
      <c r="G491" s="99" t="b">
        <v>0</v>
      </c>
      <c r="H491" s="99" t="b">
        <v>0</v>
      </c>
      <c r="I491" s="99" t="b">
        <v>0</v>
      </c>
      <c r="J491" s="99" t="b">
        <v>0</v>
      </c>
      <c r="K491" s="99" t="b">
        <v>0</v>
      </c>
      <c r="L491" s="99" t="b">
        <v>0</v>
      </c>
    </row>
    <row r="492" spans="1:12" ht="15">
      <c r="A492" s="101" t="s">
        <v>625</v>
      </c>
      <c r="B492" s="99" t="s">
        <v>705</v>
      </c>
      <c r="C492" s="99">
        <v>2</v>
      </c>
      <c r="D492" s="103">
        <v>0.0002568857989313416</v>
      </c>
      <c r="E492" s="103">
        <v>2.3454156237827988</v>
      </c>
      <c r="F492" s="99" t="s">
        <v>2435</v>
      </c>
      <c r="G492" s="99" t="b">
        <v>0</v>
      </c>
      <c r="H492" s="99" t="b">
        <v>0</v>
      </c>
      <c r="I492" s="99" t="b">
        <v>0</v>
      </c>
      <c r="J492" s="99" t="b">
        <v>0</v>
      </c>
      <c r="K492" s="99" t="b">
        <v>0</v>
      </c>
      <c r="L492" s="99" t="b">
        <v>0</v>
      </c>
    </row>
    <row r="493" spans="1:12" ht="15">
      <c r="A493" s="101" t="s">
        <v>607</v>
      </c>
      <c r="B493" s="99" t="s">
        <v>974</v>
      </c>
      <c r="C493" s="99">
        <v>2</v>
      </c>
      <c r="D493" s="103">
        <v>0.0002568857989313416</v>
      </c>
      <c r="E493" s="103">
        <v>2.489322199467079</v>
      </c>
      <c r="F493" s="99" t="s">
        <v>2435</v>
      </c>
      <c r="G493" s="99" t="b">
        <v>0</v>
      </c>
      <c r="H493" s="99" t="b">
        <v>0</v>
      </c>
      <c r="I493" s="99" t="b">
        <v>0</v>
      </c>
      <c r="J493" s="99" t="b">
        <v>0</v>
      </c>
      <c r="K493" s="99" t="b">
        <v>0</v>
      </c>
      <c r="L493" s="99" t="b">
        <v>0</v>
      </c>
    </row>
    <row r="494" spans="1:12" ht="15">
      <c r="A494" s="101" t="s">
        <v>1309</v>
      </c>
      <c r="B494" s="99" t="s">
        <v>2124</v>
      </c>
      <c r="C494" s="99">
        <v>2</v>
      </c>
      <c r="D494" s="103">
        <v>0.0002568857989313416</v>
      </c>
      <c r="E494" s="103">
        <v>3.5105114985370167</v>
      </c>
      <c r="F494" s="99" t="s">
        <v>2435</v>
      </c>
      <c r="G494" s="99" t="b">
        <v>0</v>
      </c>
      <c r="H494" s="99" t="b">
        <v>0</v>
      </c>
      <c r="I494" s="99" t="b">
        <v>0</v>
      </c>
      <c r="J494" s="99" t="b">
        <v>1</v>
      </c>
      <c r="K494" s="99" t="b">
        <v>0</v>
      </c>
      <c r="L494" s="99" t="b">
        <v>0</v>
      </c>
    </row>
    <row r="495" spans="1:12" ht="15">
      <c r="A495" s="101" t="s">
        <v>729</v>
      </c>
      <c r="B495" s="99" t="s">
        <v>503</v>
      </c>
      <c r="C495" s="99">
        <v>2</v>
      </c>
      <c r="D495" s="103">
        <v>0.0002568857989313416</v>
      </c>
      <c r="E495" s="103">
        <v>1.9542089977697297</v>
      </c>
      <c r="F495" s="99" t="s">
        <v>2435</v>
      </c>
      <c r="G495" s="99" t="b">
        <v>0</v>
      </c>
      <c r="H495" s="99" t="b">
        <v>0</v>
      </c>
      <c r="I495" s="99" t="b">
        <v>0</v>
      </c>
      <c r="J495" s="99" t="b">
        <v>0</v>
      </c>
      <c r="K495" s="99" t="b">
        <v>0</v>
      </c>
      <c r="L495" s="99" t="b">
        <v>0</v>
      </c>
    </row>
    <row r="496" spans="1:12" ht="15">
      <c r="A496" s="101" t="s">
        <v>727</v>
      </c>
      <c r="B496" s="99" t="s">
        <v>912</v>
      </c>
      <c r="C496" s="99">
        <v>2</v>
      </c>
      <c r="D496" s="103">
        <v>0.0002568857989313416</v>
      </c>
      <c r="E496" s="103">
        <v>2.681207725705992</v>
      </c>
      <c r="F496" s="99" t="s">
        <v>2435</v>
      </c>
      <c r="G496" s="99" t="b">
        <v>0</v>
      </c>
      <c r="H496" s="99" t="b">
        <v>0</v>
      </c>
      <c r="I496" s="99" t="b">
        <v>0</v>
      </c>
      <c r="J496" s="99" t="b">
        <v>0</v>
      </c>
      <c r="K496" s="99" t="b">
        <v>0</v>
      </c>
      <c r="L496" s="99" t="b">
        <v>0</v>
      </c>
    </row>
    <row r="497" spans="1:12" ht="15">
      <c r="A497" s="101" t="s">
        <v>834</v>
      </c>
      <c r="B497" s="99" t="s">
        <v>1847</v>
      </c>
      <c r="C497" s="99">
        <v>2</v>
      </c>
      <c r="D497" s="103">
        <v>0.0002568857989313416</v>
      </c>
      <c r="E497" s="103">
        <v>3.2674734498507223</v>
      </c>
      <c r="F497" s="99" t="s">
        <v>2435</v>
      </c>
      <c r="G497" s="99" t="b">
        <v>0</v>
      </c>
      <c r="H497" s="99" t="b">
        <v>0</v>
      </c>
      <c r="I497" s="99" t="b">
        <v>0</v>
      </c>
      <c r="J497" s="99" t="b">
        <v>0</v>
      </c>
      <c r="K497" s="99" t="b">
        <v>0</v>
      </c>
      <c r="L497" s="99" t="b">
        <v>0</v>
      </c>
    </row>
    <row r="498" spans="1:12" ht="15">
      <c r="A498" s="101" t="s">
        <v>493</v>
      </c>
      <c r="B498" s="99" t="s">
        <v>1416</v>
      </c>
      <c r="C498" s="99">
        <v>2</v>
      </c>
      <c r="D498" s="103">
        <v>0.0002568857989313416</v>
      </c>
      <c r="E498" s="103">
        <v>2.3454156237827988</v>
      </c>
      <c r="F498" s="99" t="s">
        <v>2435</v>
      </c>
      <c r="G498" s="99" t="b">
        <v>0</v>
      </c>
      <c r="H498" s="99" t="b">
        <v>0</v>
      </c>
      <c r="I498" s="99" t="b">
        <v>0</v>
      </c>
      <c r="J498" s="99" t="b">
        <v>0</v>
      </c>
      <c r="K498" s="99" t="b">
        <v>0</v>
      </c>
      <c r="L498" s="99" t="b">
        <v>0</v>
      </c>
    </row>
    <row r="499" spans="1:12" ht="15">
      <c r="A499" s="101" t="s">
        <v>1004</v>
      </c>
      <c r="B499" s="99" t="s">
        <v>564</v>
      </c>
      <c r="C499" s="99">
        <v>2</v>
      </c>
      <c r="D499" s="103">
        <v>0.0003030065275454034</v>
      </c>
      <c r="E499" s="103">
        <v>2.4593589760896357</v>
      </c>
      <c r="F499" s="99" t="s">
        <v>2435</v>
      </c>
      <c r="G499" s="99" t="b">
        <v>0</v>
      </c>
      <c r="H499" s="99" t="b">
        <v>0</v>
      </c>
      <c r="I499" s="99" t="b">
        <v>0</v>
      </c>
      <c r="J499" s="99" t="b">
        <v>0</v>
      </c>
      <c r="K499" s="99" t="b">
        <v>0</v>
      </c>
      <c r="L499" s="99" t="b">
        <v>0</v>
      </c>
    </row>
    <row r="500" spans="1:12" ht="15">
      <c r="A500" s="101" t="s">
        <v>751</v>
      </c>
      <c r="B500" s="99" t="s">
        <v>1189</v>
      </c>
      <c r="C500" s="99">
        <v>2</v>
      </c>
      <c r="D500" s="103">
        <v>0.0003030065275454034</v>
      </c>
      <c r="E500" s="103">
        <v>2.857298984761673</v>
      </c>
      <c r="F500" s="99" t="s">
        <v>2435</v>
      </c>
      <c r="G500" s="99" t="b">
        <v>0</v>
      </c>
      <c r="H500" s="99" t="b">
        <v>0</v>
      </c>
      <c r="I500" s="99" t="b">
        <v>0</v>
      </c>
      <c r="J500" s="99" t="b">
        <v>1</v>
      </c>
      <c r="K500" s="99" t="b">
        <v>0</v>
      </c>
      <c r="L500" s="99" t="b">
        <v>0</v>
      </c>
    </row>
    <row r="501" spans="1:12" ht="15">
      <c r="A501" s="101" t="s">
        <v>740</v>
      </c>
      <c r="B501" s="99" t="s">
        <v>1017</v>
      </c>
      <c r="C501" s="99">
        <v>2</v>
      </c>
      <c r="D501" s="103">
        <v>0.0002568857989313416</v>
      </c>
      <c r="E501" s="103">
        <v>2.760388971753617</v>
      </c>
      <c r="F501" s="99" t="s">
        <v>2435</v>
      </c>
      <c r="G501" s="99" t="b">
        <v>0</v>
      </c>
      <c r="H501" s="99" t="b">
        <v>0</v>
      </c>
      <c r="I501" s="99" t="b">
        <v>0</v>
      </c>
      <c r="J501" s="99" t="b">
        <v>0</v>
      </c>
      <c r="K501" s="99" t="b">
        <v>0</v>
      </c>
      <c r="L501" s="99" t="b">
        <v>0</v>
      </c>
    </row>
    <row r="502" spans="1:12" ht="15">
      <c r="A502" s="101" t="s">
        <v>547</v>
      </c>
      <c r="B502" s="99" t="s">
        <v>740</v>
      </c>
      <c r="C502" s="99">
        <v>2</v>
      </c>
      <c r="D502" s="103">
        <v>0.0002568857989313416</v>
      </c>
      <c r="E502" s="103">
        <v>2.1583289804256545</v>
      </c>
      <c r="F502" s="99" t="s">
        <v>2435</v>
      </c>
      <c r="G502" s="99" t="b">
        <v>0</v>
      </c>
      <c r="H502" s="99" t="b">
        <v>0</v>
      </c>
      <c r="I502" s="99" t="b">
        <v>0</v>
      </c>
      <c r="J502" s="99" t="b">
        <v>0</v>
      </c>
      <c r="K502" s="99" t="b">
        <v>0</v>
      </c>
      <c r="L502" s="99" t="b">
        <v>0</v>
      </c>
    </row>
    <row r="503" spans="1:12" ht="15">
      <c r="A503" s="101" t="s">
        <v>932</v>
      </c>
      <c r="B503" s="99" t="s">
        <v>697</v>
      </c>
      <c r="C503" s="99">
        <v>2</v>
      </c>
      <c r="D503" s="103">
        <v>0.0003030065275454034</v>
      </c>
      <c r="E503" s="103">
        <v>2.635450235145317</v>
      </c>
      <c r="F503" s="99" t="s">
        <v>2435</v>
      </c>
      <c r="G503" s="99" t="b">
        <v>0</v>
      </c>
      <c r="H503" s="99" t="b">
        <v>0</v>
      </c>
      <c r="I503" s="99" t="b">
        <v>0</v>
      </c>
      <c r="J503" s="99" t="b">
        <v>0</v>
      </c>
      <c r="K503" s="99" t="b">
        <v>0</v>
      </c>
      <c r="L503" s="99" t="b">
        <v>0</v>
      </c>
    </row>
    <row r="504" spans="1:12" ht="15">
      <c r="A504" s="101" t="s">
        <v>665</v>
      </c>
      <c r="B504" s="99" t="s">
        <v>2084</v>
      </c>
      <c r="C504" s="99">
        <v>2</v>
      </c>
      <c r="D504" s="103">
        <v>0.0002568857989313416</v>
      </c>
      <c r="E504" s="103">
        <v>3.0711788047067543</v>
      </c>
      <c r="F504" s="99" t="s">
        <v>2435</v>
      </c>
      <c r="G504" s="99" t="b">
        <v>0</v>
      </c>
      <c r="H504" s="99" t="b">
        <v>0</v>
      </c>
      <c r="I504" s="99" t="b">
        <v>0</v>
      </c>
      <c r="J504" s="99" t="b">
        <v>0</v>
      </c>
      <c r="K504" s="99" t="b">
        <v>0</v>
      </c>
      <c r="L504" s="99" t="b">
        <v>0</v>
      </c>
    </row>
    <row r="505" spans="1:12" ht="15">
      <c r="A505" s="101" t="s">
        <v>1877</v>
      </c>
      <c r="B505" s="99" t="s">
        <v>1082</v>
      </c>
      <c r="C505" s="99">
        <v>2</v>
      </c>
      <c r="D505" s="103">
        <v>0.0002568857989313416</v>
      </c>
      <c r="E505" s="103">
        <v>3.4136014855289605</v>
      </c>
      <c r="F505" s="99" t="s">
        <v>2435</v>
      </c>
      <c r="G505" s="99" t="b">
        <v>0</v>
      </c>
      <c r="H505" s="99" t="b">
        <v>0</v>
      </c>
      <c r="I505" s="99" t="b">
        <v>0</v>
      </c>
      <c r="J505" s="99" t="b">
        <v>0</v>
      </c>
      <c r="K505" s="99" t="b">
        <v>0</v>
      </c>
      <c r="L505" s="99" t="b">
        <v>0</v>
      </c>
    </row>
    <row r="506" spans="1:12" ht="15">
      <c r="A506" s="101" t="s">
        <v>1359</v>
      </c>
      <c r="B506" s="99" t="s">
        <v>1832</v>
      </c>
      <c r="C506" s="99">
        <v>2</v>
      </c>
      <c r="D506" s="103">
        <v>0.0002568857989313416</v>
      </c>
      <c r="E506" s="103">
        <v>3.635450235145317</v>
      </c>
      <c r="F506" s="99" t="s">
        <v>2435</v>
      </c>
      <c r="G506" s="99" t="b">
        <v>0</v>
      </c>
      <c r="H506" s="99" t="b">
        <v>0</v>
      </c>
      <c r="I506" s="99" t="b">
        <v>0</v>
      </c>
      <c r="J506" s="99" t="b">
        <v>0</v>
      </c>
      <c r="K506" s="99" t="b">
        <v>0</v>
      </c>
      <c r="L506" s="99" t="b">
        <v>0</v>
      </c>
    </row>
    <row r="507" spans="1:12" ht="15">
      <c r="A507" s="101" t="s">
        <v>481</v>
      </c>
      <c r="B507" s="99" t="s">
        <v>585</v>
      </c>
      <c r="C507" s="99">
        <v>2</v>
      </c>
      <c r="D507" s="103">
        <v>0.0002568857989313416</v>
      </c>
      <c r="E507" s="103">
        <v>1.4770877430500673</v>
      </c>
      <c r="F507" s="99" t="s">
        <v>2435</v>
      </c>
      <c r="G507" s="99" t="b">
        <v>0</v>
      </c>
      <c r="H507" s="99" t="b">
        <v>0</v>
      </c>
      <c r="I507" s="99" t="b">
        <v>0</v>
      </c>
      <c r="J507" s="99" t="b">
        <v>0</v>
      </c>
      <c r="K507" s="99" t="b">
        <v>0</v>
      </c>
      <c r="L507" s="99" t="b">
        <v>0</v>
      </c>
    </row>
    <row r="508" spans="1:12" ht="15">
      <c r="A508" s="101" t="s">
        <v>474</v>
      </c>
      <c r="B508" s="99" t="s">
        <v>858</v>
      </c>
      <c r="C508" s="99">
        <v>2</v>
      </c>
      <c r="D508" s="103">
        <v>0.0002568857989313416</v>
      </c>
      <c r="E508" s="103">
        <v>1.444651804547618</v>
      </c>
      <c r="F508" s="99" t="s">
        <v>2435</v>
      </c>
      <c r="G508" s="99" t="b">
        <v>0</v>
      </c>
      <c r="H508" s="99" t="b">
        <v>0</v>
      </c>
      <c r="I508" s="99" t="b">
        <v>0</v>
      </c>
      <c r="J508" s="99" t="b">
        <v>0</v>
      </c>
      <c r="K508" s="99" t="b">
        <v>0</v>
      </c>
      <c r="L508" s="99" t="b">
        <v>0</v>
      </c>
    </row>
    <row r="509" spans="1:12" ht="15">
      <c r="A509" s="101" t="s">
        <v>513</v>
      </c>
      <c r="B509" s="99" t="s">
        <v>544</v>
      </c>
      <c r="C509" s="99">
        <v>2</v>
      </c>
      <c r="D509" s="103">
        <v>0.0003030065275454034</v>
      </c>
      <c r="E509" s="103">
        <v>1.6289841928960853</v>
      </c>
      <c r="F509" s="99" t="s">
        <v>2435</v>
      </c>
      <c r="G509" s="99" t="b">
        <v>0</v>
      </c>
      <c r="H509" s="99" t="b">
        <v>0</v>
      </c>
      <c r="I509" s="99" t="b">
        <v>0</v>
      </c>
      <c r="J509" s="99" t="b">
        <v>0</v>
      </c>
      <c r="K509" s="99" t="b">
        <v>0</v>
      </c>
      <c r="L509" s="99" t="b">
        <v>0</v>
      </c>
    </row>
    <row r="510" spans="1:12" ht="15">
      <c r="A510" s="101" t="s">
        <v>474</v>
      </c>
      <c r="B510" s="99" t="s">
        <v>475</v>
      </c>
      <c r="C510" s="99">
        <v>2</v>
      </c>
      <c r="D510" s="103">
        <v>0.0002568857989313416</v>
      </c>
      <c r="E510" s="103">
        <v>0.3259620172163195</v>
      </c>
      <c r="F510" s="99" t="s">
        <v>2435</v>
      </c>
      <c r="G510" s="99" t="b">
        <v>0</v>
      </c>
      <c r="H510" s="99" t="b">
        <v>0</v>
      </c>
      <c r="I510" s="99" t="b">
        <v>0</v>
      </c>
      <c r="J510" s="99" t="b">
        <v>0</v>
      </c>
      <c r="K510" s="99" t="b">
        <v>0</v>
      </c>
      <c r="L510" s="99" t="b">
        <v>0</v>
      </c>
    </row>
    <row r="511" spans="1:12" ht="15">
      <c r="A511" s="101" t="s">
        <v>551</v>
      </c>
      <c r="B511" s="99" t="s">
        <v>970</v>
      </c>
      <c r="C511" s="99">
        <v>2</v>
      </c>
      <c r="D511" s="103">
        <v>0.0002568857989313416</v>
      </c>
      <c r="E511" s="103">
        <v>2.356696634192488</v>
      </c>
      <c r="F511" s="99" t="s">
        <v>2435</v>
      </c>
      <c r="G511" s="99" t="b">
        <v>0</v>
      </c>
      <c r="H511" s="99" t="b">
        <v>0</v>
      </c>
      <c r="I511" s="99" t="b">
        <v>0</v>
      </c>
      <c r="J511" s="99" t="b">
        <v>0</v>
      </c>
      <c r="K511" s="99" t="b">
        <v>0</v>
      </c>
      <c r="L511" s="99" t="b">
        <v>0</v>
      </c>
    </row>
    <row r="512" spans="1:12" ht="15">
      <c r="A512" s="101" t="s">
        <v>994</v>
      </c>
      <c r="B512" s="99" t="s">
        <v>729</v>
      </c>
      <c r="C512" s="99">
        <v>2</v>
      </c>
      <c r="D512" s="103">
        <v>0.0002568857989313416</v>
      </c>
      <c r="E512" s="103">
        <v>2.760388971753617</v>
      </c>
      <c r="F512" s="99" t="s">
        <v>2435</v>
      </c>
      <c r="G512" s="99" t="b">
        <v>0</v>
      </c>
      <c r="H512" s="99" t="b">
        <v>0</v>
      </c>
      <c r="I512" s="99" t="b">
        <v>0</v>
      </c>
      <c r="J512" s="99" t="b">
        <v>0</v>
      </c>
      <c r="K512" s="99" t="b">
        <v>0</v>
      </c>
      <c r="L512" s="99" t="b">
        <v>0</v>
      </c>
    </row>
    <row r="513" spans="1:12" ht="15">
      <c r="A513" s="101" t="s">
        <v>476</v>
      </c>
      <c r="B513" s="99" t="s">
        <v>916</v>
      </c>
      <c r="C513" s="99">
        <v>2</v>
      </c>
      <c r="D513" s="103">
        <v>0.0002568857989313416</v>
      </c>
      <c r="E513" s="103">
        <v>1.7216363827616001</v>
      </c>
      <c r="F513" s="99" t="s">
        <v>2435</v>
      </c>
      <c r="G513" s="99" t="b">
        <v>0</v>
      </c>
      <c r="H513" s="99" t="b">
        <v>0</v>
      </c>
      <c r="I513" s="99" t="b">
        <v>0</v>
      </c>
      <c r="J513" s="99" t="b">
        <v>0</v>
      </c>
      <c r="K513" s="99" t="b">
        <v>0</v>
      </c>
      <c r="L513" s="99" t="b">
        <v>0</v>
      </c>
    </row>
    <row r="514" spans="1:12" ht="15">
      <c r="A514" s="101" t="s">
        <v>607</v>
      </c>
      <c r="B514" s="99" t="s">
        <v>964</v>
      </c>
      <c r="C514" s="99">
        <v>2</v>
      </c>
      <c r="D514" s="103">
        <v>0.0002568857989313416</v>
      </c>
      <c r="E514" s="103">
        <v>2.489322199467079</v>
      </c>
      <c r="F514" s="99" t="s">
        <v>2435</v>
      </c>
      <c r="G514" s="99" t="b">
        <v>0</v>
      </c>
      <c r="H514" s="99" t="b">
        <v>0</v>
      </c>
      <c r="I514" s="99" t="b">
        <v>0</v>
      </c>
      <c r="J514" s="99" t="b">
        <v>0</v>
      </c>
      <c r="K514" s="99" t="b">
        <v>0</v>
      </c>
      <c r="L514" s="99" t="b">
        <v>0</v>
      </c>
    </row>
    <row r="515" spans="1:12" ht="15">
      <c r="A515" s="101" t="s">
        <v>886</v>
      </c>
      <c r="B515" s="99" t="s">
        <v>1173</v>
      </c>
      <c r="C515" s="99">
        <v>2</v>
      </c>
      <c r="D515" s="103">
        <v>0.0003030065275454034</v>
      </c>
      <c r="E515" s="103">
        <v>3.0333902438173546</v>
      </c>
      <c r="F515" s="99" t="s">
        <v>2435</v>
      </c>
      <c r="G515" s="99" t="b">
        <v>0</v>
      </c>
      <c r="H515" s="99" t="b">
        <v>0</v>
      </c>
      <c r="I515" s="99" t="b">
        <v>0</v>
      </c>
      <c r="J515" s="99" t="b">
        <v>0</v>
      </c>
      <c r="K515" s="99" t="b">
        <v>0</v>
      </c>
      <c r="L515" s="99" t="b">
        <v>0</v>
      </c>
    </row>
    <row r="516" spans="1:12" ht="15">
      <c r="A516" s="101" t="s">
        <v>1416</v>
      </c>
      <c r="B516" s="99" t="s">
        <v>1187</v>
      </c>
      <c r="C516" s="99">
        <v>2</v>
      </c>
      <c r="D516" s="103">
        <v>0.0002568857989313416</v>
      </c>
      <c r="E516" s="103">
        <v>3.334420239481336</v>
      </c>
      <c r="F516" s="99" t="s">
        <v>2435</v>
      </c>
      <c r="G516" s="99" t="b">
        <v>0</v>
      </c>
      <c r="H516" s="99" t="b">
        <v>0</v>
      </c>
      <c r="I516" s="99" t="b">
        <v>0</v>
      </c>
      <c r="J516" s="99" t="b">
        <v>0</v>
      </c>
      <c r="K516" s="99" t="b">
        <v>0</v>
      </c>
      <c r="L516" s="99" t="b">
        <v>0</v>
      </c>
    </row>
    <row r="517" spans="1:12" ht="15">
      <c r="A517" s="101" t="s">
        <v>1048</v>
      </c>
      <c r="B517" s="99" t="s">
        <v>1438</v>
      </c>
      <c r="C517" s="99">
        <v>2</v>
      </c>
      <c r="D517" s="103">
        <v>0.0002568857989313416</v>
      </c>
      <c r="E517" s="103">
        <v>3.237510226473279</v>
      </c>
      <c r="F517" s="99" t="s">
        <v>2435</v>
      </c>
      <c r="G517" s="99" t="b">
        <v>0</v>
      </c>
      <c r="H517" s="99" t="b">
        <v>0</v>
      </c>
      <c r="I517" s="99" t="b">
        <v>0</v>
      </c>
      <c r="J517" s="99" t="b">
        <v>0</v>
      </c>
      <c r="K517" s="99" t="b">
        <v>0</v>
      </c>
      <c r="L517" s="99" t="b">
        <v>0</v>
      </c>
    </row>
    <row r="518" spans="1:12" ht="15">
      <c r="A518" s="101" t="s">
        <v>531</v>
      </c>
      <c r="B518" s="99" t="s">
        <v>2070</v>
      </c>
      <c r="C518" s="99">
        <v>2</v>
      </c>
      <c r="D518" s="103">
        <v>0.0002568857989313416</v>
      </c>
      <c r="E518" s="103">
        <v>2.7508436538473866</v>
      </c>
      <c r="F518" s="99" t="s">
        <v>2435</v>
      </c>
      <c r="G518" s="99" t="b">
        <v>0</v>
      </c>
      <c r="H518" s="99" t="b">
        <v>0</v>
      </c>
      <c r="I518" s="99" t="b">
        <v>0</v>
      </c>
      <c r="J518" s="99" t="b">
        <v>0</v>
      </c>
      <c r="K518" s="99" t="b">
        <v>0</v>
      </c>
      <c r="L518" s="99" t="b">
        <v>0</v>
      </c>
    </row>
    <row r="519" spans="1:12" ht="15">
      <c r="A519" s="101" t="s">
        <v>995</v>
      </c>
      <c r="B519" s="99" t="s">
        <v>565</v>
      </c>
      <c r="C519" s="99">
        <v>2</v>
      </c>
      <c r="D519" s="103">
        <v>0.0002568857989313416</v>
      </c>
      <c r="E519" s="103">
        <v>2.4841825598146676</v>
      </c>
      <c r="F519" s="99" t="s">
        <v>2435</v>
      </c>
      <c r="G519" s="99" t="b">
        <v>0</v>
      </c>
      <c r="H519" s="99" t="b">
        <v>0</v>
      </c>
      <c r="I519" s="99" t="b">
        <v>0</v>
      </c>
      <c r="J519" s="99" t="b">
        <v>0</v>
      </c>
      <c r="K519" s="99" t="b">
        <v>0</v>
      </c>
      <c r="L519" s="99" t="b">
        <v>0</v>
      </c>
    </row>
    <row r="520" spans="1:12" ht="15">
      <c r="A520" s="101" t="s">
        <v>1830</v>
      </c>
      <c r="B520" s="99" t="s">
        <v>931</v>
      </c>
      <c r="C520" s="99">
        <v>2</v>
      </c>
      <c r="D520" s="103">
        <v>0.0002568857989313416</v>
      </c>
      <c r="E520" s="103">
        <v>3.334420239481336</v>
      </c>
      <c r="F520" s="99" t="s">
        <v>2435</v>
      </c>
      <c r="G520" s="99" t="b">
        <v>0</v>
      </c>
      <c r="H520" s="99" t="b">
        <v>0</v>
      </c>
      <c r="I520" s="99" t="b">
        <v>0</v>
      </c>
      <c r="J520" s="99" t="b">
        <v>0</v>
      </c>
      <c r="K520" s="99" t="b">
        <v>0</v>
      </c>
      <c r="L520" s="99" t="b">
        <v>0</v>
      </c>
    </row>
    <row r="521" spans="1:12" ht="15">
      <c r="A521" s="101" t="s">
        <v>1562</v>
      </c>
      <c r="B521" s="99" t="s">
        <v>533</v>
      </c>
      <c r="C521" s="99">
        <v>2</v>
      </c>
      <c r="D521" s="103">
        <v>0.0003030065275454034</v>
      </c>
      <c r="E521" s="103">
        <v>2.5747523947917053</v>
      </c>
      <c r="F521" s="99" t="s">
        <v>2435</v>
      </c>
      <c r="G521" s="99" t="b">
        <v>0</v>
      </c>
      <c r="H521" s="99" t="b">
        <v>0</v>
      </c>
      <c r="I521" s="99" t="b">
        <v>0</v>
      </c>
      <c r="J521" s="99" t="b">
        <v>0</v>
      </c>
      <c r="K521" s="99" t="b">
        <v>0</v>
      </c>
      <c r="L521" s="99" t="b">
        <v>0</v>
      </c>
    </row>
    <row r="522" spans="1:12" ht="15">
      <c r="A522" s="101" t="s">
        <v>661</v>
      </c>
      <c r="B522" s="99" t="s">
        <v>1996</v>
      </c>
      <c r="C522" s="99">
        <v>2</v>
      </c>
      <c r="D522" s="103">
        <v>0.0002568857989313416</v>
      </c>
      <c r="E522" s="103">
        <v>3.0711788047067543</v>
      </c>
      <c r="F522" s="99" t="s">
        <v>2435</v>
      </c>
      <c r="G522" s="99" t="b">
        <v>0</v>
      </c>
      <c r="H522" s="99" t="b">
        <v>0</v>
      </c>
      <c r="I522" s="99" t="b">
        <v>0</v>
      </c>
      <c r="J522" s="99" t="b">
        <v>0</v>
      </c>
      <c r="K522" s="99" t="b">
        <v>0</v>
      </c>
      <c r="L522" s="99" t="b">
        <v>0</v>
      </c>
    </row>
    <row r="523" spans="1:12" ht="15">
      <c r="A523" s="101" t="s">
        <v>926</v>
      </c>
      <c r="B523" s="99" t="s">
        <v>1601</v>
      </c>
      <c r="C523" s="99">
        <v>2</v>
      </c>
      <c r="D523" s="103">
        <v>0.0003030065275454034</v>
      </c>
      <c r="E523" s="103">
        <v>3.1583289804256545</v>
      </c>
      <c r="F523" s="99" t="s">
        <v>2435</v>
      </c>
      <c r="G523" s="99" t="b">
        <v>0</v>
      </c>
      <c r="H523" s="99" t="b">
        <v>0</v>
      </c>
      <c r="I523" s="99" t="b">
        <v>0</v>
      </c>
      <c r="J523" s="99" t="b">
        <v>0</v>
      </c>
      <c r="K523" s="99" t="b">
        <v>0</v>
      </c>
      <c r="L523" s="99" t="b">
        <v>0</v>
      </c>
    </row>
    <row r="524" spans="1:12" ht="15">
      <c r="A524" s="101" t="s">
        <v>1593</v>
      </c>
      <c r="B524" s="99" t="s">
        <v>1585</v>
      </c>
      <c r="C524" s="99">
        <v>2</v>
      </c>
      <c r="D524" s="103">
        <v>0.0002568857989313416</v>
      </c>
      <c r="E524" s="103">
        <v>3.4593589760896357</v>
      </c>
      <c r="F524" s="99" t="s">
        <v>2435</v>
      </c>
      <c r="G524" s="99" t="b">
        <v>0</v>
      </c>
      <c r="H524" s="99" t="b">
        <v>0</v>
      </c>
      <c r="I524" s="99" t="b">
        <v>0</v>
      </c>
      <c r="J524" s="99" t="b">
        <v>0</v>
      </c>
      <c r="K524" s="99" t="b">
        <v>0</v>
      </c>
      <c r="L524" s="99" t="b">
        <v>0</v>
      </c>
    </row>
    <row r="525" spans="1:12" ht="15">
      <c r="A525" s="101" t="s">
        <v>669</v>
      </c>
      <c r="B525" s="99" t="s">
        <v>503</v>
      </c>
      <c r="C525" s="99">
        <v>2</v>
      </c>
      <c r="D525" s="103">
        <v>0.0003030065275454034</v>
      </c>
      <c r="E525" s="103">
        <v>1.8670588220508295</v>
      </c>
      <c r="F525" s="99" t="s">
        <v>2435</v>
      </c>
      <c r="G525" s="99" t="b">
        <v>0</v>
      </c>
      <c r="H525" s="99" t="b">
        <v>0</v>
      </c>
      <c r="I525" s="99" t="b">
        <v>0</v>
      </c>
      <c r="J525" s="99" t="b">
        <v>0</v>
      </c>
      <c r="K525" s="99" t="b">
        <v>0</v>
      </c>
      <c r="L525" s="99" t="b">
        <v>0</v>
      </c>
    </row>
    <row r="526" spans="1:12" ht="15">
      <c r="A526" s="101" t="s">
        <v>478</v>
      </c>
      <c r="B526" s="99" t="s">
        <v>839</v>
      </c>
      <c r="C526" s="99">
        <v>2</v>
      </c>
      <c r="D526" s="103">
        <v>0.0003030065275454034</v>
      </c>
      <c r="E526" s="103">
        <v>1.7976514338725595</v>
      </c>
      <c r="F526" s="99" t="s">
        <v>2435</v>
      </c>
      <c r="G526" s="99" t="b">
        <v>0</v>
      </c>
      <c r="H526" s="99" t="b">
        <v>0</v>
      </c>
      <c r="I526" s="99" t="b">
        <v>0</v>
      </c>
      <c r="J526" s="99" t="b">
        <v>0</v>
      </c>
      <c r="K526" s="99" t="b">
        <v>0</v>
      </c>
      <c r="L526" s="99" t="b">
        <v>0</v>
      </c>
    </row>
    <row r="527" spans="1:12" ht="15">
      <c r="A527" s="101" t="s">
        <v>1170</v>
      </c>
      <c r="B527" s="99" t="s">
        <v>474</v>
      </c>
      <c r="C527" s="99">
        <v>2</v>
      </c>
      <c r="D527" s="103">
        <v>0.0002568857989313416</v>
      </c>
      <c r="E527" s="103">
        <v>1.694270198545234</v>
      </c>
      <c r="F527" s="99" t="s">
        <v>2435</v>
      </c>
      <c r="G527" s="99" t="b">
        <v>0</v>
      </c>
      <c r="H527" s="99" t="b">
        <v>0</v>
      </c>
      <c r="I527" s="99" t="b">
        <v>0</v>
      </c>
      <c r="J527" s="99" t="b">
        <v>0</v>
      </c>
      <c r="K527" s="99" t="b">
        <v>0</v>
      </c>
      <c r="L527" s="99" t="b">
        <v>0</v>
      </c>
    </row>
    <row r="528" spans="1:12" ht="15">
      <c r="A528" s="101" t="s">
        <v>1393</v>
      </c>
      <c r="B528" s="99" t="s">
        <v>1621</v>
      </c>
      <c r="C528" s="99">
        <v>2</v>
      </c>
      <c r="D528" s="103">
        <v>0.0002568857989313416</v>
      </c>
      <c r="E528" s="103">
        <v>3.4593589760896357</v>
      </c>
      <c r="F528" s="99" t="s">
        <v>2435</v>
      </c>
      <c r="G528" s="99" t="b">
        <v>0</v>
      </c>
      <c r="H528" s="99" t="b">
        <v>0</v>
      </c>
      <c r="I528" s="99" t="b">
        <v>0</v>
      </c>
      <c r="J528" s="99" t="b">
        <v>0</v>
      </c>
      <c r="K528" s="99" t="b">
        <v>0</v>
      </c>
      <c r="L528" s="99" t="b">
        <v>0</v>
      </c>
    </row>
    <row r="529" spans="1:12" ht="15">
      <c r="A529" s="101" t="s">
        <v>522</v>
      </c>
      <c r="B529" s="99" t="s">
        <v>1604</v>
      </c>
      <c r="C529" s="99">
        <v>2</v>
      </c>
      <c r="D529" s="103">
        <v>0.0003030065275454034</v>
      </c>
      <c r="E529" s="103">
        <v>2.5385402221372604</v>
      </c>
      <c r="F529" s="99" t="s">
        <v>2435</v>
      </c>
      <c r="G529" s="99" t="b">
        <v>0</v>
      </c>
      <c r="H529" s="99" t="b">
        <v>0</v>
      </c>
      <c r="I529" s="99" t="b">
        <v>0</v>
      </c>
      <c r="J529" s="99" t="b">
        <v>1</v>
      </c>
      <c r="K529" s="99" t="b">
        <v>0</v>
      </c>
      <c r="L529" s="99" t="b">
        <v>0</v>
      </c>
    </row>
    <row r="530" spans="1:12" ht="15">
      <c r="A530" s="101" t="s">
        <v>479</v>
      </c>
      <c r="B530" s="99" t="s">
        <v>925</v>
      </c>
      <c r="C530" s="99">
        <v>2</v>
      </c>
      <c r="D530" s="103">
        <v>0.0002568857989313416</v>
      </c>
      <c r="E530" s="103">
        <v>1.8795753794728256</v>
      </c>
      <c r="F530" s="99" t="s">
        <v>2435</v>
      </c>
      <c r="G530" s="99" t="b">
        <v>0</v>
      </c>
      <c r="H530" s="99" t="b">
        <v>0</v>
      </c>
      <c r="I530" s="99" t="b">
        <v>0</v>
      </c>
      <c r="J530" s="99" t="b">
        <v>0</v>
      </c>
      <c r="K530" s="99" t="b">
        <v>0</v>
      </c>
      <c r="L530" s="99" t="b">
        <v>0</v>
      </c>
    </row>
    <row r="531" spans="1:12" ht="15">
      <c r="A531" s="101" t="s">
        <v>1659</v>
      </c>
      <c r="B531" s="99" t="s">
        <v>1500</v>
      </c>
      <c r="C531" s="99">
        <v>2</v>
      </c>
      <c r="D531" s="103">
        <v>0.0002568857989313416</v>
      </c>
      <c r="E531" s="103">
        <v>3.4593589760896357</v>
      </c>
      <c r="F531" s="99" t="s">
        <v>2435</v>
      </c>
      <c r="G531" s="99" t="b">
        <v>0</v>
      </c>
      <c r="H531" s="99" t="b">
        <v>0</v>
      </c>
      <c r="I531" s="99" t="b">
        <v>0</v>
      </c>
      <c r="J531" s="99" t="b">
        <v>0</v>
      </c>
      <c r="K531" s="99" t="b">
        <v>0</v>
      </c>
      <c r="L531" s="99" t="b">
        <v>0</v>
      </c>
    </row>
    <row r="532" spans="1:12" ht="15">
      <c r="A532" s="101" t="s">
        <v>497</v>
      </c>
      <c r="B532" s="99" t="s">
        <v>492</v>
      </c>
      <c r="C532" s="99">
        <v>2</v>
      </c>
      <c r="D532" s="103">
        <v>0.0002568857989313416</v>
      </c>
      <c r="E532" s="103">
        <v>1.2543351544354664</v>
      </c>
      <c r="F532" s="99" t="s">
        <v>2435</v>
      </c>
      <c r="G532" s="99" t="b">
        <v>0</v>
      </c>
      <c r="H532" s="99" t="b">
        <v>0</v>
      </c>
      <c r="I532" s="99" t="b">
        <v>0</v>
      </c>
      <c r="J532" s="99" t="b">
        <v>0</v>
      </c>
      <c r="K532" s="99" t="b">
        <v>0</v>
      </c>
      <c r="L532" s="99" t="b">
        <v>0</v>
      </c>
    </row>
    <row r="533" spans="1:12" ht="15">
      <c r="A533" s="101" t="s">
        <v>713</v>
      </c>
      <c r="B533" s="99" t="s">
        <v>2135</v>
      </c>
      <c r="C533" s="99">
        <v>2</v>
      </c>
      <c r="D533" s="103">
        <v>0.0002568857989313416</v>
      </c>
      <c r="E533" s="103">
        <v>3.1125714898649792</v>
      </c>
      <c r="F533" s="99" t="s">
        <v>2435</v>
      </c>
      <c r="G533" s="99" t="b">
        <v>0</v>
      </c>
      <c r="H533" s="99" t="b">
        <v>0</v>
      </c>
      <c r="I533" s="99" t="b">
        <v>0</v>
      </c>
      <c r="J533" s="99" t="b">
        <v>0</v>
      </c>
      <c r="K533" s="99" t="b">
        <v>0</v>
      </c>
      <c r="L533" s="99" t="b">
        <v>0</v>
      </c>
    </row>
    <row r="534" spans="1:12" ht="15">
      <c r="A534" s="101" t="s">
        <v>1176</v>
      </c>
      <c r="B534" s="99" t="s">
        <v>1507</v>
      </c>
      <c r="C534" s="99">
        <v>2</v>
      </c>
      <c r="D534" s="103">
        <v>0.0002568857989313416</v>
      </c>
      <c r="E534" s="103">
        <v>3.334420239481336</v>
      </c>
      <c r="F534" s="99" t="s">
        <v>2435</v>
      </c>
      <c r="G534" s="99" t="b">
        <v>0</v>
      </c>
      <c r="H534" s="99" t="b">
        <v>0</v>
      </c>
      <c r="I534" s="99" t="b">
        <v>0</v>
      </c>
      <c r="J534" s="99" t="b">
        <v>0</v>
      </c>
      <c r="K534" s="99" t="b">
        <v>0</v>
      </c>
      <c r="L534" s="99" t="b">
        <v>0</v>
      </c>
    </row>
    <row r="535" spans="1:12" ht="15">
      <c r="A535" s="101" t="s">
        <v>476</v>
      </c>
      <c r="B535" s="99" t="s">
        <v>1017</v>
      </c>
      <c r="C535" s="99">
        <v>2</v>
      </c>
      <c r="D535" s="103">
        <v>0.0002568857989313416</v>
      </c>
      <c r="E535" s="103">
        <v>1.800817628809225</v>
      </c>
      <c r="F535" s="99" t="s">
        <v>2435</v>
      </c>
      <c r="G535" s="99" t="b">
        <v>0</v>
      </c>
      <c r="H535" s="99" t="b">
        <v>0</v>
      </c>
      <c r="I535" s="99" t="b">
        <v>0</v>
      </c>
      <c r="J535" s="99" t="b">
        <v>0</v>
      </c>
      <c r="K535" s="99" t="b">
        <v>0</v>
      </c>
      <c r="L535" s="99" t="b">
        <v>0</v>
      </c>
    </row>
    <row r="536" spans="1:12" ht="15">
      <c r="A536" s="101" t="s">
        <v>499</v>
      </c>
      <c r="B536" s="99" t="s">
        <v>2166</v>
      </c>
      <c r="C536" s="99">
        <v>2</v>
      </c>
      <c r="D536" s="103">
        <v>0.0002568857989313416</v>
      </c>
      <c r="E536" s="103">
        <v>2.568503445514704</v>
      </c>
      <c r="F536" s="99" t="s">
        <v>2435</v>
      </c>
      <c r="G536" s="99" t="b">
        <v>0</v>
      </c>
      <c r="H536" s="99" t="b">
        <v>0</v>
      </c>
      <c r="I536" s="99" t="b">
        <v>0</v>
      </c>
      <c r="J536" s="99" t="b">
        <v>0</v>
      </c>
      <c r="K536" s="99" t="b">
        <v>0</v>
      </c>
      <c r="L536" s="99" t="b">
        <v>0</v>
      </c>
    </row>
    <row r="537" spans="1:12" ht="15">
      <c r="A537" s="101" t="s">
        <v>605</v>
      </c>
      <c r="B537" s="99" t="s">
        <v>547</v>
      </c>
      <c r="C537" s="99">
        <v>2</v>
      </c>
      <c r="D537" s="103">
        <v>0.0002568857989313416</v>
      </c>
      <c r="E537" s="103">
        <v>1.936480230809298</v>
      </c>
      <c r="F537" s="99" t="s">
        <v>2435</v>
      </c>
      <c r="G537" s="99" t="b">
        <v>0</v>
      </c>
      <c r="H537" s="99" t="b">
        <v>0</v>
      </c>
      <c r="I537" s="99" t="b">
        <v>0</v>
      </c>
      <c r="J537" s="99" t="b">
        <v>0</v>
      </c>
      <c r="K537" s="99" t="b">
        <v>0</v>
      </c>
      <c r="L537" s="99" t="b">
        <v>0</v>
      </c>
    </row>
    <row r="538" spans="1:12" ht="15">
      <c r="A538" s="101" t="s">
        <v>970</v>
      </c>
      <c r="B538" s="99" t="s">
        <v>486</v>
      </c>
      <c r="C538" s="99">
        <v>2</v>
      </c>
      <c r="D538" s="103">
        <v>0.0002568857989313416</v>
      </c>
      <c r="E538" s="103">
        <v>1.9542089977697297</v>
      </c>
      <c r="F538" s="99" t="s">
        <v>2435</v>
      </c>
      <c r="G538" s="99" t="b">
        <v>0</v>
      </c>
      <c r="H538" s="99" t="b">
        <v>0</v>
      </c>
      <c r="I538" s="99" t="b">
        <v>0</v>
      </c>
      <c r="J538" s="99" t="b">
        <v>0</v>
      </c>
      <c r="K538" s="99" t="b">
        <v>0</v>
      </c>
      <c r="L538" s="99" t="b">
        <v>0</v>
      </c>
    </row>
    <row r="539" spans="1:12" ht="15">
      <c r="A539" s="101" t="s">
        <v>487</v>
      </c>
      <c r="B539" s="99" t="s">
        <v>1902</v>
      </c>
      <c r="C539" s="99">
        <v>2</v>
      </c>
      <c r="D539" s="103">
        <v>0.0002568857989313416</v>
      </c>
      <c r="E539" s="103">
        <v>2.4404736319292617</v>
      </c>
      <c r="F539" s="99" t="s">
        <v>2435</v>
      </c>
      <c r="G539" s="99" t="b">
        <v>0</v>
      </c>
      <c r="H539" s="99" t="b">
        <v>0</v>
      </c>
      <c r="I539" s="99" t="b">
        <v>0</v>
      </c>
      <c r="J539" s="99" t="b">
        <v>0</v>
      </c>
      <c r="K539" s="99" t="b">
        <v>0</v>
      </c>
      <c r="L539" s="99" t="b">
        <v>0</v>
      </c>
    </row>
    <row r="540" spans="1:12" ht="15">
      <c r="A540" s="101" t="s">
        <v>637</v>
      </c>
      <c r="B540" s="99" t="s">
        <v>2348</v>
      </c>
      <c r="C540" s="99">
        <v>2</v>
      </c>
      <c r="D540" s="103">
        <v>0.0003030065275454034</v>
      </c>
      <c r="E540" s="103">
        <v>3.0333902438173546</v>
      </c>
      <c r="F540" s="99" t="s">
        <v>2435</v>
      </c>
      <c r="G540" s="99" t="b">
        <v>0</v>
      </c>
      <c r="H540" s="99" t="b">
        <v>0</v>
      </c>
      <c r="I540" s="99" t="b">
        <v>0</v>
      </c>
      <c r="J540" s="99" t="b">
        <v>0</v>
      </c>
      <c r="K540" s="99" t="b">
        <v>0</v>
      </c>
      <c r="L540" s="99" t="b">
        <v>0</v>
      </c>
    </row>
    <row r="541" spans="1:12" ht="15">
      <c r="A541" s="101" t="s">
        <v>817</v>
      </c>
      <c r="B541" s="99" t="s">
        <v>1063</v>
      </c>
      <c r="C541" s="99">
        <v>2</v>
      </c>
      <c r="D541" s="103">
        <v>0.0003030065275454034</v>
      </c>
      <c r="E541" s="103">
        <v>2.869533441178685</v>
      </c>
      <c r="F541" s="99" t="s">
        <v>2435</v>
      </c>
      <c r="G541" s="99" t="b">
        <v>0</v>
      </c>
      <c r="H541" s="99" t="b">
        <v>0</v>
      </c>
      <c r="I541" s="99" t="b">
        <v>0</v>
      </c>
      <c r="J541" s="99" t="b">
        <v>0</v>
      </c>
      <c r="K541" s="99" t="b">
        <v>0</v>
      </c>
      <c r="L541" s="99" t="b">
        <v>0</v>
      </c>
    </row>
    <row r="542" spans="1:12" ht="15">
      <c r="A542" s="101" t="s">
        <v>615</v>
      </c>
      <c r="B542" s="99" t="s">
        <v>1876</v>
      </c>
      <c r="C542" s="99">
        <v>2</v>
      </c>
      <c r="D542" s="103">
        <v>0.0002568857989313416</v>
      </c>
      <c r="E542" s="103">
        <v>2.9664434541867415</v>
      </c>
      <c r="F542" s="99" t="s">
        <v>2435</v>
      </c>
      <c r="G542" s="99" t="b">
        <v>0</v>
      </c>
      <c r="H542" s="99" t="b">
        <v>0</v>
      </c>
      <c r="I542" s="99" t="b">
        <v>0</v>
      </c>
      <c r="J542" s="99" t="b">
        <v>0</v>
      </c>
      <c r="K542" s="99" t="b">
        <v>0</v>
      </c>
      <c r="L542" s="99" t="b">
        <v>0</v>
      </c>
    </row>
    <row r="543" spans="1:12" ht="15">
      <c r="A543" s="101" t="s">
        <v>1816</v>
      </c>
      <c r="B543" s="99" t="s">
        <v>1664</v>
      </c>
      <c r="C543" s="99">
        <v>2</v>
      </c>
      <c r="D543" s="103">
        <v>0.0002568857989313416</v>
      </c>
      <c r="E543" s="103">
        <v>3.635450235145317</v>
      </c>
      <c r="F543" s="99" t="s">
        <v>2435</v>
      </c>
      <c r="G543" s="99" t="b">
        <v>0</v>
      </c>
      <c r="H543" s="99" t="b">
        <v>1</v>
      </c>
      <c r="I543" s="99" t="b">
        <v>0</v>
      </c>
      <c r="J543" s="99" t="b">
        <v>0</v>
      </c>
      <c r="K543" s="99" t="b">
        <v>1</v>
      </c>
      <c r="L543" s="99" t="b">
        <v>0</v>
      </c>
    </row>
    <row r="544" spans="1:12" ht="15">
      <c r="A544" s="101" t="s">
        <v>545</v>
      </c>
      <c r="B544" s="99" t="s">
        <v>1263</v>
      </c>
      <c r="C544" s="99">
        <v>2</v>
      </c>
      <c r="D544" s="103">
        <v>0.0002568857989313416</v>
      </c>
      <c r="E544" s="103">
        <v>2.5105114985370167</v>
      </c>
      <c r="F544" s="99" t="s">
        <v>2435</v>
      </c>
      <c r="G544" s="99" t="b">
        <v>0</v>
      </c>
      <c r="H544" s="99" t="b">
        <v>0</v>
      </c>
      <c r="I544" s="99" t="b">
        <v>0</v>
      </c>
      <c r="J544" s="99" t="b">
        <v>0</v>
      </c>
      <c r="K544" s="99" t="b">
        <v>0</v>
      </c>
      <c r="L544" s="99" t="b">
        <v>0</v>
      </c>
    </row>
    <row r="545" spans="1:12" ht="15">
      <c r="A545" s="101" t="s">
        <v>549</v>
      </c>
      <c r="B545" s="99" t="s">
        <v>496</v>
      </c>
      <c r="C545" s="99">
        <v>2</v>
      </c>
      <c r="D545" s="103">
        <v>0.0003030065275454034</v>
      </c>
      <c r="E545" s="103">
        <v>1.5666461605091366</v>
      </c>
      <c r="F545" s="99" t="s">
        <v>2435</v>
      </c>
      <c r="G545" s="99" t="b">
        <v>0</v>
      </c>
      <c r="H545" s="99" t="b">
        <v>0</v>
      </c>
      <c r="I545" s="99" t="b">
        <v>0</v>
      </c>
      <c r="J545" s="99" t="b">
        <v>0</v>
      </c>
      <c r="K545" s="99" t="b">
        <v>0</v>
      </c>
      <c r="L545" s="99" t="b">
        <v>0</v>
      </c>
    </row>
    <row r="546" spans="1:12" ht="15">
      <c r="A546" s="101" t="s">
        <v>1182</v>
      </c>
      <c r="B546" s="99" t="s">
        <v>2186</v>
      </c>
      <c r="C546" s="99">
        <v>2</v>
      </c>
      <c r="D546" s="103">
        <v>0.0002568857989313416</v>
      </c>
      <c r="E546" s="103">
        <v>3.5105114985370167</v>
      </c>
      <c r="F546" s="99" t="s">
        <v>2435</v>
      </c>
      <c r="G546" s="99" t="b">
        <v>0</v>
      </c>
      <c r="H546" s="99" t="b">
        <v>0</v>
      </c>
      <c r="I546" s="99" t="b">
        <v>0</v>
      </c>
      <c r="J546" s="99" t="b">
        <v>0</v>
      </c>
      <c r="K546" s="99" t="b">
        <v>1</v>
      </c>
      <c r="L546" s="99" t="b">
        <v>0</v>
      </c>
    </row>
    <row r="547" spans="1:12" ht="15">
      <c r="A547" s="101" t="s">
        <v>490</v>
      </c>
      <c r="B547" s="99" t="s">
        <v>496</v>
      </c>
      <c r="C547" s="99">
        <v>2</v>
      </c>
      <c r="D547" s="103">
        <v>0.0002568857989313416</v>
      </c>
      <c r="E547" s="103">
        <v>1.201947084975778</v>
      </c>
      <c r="F547" s="99" t="s">
        <v>2435</v>
      </c>
      <c r="G547" s="99" t="b">
        <v>0</v>
      </c>
      <c r="H547" s="99" t="b">
        <v>0</v>
      </c>
      <c r="I547" s="99" t="b">
        <v>0</v>
      </c>
      <c r="J547" s="99" t="b">
        <v>0</v>
      </c>
      <c r="K547" s="99" t="b">
        <v>0</v>
      </c>
      <c r="L547" s="99" t="b">
        <v>0</v>
      </c>
    </row>
    <row r="548" spans="1:12" ht="15">
      <c r="A548" s="101" t="s">
        <v>1155</v>
      </c>
      <c r="B548" s="99" t="s">
        <v>499</v>
      </c>
      <c r="C548" s="99">
        <v>2</v>
      </c>
      <c r="D548" s="103">
        <v>0.0002568857989313416</v>
      </c>
      <c r="E548" s="103">
        <v>2.2552389934337107</v>
      </c>
      <c r="F548" s="99" t="s">
        <v>2435</v>
      </c>
      <c r="G548" s="99" t="b">
        <v>0</v>
      </c>
      <c r="H548" s="99" t="b">
        <v>0</v>
      </c>
      <c r="I548" s="99" t="b">
        <v>0</v>
      </c>
      <c r="J548" s="99" t="b">
        <v>0</v>
      </c>
      <c r="K548" s="99" t="b">
        <v>0</v>
      </c>
      <c r="L548" s="99" t="b">
        <v>0</v>
      </c>
    </row>
    <row r="549" spans="1:12" ht="15">
      <c r="A549" s="101" t="s">
        <v>732</v>
      </c>
      <c r="B549" s="99" t="s">
        <v>866</v>
      </c>
      <c r="C549" s="99">
        <v>2</v>
      </c>
      <c r="D549" s="103">
        <v>0.0002568857989313416</v>
      </c>
      <c r="E549" s="103">
        <v>2.614260936075379</v>
      </c>
      <c r="F549" s="99" t="s">
        <v>2435</v>
      </c>
      <c r="G549" s="99" t="b">
        <v>1</v>
      </c>
      <c r="H549" s="99" t="b">
        <v>0</v>
      </c>
      <c r="I549" s="99" t="b">
        <v>0</v>
      </c>
      <c r="J549" s="99" t="b">
        <v>0</v>
      </c>
      <c r="K549" s="99" t="b">
        <v>0</v>
      </c>
      <c r="L549" s="99" t="b">
        <v>0</v>
      </c>
    </row>
    <row r="550" spans="1:12" ht="15">
      <c r="A550" s="101" t="s">
        <v>892</v>
      </c>
      <c r="B550" s="99" t="s">
        <v>1356</v>
      </c>
      <c r="C550" s="99">
        <v>2</v>
      </c>
      <c r="D550" s="103">
        <v>0.0003030065275454034</v>
      </c>
      <c r="E550" s="103">
        <v>3.1583289804256545</v>
      </c>
      <c r="F550" s="99" t="s">
        <v>2435</v>
      </c>
      <c r="G550" s="99" t="b">
        <v>0</v>
      </c>
      <c r="H550" s="99" t="b">
        <v>0</v>
      </c>
      <c r="I550" s="99" t="b">
        <v>0</v>
      </c>
      <c r="J550" s="99" t="b">
        <v>0</v>
      </c>
      <c r="K550" s="99" t="b">
        <v>0</v>
      </c>
      <c r="L550" s="99" t="b">
        <v>0</v>
      </c>
    </row>
    <row r="551" spans="1:12" ht="15">
      <c r="A551" s="101" t="s">
        <v>1526</v>
      </c>
      <c r="B551" s="99" t="s">
        <v>1745</v>
      </c>
      <c r="C551" s="99">
        <v>2</v>
      </c>
      <c r="D551" s="103">
        <v>0.0002568857989313416</v>
      </c>
      <c r="E551" s="103">
        <v>3.635450235145317</v>
      </c>
      <c r="F551" s="99" t="s">
        <v>2435</v>
      </c>
      <c r="G551" s="99" t="b">
        <v>0</v>
      </c>
      <c r="H551" s="99" t="b">
        <v>0</v>
      </c>
      <c r="I551" s="99" t="b">
        <v>0</v>
      </c>
      <c r="J551" s="99" t="b">
        <v>0</v>
      </c>
      <c r="K551" s="99" t="b">
        <v>0</v>
      </c>
      <c r="L551" s="99" t="b">
        <v>0</v>
      </c>
    </row>
    <row r="552" spans="1:12" ht="15">
      <c r="A552" s="101" t="s">
        <v>477</v>
      </c>
      <c r="B552" s="99" t="s">
        <v>1178</v>
      </c>
      <c r="C552" s="99">
        <v>2</v>
      </c>
      <c r="D552" s="103">
        <v>0.0002568857989313416</v>
      </c>
      <c r="E552" s="103">
        <v>1.9986281375581425</v>
      </c>
      <c r="F552" s="99" t="s">
        <v>2435</v>
      </c>
      <c r="G552" s="99" t="b">
        <v>0</v>
      </c>
      <c r="H552" s="99" t="b">
        <v>0</v>
      </c>
      <c r="I552" s="99" t="b">
        <v>0</v>
      </c>
      <c r="J552" s="99" t="b">
        <v>0</v>
      </c>
      <c r="K552" s="99" t="b">
        <v>0</v>
      </c>
      <c r="L552" s="99" t="b">
        <v>0</v>
      </c>
    </row>
    <row r="553" spans="1:12" ht="15">
      <c r="A553" s="101" t="s">
        <v>2323</v>
      </c>
      <c r="B553" s="99" t="s">
        <v>541</v>
      </c>
      <c r="C553" s="99">
        <v>2</v>
      </c>
      <c r="D553" s="103">
        <v>0.0002568857989313416</v>
      </c>
      <c r="E553" s="103">
        <v>2.79035219513106</v>
      </c>
      <c r="F553" s="99" t="s">
        <v>2435</v>
      </c>
      <c r="G553" s="99" t="b">
        <v>0</v>
      </c>
      <c r="H553" s="99" t="b">
        <v>0</v>
      </c>
      <c r="I553" s="99" t="b">
        <v>0</v>
      </c>
      <c r="J553" s="99" t="b">
        <v>0</v>
      </c>
      <c r="K553" s="99" t="b">
        <v>0</v>
      </c>
      <c r="L553" s="99" t="b">
        <v>0</v>
      </c>
    </row>
    <row r="554" spans="1:12" ht="15">
      <c r="A554" s="101" t="s">
        <v>476</v>
      </c>
      <c r="B554" s="99" t="s">
        <v>658</v>
      </c>
      <c r="C554" s="99">
        <v>2</v>
      </c>
      <c r="D554" s="103">
        <v>0.0002568857989313416</v>
      </c>
      <c r="E554" s="103">
        <v>1.4583949479870189</v>
      </c>
      <c r="F554" s="99" t="s">
        <v>2435</v>
      </c>
      <c r="G554" s="99" t="b">
        <v>0</v>
      </c>
      <c r="H554" s="99" t="b">
        <v>0</v>
      </c>
      <c r="I554" s="99" t="b">
        <v>0</v>
      </c>
      <c r="J554" s="99" t="b">
        <v>0</v>
      </c>
      <c r="K554" s="99" t="b">
        <v>0</v>
      </c>
      <c r="L554" s="99" t="b">
        <v>0</v>
      </c>
    </row>
    <row r="555" spans="1:12" ht="15">
      <c r="A555" s="101" t="s">
        <v>244</v>
      </c>
      <c r="B555" s="99" t="s">
        <v>2264</v>
      </c>
      <c r="C555" s="99">
        <v>2</v>
      </c>
      <c r="D555" s="103">
        <v>0.0002568857989313416</v>
      </c>
      <c r="E555" s="103">
        <v>2.5810925728227243</v>
      </c>
      <c r="F555" s="99" t="s">
        <v>2435</v>
      </c>
      <c r="G555" s="99" t="b">
        <v>0</v>
      </c>
      <c r="H555" s="99" t="b">
        <v>0</v>
      </c>
      <c r="I555" s="99" t="b">
        <v>0</v>
      </c>
      <c r="J555" s="99" t="b">
        <v>0</v>
      </c>
      <c r="K555" s="99" t="b">
        <v>0</v>
      </c>
      <c r="L555" s="99" t="b">
        <v>0</v>
      </c>
    </row>
    <row r="556" spans="1:12" ht="15">
      <c r="A556" s="101" t="s">
        <v>1248</v>
      </c>
      <c r="B556" s="99" t="s">
        <v>1475</v>
      </c>
      <c r="C556" s="99">
        <v>2</v>
      </c>
      <c r="D556" s="103">
        <v>0.0003030065275454034</v>
      </c>
      <c r="E556" s="103">
        <v>3.334420239481336</v>
      </c>
      <c r="F556" s="99" t="s">
        <v>2435</v>
      </c>
      <c r="G556" s="99" t="b">
        <v>0</v>
      </c>
      <c r="H556" s="99" t="b">
        <v>0</v>
      </c>
      <c r="I556" s="99" t="b">
        <v>0</v>
      </c>
      <c r="J556" s="99" t="b">
        <v>0</v>
      </c>
      <c r="K556" s="99" t="b">
        <v>0</v>
      </c>
      <c r="L556" s="99" t="b">
        <v>0</v>
      </c>
    </row>
    <row r="557" spans="1:12" ht="15">
      <c r="A557" s="101" t="s">
        <v>1566</v>
      </c>
      <c r="B557" s="99" t="s">
        <v>822</v>
      </c>
      <c r="C557" s="99">
        <v>2</v>
      </c>
      <c r="D557" s="103">
        <v>0.0002568857989313416</v>
      </c>
      <c r="E557" s="103">
        <v>3.0913821907950414</v>
      </c>
      <c r="F557" s="99" t="s">
        <v>2435</v>
      </c>
      <c r="G557" s="99" t="b">
        <v>0</v>
      </c>
      <c r="H557" s="99" t="b">
        <v>0</v>
      </c>
      <c r="I557" s="99" t="b">
        <v>0</v>
      </c>
      <c r="J557" s="99" t="b">
        <v>0</v>
      </c>
      <c r="K557" s="99" t="b">
        <v>0</v>
      </c>
      <c r="L557" s="99" t="b">
        <v>0</v>
      </c>
    </row>
    <row r="558" spans="1:12" ht="15">
      <c r="A558" s="101" t="s">
        <v>477</v>
      </c>
      <c r="B558" s="99" t="s">
        <v>1383</v>
      </c>
      <c r="C558" s="99">
        <v>2</v>
      </c>
      <c r="D558" s="103">
        <v>0.0003030065275454034</v>
      </c>
      <c r="E558" s="103">
        <v>2.1235668741664426</v>
      </c>
      <c r="F558" s="99" t="s">
        <v>2435</v>
      </c>
      <c r="G558" s="99" t="b">
        <v>0</v>
      </c>
      <c r="H558" s="99" t="b">
        <v>0</v>
      </c>
      <c r="I558" s="99" t="b">
        <v>0</v>
      </c>
      <c r="J558" s="99" t="b">
        <v>0</v>
      </c>
      <c r="K558" s="99" t="b">
        <v>0</v>
      </c>
      <c r="L558" s="99" t="b">
        <v>0</v>
      </c>
    </row>
    <row r="559" spans="1:12" ht="15">
      <c r="A559" s="101" t="s">
        <v>1905</v>
      </c>
      <c r="B559" s="99" t="s">
        <v>490</v>
      </c>
      <c r="C559" s="99">
        <v>2</v>
      </c>
      <c r="D559" s="103">
        <v>0.0002568857989313416</v>
      </c>
      <c r="E559" s="103">
        <v>2.4791030342853926</v>
      </c>
      <c r="F559" s="99" t="s">
        <v>2435</v>
      </c>
      <c r="G559" s="99" t="b">
        <v>0</v>
      </c>
      <c r="H559" s="99" t="b">
        <v>0</v>
      </c>
      <c r="I559" s="99" t="b">
        <v>0</v>
      </c>
      <c r="J559" s="99" t="b">
        <v>0</v>
      </c>
      <c r="K559" s="99" t="b">
        <v>0</v>
      </c>
      <c r="L559" s="99" t="b">
        <v>0</v>
      </c>
    </row>
    <row r="560" spans="1:12" ht="15">
      <c r="A560" s="101" t="s">
        <v>1148</v>
      </c>
      <c r="B560" s="99" t="s">
        <v>2272</v>
      </c>
      <c r="C560" s="99">
        <v>2</v>
      </c>
      <c r="D560" s="103">
        <v>0.0002568857989313416</v>
      </c>
      <c r="E560" s="103">
        <v>3.5105114985370167</v>
      </c>
      <c r="F560" s="99" t="s">
        <v>2435</v>
      </c>
      <c r="G560" s="99" t="b">
        <v>0</v>
      </c>
      <c r="H560" s="99" t="b">
        <v>0</v>
      </c>
      <c r="I560" s="99" t="b">
        <v>0</v>
      </c>
      <c r="J560" s="99" t="b">
        <v>0</v>
      </c>
      <c r="K560" s="99" t="b">
        <v>0</v>
      </c>
      <c r="L560" s="99" t="b">
        <v>0</v>
      </c>
    </row>
    <row r="561" spans="1:12" ht="15">
      <c r="A561" s="101" t="s">
        <v>1120</v>
      </c>
      <c r="B561" s="99" t="s">
        <v>588</v>
      </c>
      <c r="C561" s="99">
        <v>2</v>
      </c>
      <c r="D561" s="103">
        <v>0.0002568857989313416</v>
      </c>
      <c r="E561" s="103">
        <v>2.5105114985370167</v>
      </c>
      <c r="F561" s="99" t="s">
        <v>2435</v>
      </c>
      <c r="G561" s="99" t="b">
        <v>0</v>
      </c>
      <c r="H561" s="99" t="b">
        <v>0</v>
      </c>
      <c r="I561" s="99" t="b">
        <v>0</v>
      </c>
      <c r="J561" s="99" t="b">
        <v>0</v>
      </c>
      <c r="K561" s="99" t="b">
        <v>0</v>
      </c>
      <c r="L561" s="99" t="b">
        <v>0</v>
      </c>
    </row>
    <row r="562" spans="1:12" ht="15">
      <c r="A562" s="101" t="s">
        <v>2371</v>
      </c>
      <c r="B562" s="99" t="s">
        <v>967</v>
      </c>
      <c r="C562" s="99">
        <v>2</v>
      </c>
      <c r="D562" s="103">
        <v>0.0003030065275454034</v>
      </c>
      <c r="E562" s="103">
        <v>3.334420239481336</v>
      </c>
      <c r="F562" s="99" t="s">
        <v>2435</v>
      </c>
      <c r="G562" s="99" t="b">
        <v>0</v>
      </c>
      <c r="H562" s="99" t="b">
        <v>0</v>
      </c>
      <c r="I562" s="99" t="b">
        <v>0</v>
      </c>
      <c r="J562" s="99" t="b">
        <v>0</v>
      </c>
      <c r="K562" s="99" t="b">
        <v>0</v>
      </c>
      <c r="L562" s="99" t="b">
        <v>0</v>
      </c>
    </row>
    <row r="563" spans="1:12" ht="15">
      <c r="A563" s="101" t="s">
        <v>1402</v>
      </c>
      <c r="B563" s="99" t="s">
        <v>2248</v>
      </c>
      <c r="C563" s="99">
        <v>2</v>
      </c>
      <c r="D563" s="103">
        <v>0.0002568857989313416</v>
      </c>
      <c r="E563" s="103">
        <v>3.635450235145317</v>
      </c>
      <c r="F563" s="99" t="s">
        <v>2435</v>
      </c>
      <c r="G563" s="99" t="b">
        <v>0</v>
      </c>
      <c r="H563" s="99" t="b">
        <v>0</v>
      </c>
      <c r="I563" s="99" t="b">
        <v>0</v>
      </c>
      <c r="J563" s="99" t="b">
        <v>0</v>
      </c>
      <c r="K563" s="99" t="b">
        <v>0</v>
      </c>
      <c r="L563" s="99" t="b">
        <v>0</v>
      </c>
    </row>
    <row r="564" spans="1:12" ht="15">
      <c r="A564" s="101" t="s">
        <v>856</v>
      </c>
      <c r="B564" s="99" t="s">
        <v>484</v>
      </c>
      <c r="C564" s="99">
        <v>2</v>
      </c>
      <c r="D564" s="103">
        <v>0.0002568857989313416</v>
      </c>
      <c r="E564" s="103">
        <v>1.8783073654861902</v>
      </c>
      <c r="F564" s="99" t="s">
        <v>2435</v>
      </c>
      <c r="G564" s="99" t="b">
        <v>0</v>
      </c>
      <c r="H564" s="99" t="b">
        <v>0</v>
      </c>
      <c r="I564" s="99" t="b">
        <v>0</v>
      </c>
      <c r="J564" s="99" t="b">
        <v>0</v>
      </c>
      <c r="K564" s="99" t="b">
        <v>0</v>
      </c>
      <c r="L564" s="99" t="b">
        <v>0</v>
      </c>
    </row>
    <row r="565" spans="1:12" ht="15">
      <c r="A565" s="101" t="s">
        <v>2263</v>
      </c>
      <c r="B565" s="99" t="s">
        <v>1003</v>
      </c>
      <c r="C565" s="99">
        <v>2</v>
      </c>
      <c r="D565" s="103">
        <v>0.0002568857989313416</v>
      </c>
      <c r="E565" s="103">
        <v>3.4136014855289605</v>
      </c>
      <c r="F565" s="99" t="s">
        <v>2435</v>
      </c>
      <c r="G565" s="99" t="b">
        <v>0</v>
      </c>
      <c r="H565" s="99" t="b">
        <v>0</v>
      </c>
      <c r="I565" s="99" t="b">
        <v>0</v>
      </c>
      <c r="J565" s="99" t="b">
        <v>0</v>
      </c>
      <c r="K565" s="99" t="b">
        <v>0</v>
      </c>
      <c r="L565" s="99" t="b">
        <v>0</v>
      </c>
    </row>
    <row r="566" spans="1:12" ht="15">
      <c r="A566" s="101" t="s">
        <v>2349</v>
      </c>
      <c r="B566" s="99" t="s">
        <v>666</v>
      </c>
      <c r="C566" s="99">
        <v>2</v>
      </c>
      <c r="D566" s="103">
        <v>0.0002568857989313416</v>
      </c>
      <c r="E566" s="103">
        <v>3.0711788047067543</v>
      </c>
      <c r="F566" s="99" t="s">
        <v>2435</v>
      </c>
      <c r="G566" s="99" t="b">
        <v>1</v>
      </c>
      <c r="H566" s="99" t="b">
        <v>0</v>
      </c>
      <c r="I566" s="99" t="b">
        <v>0</v>
      </c>
      <c r="J566" s="99" t="b">
        <v>0</v>
      </c>
      <c r="K566" s="99" t="b">
        <v>0</v>
      </c>
      <c r="L566" s="99" t="b">
        <v>0</v>
      </c>
    </row>
    <row r="567" spans="1:12" ht="15">
      <c r="A567" s="101" t="s">
        <v>475</v>
      </c>
      <c r="B567" s="99" t="s">
        <v>1841</v>
      </c>
      <c r="C567" s="99">
        <v>2</v>
      </c>
      <c r="D567" s="103">
        <v>0.0002568857989313416</v>
      </c>
      <c r="E567" s="103">
        <v>2.1348478845761316</v>
      </c>
      <c r="F567" s="99" t="s">
        <v>2435</v>
      </c>
      <c r="G567" s="99" t="b">
        <v>0</v>
      </c>
      <c r="H567" s="99" t="b">
        <v>0</v>
      </c>
      <c r="I567" s="99" t="b">
        <v>0</v>
      </c>
      <c r="J567" s="99" t="b">
        <v>1</v>
      </c>
      <c r="K567" s="99" t="b">
        <v>0</v>
      </c>
      <c r="L567" s="99" t="b">
        <v>0</v>
      </c>
    </row>
    <row r="568" spans="1:12" ht="15">
      <c r="A568" s="101" t="s">
        <v>1533</v>
      </c>
      <c r="B568" s="99" t="s">
        <v>609</v>
      </c>
      <c r="C568" s="99">
        <v>2</v>
      </c>
      <c r="D568" s="103">
        <v>0.0002568857989313416</v>
      </c>
      <c r="E568" s="103">
        <v>2.79035219513106</v>
      </c>
      <c r="F568" s="99" t="s">
        <v>2435</v>
      </c>
      <c r="G568" s="99" t="b">
        <v>1</v>
      </c>
      <c r="H568" s="99" t="b">
        <v>0</v>
      </c>
      <c r="I568" s="99" t="b">
        <v>0</v>
      </c>
      <c r="J568" s="99" t="b">
        <v>0</v>
      </c>
      <c r="K568" s="99" t="b">
        <v>0</v>
      </c>
      <c r="L568" s="99" t="b">
        <v>0</v>
      </c>
    </row>
    <row r="569" spans="1:12" ht="15">
      <c r="A569" s="101" t="s">
        <v>244</v>
      </c>
      <c r="B569" s="99" t="s">
        <v>650</v>
      </c>
      <c r="C569" s="99">
        <v>2</v>
      </c>
      <c r="D569" s="103">
        <v>0.0002568857989313416</v>
      </c>
      <c r="E569" s="103">
        <v>1.8029413224390807</v>
      </c>
      <c r="F569" s="99" t="s">
        <v>2435</v>
      </c>
      <c r="G569" s="99" t="b">
        <v>0</v>
      </c>
      <c r="H569" s="99" t="b">
        <v>0</v>
      </c>
      <c r="I569" s="99" t="b">
        <v>0</v>
      </c>
      <c r="J569" s="99" t="b">
        <v>0</v>
      </c>
      <c r="K569" s="99" t="b">
        <v>0</v>
      </c>
      <c r="L569" s="99" t="b">
        <v>0</v>
      </c>
    </row>
    <row r="570" spans="1:12" ht="15">
      <c r="A570" s="101" t="s">
        <v>1874</v>
      </c>
      <c r="B570" s="99" t="s">
        <v>2178</v>
      </c>
      <c r="C570" s="99">
        <v>2</v>
      </c>
      <c r="D570" s="103">
        <v>0.0003030065275454034</v>
      </c>
      <c r="E570" s="103">
        <v>3.811541494200998</v>
      </c>
      <c r="F570" s="99" t="s">
        <v>2435</v>
      </c>
      <c r="G570" s="99" t="b">
        <v>0</v>
      </c>
      <c r="H570" s="99" t="b">
        <v>0</v>
      </c>
      <c r="I570" s="99" t="b">
        <v>0</v>
      </c>
      <c r="J570" s="99" t="b">
        <v>0</v>
      </c>
      <c r="K570" s="99" t="b">
        <v>0</v>
      </c>
      <c r="L570" s="99" t="b">
        <v>0</v>
      </c>
    </row>
    <row r="571" spans="1:12" ht="15">
      <c r="A571" s="101" t="s">
        <v>2078</v>
      </c>
      <c r="B571" s="99" t="s">
        <v>490</v>
      </c>
      <c r="C571" s="99">
        <v>2</v>
      </c>
      <c r="D571" s="103">
        <v>0.0003030065275454034</v>
      </c>
      <c r="E571" s="103">
        <v>2.4791030342853926</v>
      </c>
      <c r="F571" s="99" t="s">
        <v>2435</v>
      </c>
      <c r="G571" s="99" t="b">
        <v>0</v>
      </c>
      <c r="H571" s="99" t="b">
        <v>0</v>
      </c>
      <c r="I571" s="99" t="b">
        <v>0</v>
      </c>
      <c r="J571" s="99" t="b">
        <v>0</v>
      </c>
      <c r="K571" s="99" t="b">
        <v>0</v>
      </c>
      <c r="L571" s="99" t="b">
        <v>0</v>
      </c>
    </row>
    <row r="572" spans="1:12" ht="15">
      <c r="A572" s="101" t="s">
        <v>544</v>
      </c>
      <c r="B572" s="99" t="s">
        <v>1816</v>
      </c>
      <c r="C572" s="99">
        <v>2</v>
      </c>
      <c r="D572" s="103">
        <v>0.0002568857989313416</v>
      </c>
      <c r="E572" s="103">
        <v>2.79035219513106</v>
      </c>
      <c r="F572" s="99" t="s">
        <v>2435</v>
      </c>
      <c r="G572" s="99" t="b">
        <v>0</v>
      </c>
      <c r="H572" s="99" t="b">
        <v>0</v>
      </c>
      <c r="I572" s="99" t="b">
        <v>0</v>
      </c>
      <c r="J572" s="99" t="b">
        <v>0</v>
      </c>
      <c r="K572" s="99" t="b">
        <v>1</v>
      </c>
      <c r="L572" s="99" t="b">
        <v>0</v>
      </c>
    </row>
    <row r="573" spans="1:12" ht="15">
      <c r="A573" s="101" t="s">
        <v>1554</v>
      </c>
      <c r="B573" s="99" t="s">
        <v>802</v>
      </c>
      <c r="C573" s="99">
        <v>2</v>
      </c>
      <c r="D573" s="103">
        <v>0.0002568857989313416</v>
      </c>
      <c r="E573" s="103">
        <v>3.0333902438173546</v>
      </c>
      <c r="F573" s="99" t="s">
        <v>2435</v>
      </c>
      <c r="G573" s="99" t="b">
        <v>0</v>
      </c>
      <c r="H573" s="99" t="b">
        <v>0</v>
      </c>
      <c r="I573" s="99" t="b">
        <v>0</v>
      </c>
      <c r="J573" s="99" t="b">
        <v>0</v>
      </c>
      <c r="K573" s="99" t="b">
        <v>0</v>
      </c>
      <c r="L573" s="99" t="b">
        <v>0</v>
      </c>
    </row>
    <row r="574" spans="1:12" ht="15">
      <c r="A574" s="101" t="s">
        <v>968</v>
      </c>
      <c r="B574" s="99" t="s">
        <v>627</v>
      </c>
      <c r="C574" s="99">
        <v>2</v>
      </c>
      <c r="D574" s="103">
        <v>0.0002568857989313416</v>
      </c>
      <c r="E574" s="103">
        <v>2.52150688283848</v>
      </c>
      <c r="F574" s="99" t="s">
        <v>2435</v>
      </c>
      <c r="G574" s="99" t="b">
        <v>0</v>
      </c>
      <c r="H574" s="99" t="b">
        <v>0</v>
      </c>
      <c r="I574" s="99" t="b">
        <v>0</v>
      </c>
      <c r="J574" s="99" t="b">
        <v>0</v>
      </c>
      <c r="K574" s="99" t="b">
        <v>0</v>
      </c>
      <c r="L574" s="99" t="b">
        <v>0</v>
      </c>
    </row>
    <row r="575" spans="1:12" ht="15">
      <c r="A575" s="101" t="s">
        <v>1513</v>
      </c>
      <c r="B575" s="99" t="s">
        <v>1837</v>
      </c>
      <c r="C575" s="99">
        <v>2</v>
      </c>
      <c r="D575" s="103">
        <v>0.0002568857989313416</v>
      </c>
      <c r="E575" s="103">
        <v>3.635450235145317</v>
      </c>
      <c r="F575" s="99" t="s">
        <v>2435</v>
      </c>
      <c r="G575" s="99" t="b">
        <v>0</v>
      </c>
      <c r="H575" s="99" t="b">
        <v>0</v>
      </c>
      <c r="I575" s="99" t="b">
        <v>0</v>
      </c>
      <c r="J575" s="99" t="b">
        <v>0</v>
      </c>
      <c r="K575" s="99" t="b">
        <v>0</v>
      </c>
      <c r="L575" s="99" t="b">
        <v>0</v>
      </c>
    </row>
    <row r="576" spans="1:12" ht="15">
      <c r="A576" s="101" t="s">
        <v>244</v>
      </c>
      <c r="B576" s="99" t="s">
        <v>578</v>
      </c>
      <c r="C576" s="99">
        <v>2</v>
      </c>
      <c r="D576" s="103">
        <v>0.0002568857989313416</v>
      </c>
      <c r="E576" s="103">
        <v>1.6516736471084315</v>
      </c>
      <c r="F576" s="99" t="s">
        <v>2435</v>
      </c>
      <c r="G576" s="99" t="b">
        <v>0</v>
      </c>
      <c r="H576" s="99" t="b">
        <v>0</v>
      </c>
      <c r="I576" s="99" t="b">
        <v>0</v>
      </c>
      <c r="J576" s="99" t="b">
        <v>0</v>
      </c>
      <c r="K576" s="99" t="b">
        <v>0</v>
      </c>
      <c r="L576" s="99" t="b">
        <v>0</v>
      </c>
    </row>
    <row r="577" spans="1:12" ht="15">
      <c r="A577" s="101" t="s">
        <v>494</v>
      </c>
      <c r="B577" s="99" t="s">
        <v>877</v>
      </c>
      <c r="C577" s="99">
        <v>2</v>
      </c>
      <c r="D577" s="103">
        <v>0.0002568857989313416</v>
      </c>
      <c r="E577" s="103">
        <v>1.9887198488978937</v>
      </c>
      <c r="F577" s="99" t="s">
        <v>2435</v>
      </c>
      <c r="G577" s="99" t="b">
        <v>0</v>
      </c>
      <c r="H577" s="99" t="b">
        <v>0</v>
      </c>
      <c r="I577" s="99" t="b">
        <v>0</v>
      </c>
      <c r="J577" s="99" t="b">
        <v>0</v>
      </c>
      <c r="K577" s="99" t="b">
        <v>0</v>
      </c>
      <c r="L577" s="99" t="b">
        <v>0</v>
      </c>
    </row>
    <row r="578" spans="1:12" ht="15">
      <c r="A578" s="101" t="s">
        <v>482</v>
      </c>
      <c r="B578" s="99" t="s">
        <v>2319</v>
      </c>
      <c r="C578" s="99">
        <v>2</v>
      </c>
      <c r="D578" s="103">
        <v>0.0003030065275454034</v>
      </c>
      <c r="E578" s="103">
        <v>2.4136014855289605</v>
      </c>
      <c r="F578" s="99" t="s">
        <v>2435</v>
      </c>
      <c r="G578" s="99" t="b">
        <v>0</v>
      </c>
      <c r="H578" s="99" t="b">
        <v>0</v>
      </c>
      <c r="I578" s="99" t="b">
        <v>0</v>
      </c>
      <c r="J578" s="99" t="b">
        <v>0</v>
      </c>
      <c r="K578" s="99" t="b">
        <v>0</v>
      </c>
      <c r="L578" s="99" t="b">
        <v>0</v>
      </c>
    </row>
    <row r="579" spans="1:12" ht="15">
      <c r="A579" s="101" t="s">
        <v>504</v>
      </c>
      <c r="B579" s="99" t="s">
        <v>2204</v>
      </c>
      <c r="C579" s="99">
        <v>2</v>
      </c>
      <c r="D579" s="103">
        <v>0.0003030065275454034</v>
      </c>
      <c r="E579" s="103">
        <v>2.6074215115450734</v>
      </c>
      <c r="F579" s="99" t="s">
        <v>2435</v>
      </c>
      <c r="G579" s="99" t="b">
        <v>0</v>
      </c>
      <c r="H579" s="99" t="b">
        <v>0</v>
      </c>
      <c r="I579" s="99" t="b">
        <v>0</v>
      </c>
      <c r="J579" s="99" t="b">
        <v>0</v>
      </c>
      <c r="K579" s="99" t="b">
        <v>0</v>
      </c>
      <c r="L579" s="99" t="b">
        <v>0</v>
      </c>
    </row>
    <row r="580" spans="1:12" ht="15">
      <c r="A580" s="101" t="s">
        <v>487</v>
      </c>
      <c r="B580" s="99" t="s">
        <v>683</v>
      </c>
      <c r="C580" s="99">
        <v>2</v>
      </c>
      <c r="D580" s="103">
        <v>0.0003030065275454034</v>
      </c>
      <c r="E580" s="103">
        <v>1.700110942435018</v>
      </c>
      <c r="F580" s="99" t="s">
        <v>2435</v>
      </c>
      <c r="G580" s="99" t="b">
        <v>0</v>
      </c>
      <c r="H580" s="99" t="b">
        <v>0</v>
      </c>
      <c r="I580" s="99" t="b">
        <v>0</v>
      </c>
      <c r="J580" s="99" t="b">
        <v>0</v>
      </c>
      <c r="K580" s="99" t="b">
        <v>0</v>
      </c>
      <c r="L580" s="99" t="b">
        <v>0</v>
      </c>
    </row>
    <row r="581" spans="1:12" ht="15">
      <c r="A581" s="101" t="s">
        <v>519</v>
      </c>
      <c r="B581" s="99" t="s">
        <v>660</v>
      </c>
      <c r="C581" s="99">
        <v>2</v>
      </c>
      <c r="D581" s="103">
        <v>0.0002568857989313416</v>
      </c>
      <c r="E581" s="103">
        <v>1.9572354523999176</v>
      </c>
      <c r="F581" s="99" t="s">
        <v>2435</v>
      </c>
      <c r="G581" s="99" t="b">
        <v>0</v>
      </c>
      <c r="H581" s="99" t="b">
        <v>0</v>
      </c>
      <c r="I581" s="99" t="b">
        <v>0</v>
      </c>
      <c r="J581" s="99" t="b">
        <v>0</v>
      </c>
      <c r="K581" s="99" t="b">
        <v>0</v>
      </c>
      <c r="L581" s="99" t="b">
        <v>0</v>
      </c>
    </row>
    <row r="582" spans="1:12" ht="15">
      <c r="A582" s="101" t="s">
        <v>602</v>
      </c>
      <c r="B582" s="99" t="s">
        <v>2230</v>
      </c>
      <c r="C582" s="99">
        <v>2</v>
      </c>
      <c r="D582" s="103">
        <v>0.0002568857989313416</v>
      </c>
      <c r="E582" s="103">
        <v>2.9364802308092983</v>
      </c>
      <c r="F582" s="99" t="s">
        <v>2435</v>
      </c>
      <c r="G582" s="99" t="b">
        <v>0</v>
      </c>
      <c r="H582" s="99" t="b">
        <v>0</v>
      </c>
      <c r="I582" s="99" t="b">
        <v>0</v>
      </c>
      <c r="J582" s="99" t="b">
        <v>0</v>
      </c>
      <c r="K582" s="99" t="b">
        <v>0</v>
      </c>
      <c r="L582" s="99" t="b">
        <v>0</v>
      </c>
    </row>
    <row r="583" spans="1:12" ht="15">
      <c r="A583" s="101" t="s">
        <v>1728</v>
      </c>
      <c r="B583" s="99" t="s">
        <v>552</v>
      </c>
      <c r="C583" s="99">
        <v>2</v>
      </c>
      <c r="D583" s="103">
        <v>0.0002568857989313416</v>
      </c>
      <c r="E583" s="103">
        <v>2.8338178889121504</v>
      </c>
      <c r="F583" s="99" t="s">
        <v>2435</v>
      </c>
      <c r="G583" s="99" t="b">
        <v>0</v>
      </c>
      <c r="H583" s="99" t="b">
        <v>1</v>
      </c>
      <c r="I583" s="99" t="b">
        <v>0</v>
      </c>
      <c r="J583" s="99" t="b">
        <v>0</v>
      </c>
      <c r="K583" s="99" t="b">
        <v>0</v>
      </c>
      <c r="L583" s="99" t="b">
        <v>0</v>
      </c>
    </row>
    <row r="584" spans="1:12" ht="15">
      <c r="A584" s="101" t="s">
        <v>863</v>
      </c>
      <c r="B584" s="99" t="s">
        <v>890</v>
      </c>
      <c r="C584" s="99">
        <v>2</v>
      </c>
      <c r="D584" s="103">
        <v>0.0002568857989313416</v>
      </c>
      <c r="E584" s="103">
        <v>2.79035219513106</v>
      </c>
      <c r="F584" s="99" t="s">
        <v>2435</v>
      </c>
      <c r="G584" s="99" t="b">
        <v>0</v>
      </c>
      <c r="H584" s="99" t="b">
        <v>0</v>
      </c>
      <c r="I584" s="99" t="b">
        <v>0</v>
      </c>
      <c r="J584" s="99" t="b">
        <v>0</v>
      </c>
      <c r="K584" s="99" t="b">
        <v>0</v>
      </c>
      <c r="L584" s="99" t="b">
        <v>0</v>
      </c>
    </row>
    <row r="585" spans="1:12" ht="15">
      <c r="A585" s="101" t="s">
        <v>504</v>
      </c>
      <c r="B585" s="99" t="s">
        <v>230</v>
      </c>
      <c r="C585" s="99">
        <v>2</v>
      </c>
      <c r="D585" s="103">
        <v>0.0002568857989313416</v>
      </c>
      <c r="E585" s="103">
        <v>1.285202216811154</v>
      </c>
      <c r="F585" s="99" t="s">
        <v>2435</v>
      </c>
      <c r="G585" s="99" t="b">
        <v>0</v>
      </c>
      <c r="H585" s="99" t="b">
        <v>0</v>
      </c>
      <c r="I585" s="99" t="b">
        <v>0</v>
      </c>
      <c r="J585" s="99" t="b">
        <v>0</v>
      </c>
      <c r="K585" s="99" t="b">
        <v>0</v>
      </c>
      <c r="L585" s="99" t="b">
        <v>0</v>
      </c>
    </row>
    <row r="586" spans="1:12" ht="15">
      <c r="A586" s="101" t="s">
        <v>1298</v>
      </c>
      <c r="B586" s="99" t="s">
        <v>729</v>
      </c>
      <c r="C586" s="99">
        <v>2</v>
      </c>
      <c r="D586" s="103">
        <v>0.0002568857989313416</v>
      </c>
      <c r="E586" s="103">
        <v>2.857298984761673</v>
      </c>
      <c r="F586" s="99" t="s">
        <v>2435</v>
      </c>
      <c r="G586" s="99" t="b">
        <v>0</v>
      </c>
      <c r="H586" s="99" t="b">
        <v>0</v>
      </c>
      <c r="I586" s="99" t="b">
        <v>0</v>
      </c>
      <c r="J586" s="99" t="b">
        <v>0</v>
      </c>
      <c r="K586" s="99" t="b">
        <v>0</v>
      </c>
      <c r="L586" s="99" t="b">
        <v>0</v>
      </c>
    </row>
    <row r="587" spans="1:12" ht="15">
      <c r="A587" s="101" t="s">
        <v>667</v>
      </c>
      <c r="B587" s="99" t="s">
        <v>1494</v>
      </c>
      <c r="C587" s="99">
        <v>2</v>
      </c>
      <c r="D587" s="103">
        <v>0.0003030065275454034</v>
      </c>
      <c r="E587" s="103">
        <v>2.895087545651073</v>
      </c>
      <c r="F587" s="99" t="s">
        <v>2435</v>
      </c>
      <c r="G587" s="99" t="b">
        <v>0</v>
      </c>
      <c r="H587" s="99" t="b">
        <v>0</v>
      </c>
      <c r="I587" s="99" t="b">
        <v>0</v>
      </c>
      <c r="J587" s="99" t="b">
        <v>0</v>
      </c>
      <c r="K587" s="99" t="b">
        <v>0</v>
      </c>
      <c r="L587" s="99" t="b">
        <v>0</v>
      </c>
    </row>
    <row r="588" spans="1:12" ht="15">
      <c r="A588" s="101" t="s">
        <v>998</v>
      </c>
      <c r="B588" s="99" t="s">
        <v>599</v>
      </c>
      <c r="C588" s="99">
        <v>2</v>
      </c>
      <c r="D588" s="103">
        <v>0.0002568857989313416</v>
      </c>
      <c r="E588" s="103">
        <v>2.5385402221372604</v>
      </c>
      <c r="F588" s="99" t="s">
        <v>2435</v>
      </c>
      <c r="G588" s="99" t="b">
        <v>0</v>
      </c>
      <c r="H588" s="99" t="b">
        <v>0</v>
      </c>
      <c r="I588" s="99" t="b">
        <v>0</v>
      </c>
      <c r="J588" s="99" t="b">
        <v>0</v>
      </c>
      <c r="K588" s="99" t="b">
        <v>0</v>
      </c>
      <c r="L588" s="99" t="b">
        <v>0</v>
      </c>
    </row>
    <row r="589" spans="1:12" ht="15">
      <c r="A589" s="101" t="s">
        <v>2208</v>
      </c>
      <c r="B589" s="99" t="s">
        <v>1693</v>
      </c>
      <c r="C589" s="99">
        <v>2</v>
      </c>
      <c r="D589" s="103">
        <v>0.0002568857989313416</v>
      </c>
      <c r="E589" s="103">
        <v>3.811541494200998</v>
      </c>
      <c r="F589" s="99" t="s">
        <v>2435</v>
      </c>
      <c r="G589" s="99" t="b">
        <v>0</v>
      </c>
      <c r="H589" s="99" t="b">
        <v>0</v>
      </c>
      <c r="I589" s="99" t="b">
        <v>0</v>
      </c>
      <c r="J589" s="99" t="b">
        <v>0</v>
      </c>
      <c r="K589" s="99" t="b">
        <v>0</v>
      </c>
      <c r="L589" s="99" t="b">
        <v>0</v>
      </c>
    </row>
    <row r="590" spans="1:12" ht="15">
      <c r="A590" s="101" t="s">
        <v>602</v>
      </c>
      <c r="B590" s="99" t="s">
        <v>578</v>
      </c>
      <c r="C590" s="99">
        <v>2</v>
      </c>
      <c r="D590" s="103">
        <v>0.0002568857989313416</v>
      </c>
      <c r="E590" s="103">
        <v>2.0070613050950055</v>
      </c>
      <c r="F590" s="99" t="s">
        <v>2435</v>
      </c>
      <c r="G590" s="99" t="b">
        <v>0</v>
      </c>
      <c r="H590" s="99" t="b">
        <v>0</v>
      </c>
      <c r="I590" s="99" t="b">
        <v>0</v>
      </c>
      <c r="J590" s="99" t="b">
        <v>0</v>
      </c>
      <c r="K590" s="99" t="b">
        <v>0</v>
      </c>
      <c r="L590" s="99" t="b">
        <v>0</v>
      </c>
    </row>
    <row r="591" spans="1:12" ht="15">
      <c r="A591" s="101" t="s">
        <v>2084</v>
      </c>
      <c r="B591" s="99" t="s">
        <v>753</v>
      </c>
      <c r="C591" s="99">
        <v>2</v>
      </c>
      <c r="D591" s="103">
        <v>0.0002568857989313416</v>
      </c>
      <c r="E591" s="103">
        <v>3.1583289804256545</v>
      </c>
      <c r="F591" s="99" t="s">
        <v>2435</v>
      </c>
      <c r="G591" s="99" t="b">
        <v>0</v>
      </c>
      <c r="H591" s="99" t="b">
        <v>0</v>
      </c>
      <c r="I591" s="99" t="b">
        <v>0</v>
      </c>
      <c r="J591" s="99" t="b">
        <v>0</v>
      </c>
      <c r="K591" s="99" t="b">
        <v>0</v>
      </c>
      <c r="L591" s="99" t="b">
        <v>0</v>
      </c>
    </row>
    <row r="592" spans="1:12" ht="15">
      <c r="A592" s="101" t="s">
        <v>1889</v>
      </c>
      <c r="B592" s="99" t="s">
        <v>485</v>
      </c>
      <c r="C592" s="99">
        <v>2</v>
      </c>
      <c r="D592" s="103">
        <v>0.0002568857989313416</v>
      </c>
      <c r="E592" s="103">
        <v>2.4498136581834054</v>
      </c>
      <c r="F592" s="99" t="s">
        <v>2435</v>
      </c>
      <c r="G592" s="99" t="b">
        <v>0</v>
      </c>
      <c r="H592" s="99" t="b">
        <v>0</v>
      </c>
      <c r="I592" s="99" t="b">
        <v>0</v>
      </c>
      <c r="J592" s="99" t="b">
        <v>0</v>
      </c>
      <c r="K592" s="99" t="b">
        <v>0</v>
      </c>
      <c r="L592" s="99" t="b">
        <v>0</v>
      </c>
    </row>
    <row r="593" spans="1:12" ht="15">
      <c r="A593" s="101" t="s">
        <v>1541</v>
      </c>
      <c r="B593" s="99" t="s">
        <v>706</v>
      </c>
      <c r="C593" s="99">
        <v>2</v>
      </c>
      <c r="D593" s="103">
        <v>0.0002568857989313416</v>
      </c>
      <c r="E593" s="103">
        <v>2.936480230809298</v>
      </c>
      <c r="F593" s="99" t="s">
        <v>2435</v>
      </c>
      <c r="G593" s="99" t="b">
        <v>0</v>
      </c>
      <c r="H593" s="99" t="b">
        <v>0</v>
      </c>
      <c r="I593" s="99" t="b">
        <v>0</v>
      </c>
      <c r="J593" s="99" t="b">
        <v>1</v>
      </c>
      <c r="K593" s="99" t="b">
        <v>0</v>
      </c>
      <c r="L593" s="99" t="b">
        <v>0</v>
      </c>
    </row>
    <row r="594" spans="1:12" ht="15">
      <c r="A594" s="101" t="s">
        <v>501</v>
      </c>
      <c r="B594" s="99" t="s">
        <v>531</v>
      </c>
      <c r="C594" s="99">
        <v>2</v>
      </c>
      <c r="D594" s="103">
        <v>0.0002568857989313416</v>
      </c>
      <c r="E594" s="103">
        <v>1.5467236711914616</v>
      </c>
      <c r="F594" s="99" t="s">
        <v>2435</v>
      </c>
      <c r="G594" s="99" t="b">
        <v>0</v>
      </c>
      <c r="H594" s="99" t="b">
        <v>0</v>
      </c>
      <c r="I594" s="99" t="b">
        <v>0</v>
      </c>
      <c r="J594" s="99" t="b">
        <v>0</v>
      </c>
      <c r="K594" s="99" t="b">
        <v>0</v>
      </c>
      <c r="L594" s="99" t="b">
        <v>0</v>
      </c>
    </row>
    <row r="595" spans="1:12" ht="15">
      <c r="A595" s="101" t="s">
        <v>531</v>
      </c>
      <c r="B595" s="99" t="s">
        <v>495</v>
      </c>
      <c r="C595" s="99">
        <v>2</v>
      </c>
      <c r="D595" s="103">
        <v>0.0002568857989313416</v>
      </c>
      <c r="E595" s="103">
        <v>1.4720900528945575</v>
      </c>
      <c r="F595" s="99" t="s">
        <v>2435</v>
      </c>
      <c r="G595" s="99" t="b">
        <v>0</v>
      </c>
      <c r="H595" s="99" t="b">
        <v>0</v>
      </c>
      <c r="I595" s="99" t="b">
        <v>0</v>
      </c>
      <c r="J595" s="99" t="b">
        <v>0</v>
      </c>
      <c r="K595" s="99" t="b">
        <v>0</v>
      </c>
      <c r="L595" s="99" t="b">
        <v>0</v>
      </c>
    </row>
    <row r="596" spans="1:12" ht="15">
      <c r="A596" s="101" t="s">
        <v>522</v>
      </c>
      <c r="B596" s="99" t="s">
        <v>230</v>
      </c>
      <c r="C596" s="99">
        <v>2</v>
      </c>
      <c r="D596" s="103">
        <v>0.0002568857989313416</v>
      </c>
      <c r="E596" s="103">
        <v>1.3924121864590224</v>
      </c>
      <c r="F596" s="99" t="s">
        <v>2435</v>
      </c>
      <c r="G596" s="99" t="b">
        <v>0</v>
      </c>
      <c r="H596" s="99" t="b">
        <v>0</v>
      </c>
      <c r="I596" s="99" t="b">
        <v>0</v>
      </c>
      <c r="J596" s="99" t="b">
        <v>0</v>
      </c>
      <c r="K596" s="99" t="b">
        <v>0</v>
      </c>
      <c r="L596" s="99" t="b">
        <v>0</v>
      </c>
    </row>
    <row r="597" spans="1:12" ht="15">
      <c r="A597" s="101" t="s">
        <v>515</v>
      </c>
      <c r="B597" s="99" t="s">
        <v>814</v>
      </c>
      <c r="C597" s="99">
        <v>2</v>
      </c>
      <c r="D597" s="103">
        <v>0.0002568857989313416</v>
      </c>
      <c r="E597" s="103">
        <v>2.1371396813557166</v>
      </c>
      <c r="F597" s="99" t="s">
        <v>2435</v>
      </c>
      <c r="G597" s="99" t="b">
        <v>0</v>
      </c>
      <c r="H597" s="99" t="b">
        <v>0</v>
      </c>
      <c r="I597" s="99" t="b">
        <v>0</v>
      </c>
      <c r="J597" s="99" t="b">
        <v>0</v>
      </c>
      <c r="K597" s="99" t="b">
        <v>0</v>
      </c>
      <c r="L597" s="99" t="b">
        <v>0</v>
      </c>
    </row>
    <row r="598" spans="1:12" ht="15">
      <c r="A598" s="101" t="s">
        <v>515</v>
      </c>
      <c r="B598" s="99" t="s">
        <v>521</v>
      </c>
      <c r="C598" s="99">
        <v>2</v>
      </c>
      <c r="D598" s="103">
        <v>0.0002568857989313416</v>
      </c>
      <c r="E598" s="103">
        <v>1.5842977126979356</v>
      </c>
      <c r="F598" s="99" t="s">
        <v>2435</v>
      </c>
      <c r="G598" s="99" t="b">
        <v>0</v>
      </c>
      <c r="H598" s="99" t="b">
        <v>0</v>
      </c>
      <c r="I598" s="99" t="b">
        <v>0</v>
      </c>
      <c r="J598" s="99" t="b">
        <v>0</v>
      </c>
      <c r="K598" s="99" t="b">
        <v>0</v>
      </c>
      <c r="L598" s="99" t="b">
        <v>0</v>
      </c>
    </row>
    <row r="599" spans="1:12" ht="15">
      <c r="A599" s="101" t="s">
        <v>515</v>
      </c>
      <c r="B599" s="99" t="s">
        <v>515</v>
      </c>
      <c r="C599" s="99">
        <v>2</v>
      </c>
      <c r="D599" s="103">
        <v>0.0002568857989313416</v>
      </c>
      <c r="E599" s="103">
        <v>1.5350796900277541</v>
      </c>
      <c r="F599" s="99" t="s">
        <v>2435</v>
      </c>
      <c r="G599" s="99" t="b">
        <v>0</v>
      </c>
      <c r="H599" s="99" t="b">
        <v>0</v>
      </c>
      <c r="I599" s="99" t="b">
        <v>0</v>
      </c>
      <c r="J599" s="99" t="b">
        <v>0</v>
      </c>
      <c r="K599" s="99" t="b">
        <v>0</v>
      </c>
      <c r="L599" s="99" t="b">
        <v>0</v>
      </c>
    </row>
    <row r="600" spans="1:12" ht="15">
      <c r="A600" s="101" t="s">
        <v>2124</v>
      </c>
      <c r="B600" s="99" t="s">
        <v>618</v>
      </c>
      <c r="C600" s="99">
        <v>2</v>
      </c>
      <c r="D600" s="103">
        <v>0.0002568857989313416</v>
      </c>
      <c r="E600" s="103">
        <v>2.9986281375581427</v>
      </c>
      <c r="F600" s="99" t="s">
        <v>2435</v>
      </c>
      <c r="G600" s="99" t="b">
        <v>1</v>
      </c>
      <c r="H600" s="99" t="b">
        <v>0</v>
      </c>
      <c r="I600" s="99" t="b">
        <v>0</v>
      </c>
      <c r="J600" s="99" t="b">
        <v>0</v>
      </c>
      <c r="K600" s="99" t="b">
        <v>0</v>
      </c>
      <c r="L600" s="99" t="b">
        <v>0</v>
      </c>
    </row>
    <row r="601" spans="1:12" ht="15">
      <c r="A601" s="101" t="s">
        <v>1443</v>
      </c>
      <c r="B601" s="99" t="s">
        <v>680</v>
      </c>
      <c r="C601" s="99">
        <v>2</v>
      </c>
      <c r="D601" s="103">
        <v>0.0002568857989313416</v>
      </c>
      <c r="E601" s="103">
        <v>2.895087545651073</v>
      </c>
      <c r="F601" s="99" t="s">
        <v>2435</v>
      </c>
      <c r="G601" s="99" t="b">
        <v>0</v>
      </c>
      <c r="H601" s="99" t="b">
        <v>0</v>
      </c>
      <c r="I601" s="99" t="b">
        <v>0</v>
      </c>
      <c r="J601" s="99" t="b">
        <v>0</v>
      </c>
      <c r="K601" s="99" t="b">
        <v>0</v>
      </c>
      <c r="L601" s="99" t="b">
        <v>0</v>
      </c>
    </row>
    <row r="602" spans="1:12" ht="15">
      <c r="A602" s="101" t="s">
        <v>1684</v>
      </c>
      <c r="B602" s="99" t="s">
        <v>2323</v>
      </c>
      <c r="C602" s="99">
        <v>2</v>
      </c>
      <c r="D602" s="103">
        <v>0.0002568857989313416</v>
      </c>
      <c r="E602" s="103">
        <v>3.811541494200998</v>
      </c>
      <c r="F602" s="99" t="s">
        <v>2435</v>
      </c>
      <c r="G602" s="99" t="b">
        <v>0</v>
      </c>
      <c r="H602" s="99" t="b">
        <v>0</v>
      </c>
      <c r="I602" s="99" t="b">
        <v>0</v>
      </c>
      <c r="J602" s="99" t="b">
        <v>0</v>
      </c>
      <c r="K602" s="99" t="b">
        <v>0</v>
      </c>
      <c r="L602" s="99" t="b">
        <v>0</v>
      </c>
    </row>
    <row r="603" spans="1:12" ht="15">
      <c r="A603" s="101" t="s">
        <v>536</v>
      </c>
      <c r="B603" s="99" t="s">
        <v>815</v>
      </c>
      <c r="C603" s="99">
        <v>2</v>
      </c>
      <c r="D603" s="103">
        <v>0.0002568857989313416</v>
      </c>
      <c r="E603" s="103">
        <v>2.2260807646924974</v>
      </c>
      <c r="F603" s="99" t="s">
        <v>2435</v>
      </c>
      <c r="G603" s="99" t="b">
        <v>0</v>
      </c>
      <c r="H603" s="99" t="b">
        <v>0</v>
      </c>
      <c r="I603" s="99" t="b">
        <v>0</v>
      </c>
      <c r="J603" s="99" t="b">
        <v>0</v>
      </c>
      <c r="K603" s="99" t="b">
        <v>0</v>
      </c>
      <c r="L603" s="99" t="b">
        <v>0</v>
      </c>
    </row>
    <row r="604" spans="1:12" ht="15">
      <c r="A604" s="101" t="s">
        <v>694</v>
      </c>
      <c r="B604" s="99" t="s">
        <v>520</v>
      </c>
      <c r="C604" s="99">
        <v>2</v>
      </c>
      <c r="D604" s="103">
        <v>0.0002568857989313416</v>
      </c>
      <c r="E604" s="103">
        <v>1.9986281375581425</v>
      </c>
      <c r="F604" s="99" t="s">
        <v>2435</v>
      </c>
      <c r="G604" s="99" t="b">
        <v>0</v>
      </c>
      <c r="H604" s="99" t="b">
        <v>0</v>
      </c>
      <c r="I604" s="99" t="b">
        <v>0</v>
      </c>
      <c r="J604" s="99" t="b">
        <v>0</v>
      </c>
      <c r="K604" s="99" t="b">
        <v>0</v>
      </c>
      <c r="L604" s="99" t="b">
        <v>0</v>
      </c>
    </row>
    <row r="605" spans="1:12" ht="15">
      <c r="A605" s="101" t="s">
        <v>797</v>
      </c>
      <c r="B605" s="99" t="s">
        <v>561</v>
      </c>
      <c r="C605" s="99">
        <v>2</v>
      </c>
      <c r="D605" s="103">
        <v>0.0003030065275454034</v>
      </c>
      <c r="E605" s="103">
        <v>2.2552389934337107</v>
      </c>
      <c r="F605" s="99" t="s">
        <v>2435</v>
      </c>
      <c r="G605" s="99" t="b">
        <v>0</v>
      </c>
      <c r="H605" s="99" t="b">
        <v>0</v>
      </c>
      <c r="I605" s="99" t="b">
        <v>0</v>
      </c>
      <c r="J605" s="99" t="b">
        <v>0</v>
      </c>
      <c r="K605" s="99" t="b">
        <v>0</v>
      </c>
      <c r="L605" s="99" t="b">
        <v>0</v>
      </c>
    </row>
    <row r="606" spans="1:12" ht="15">
      <c r="A606" s="101" t="s">
        <v>2116</v>
      </c>
      <c r="B606" s="99" t="s">
        <v>480</v>
      </c>
      <c r="C606" s="99">
        <v>2</v>
      </c>
      <c r="D606" s="103">
        <v>0.0002568857989313416</v>
      </c>
      <c r="E606" s="103">
        <v>2.3722088003707356</v>
      </c>
      <c r="F606" s="99" t="s">
        <v>2435</v>
      </c>
      <c r="G606" s="99" t="b">
        <v>0</v>
      </c>
      <c r="H606" s="99" t="b">
        <v>0</v>
      </c>
      <c r="I606" s="99" t="b">
        <v>0</v>
      </c>
      <c r="J606" s="99" t="b">
        <v>0</v>
      </c>
      <c r="K606" s="99" t="b">
        <v>0</v>
      </c>
      <c r="L606" s="99" t="b">
        <v>0</v>
      </c>
    </row>
    <row r="607" spans="1:12" ht="15">
      <c r="A607" s="101" t="s">
        <v>1894</v>
      </c>
      <c r="B607" s="99" t="s">
        <v>1080</v>
      </c>
      <c r="C607" s="99">
        <v>2</v>
      </c>
      <c r="D607" s="103">
        <v>0.0002568857989313416</v>
      </c>
      <c r="E607" s="103">
        <v>3.4136014855289605</v>
      </c>
      <c r="F607" s="99" t="s">
        <v>2435</v>
      </c>
      <c r="G607" s="99" t="b">
        <v>0</v>
      </c>
      <c r="H607" s="99" t="b">
        <v>1</v>
      </c>
      <c r="I607" s="99" t="b">
        <v>0</v>
      </c>
      <c r="J607" s="99" t="b">
        <v>0</v>
      </c>
      <c r="K607" s="99" t="b">
        <v>0</v>
      </c>
      <c r="L607" s="99" t="b">
        <v>0</v>
      </c>
    </row>
    <row r="608" spans="1:12" ht="15">
      <c r="A608" s="101" t="s">
        <v>1633</v>
      </c>
      <c r="B608" s="99" t="s">
        <v>980</v>
      </c>
      <c r="C608" s="99">
        <v>2</v>
      </c>
      <c r="D608" s="103">
        <v>0.0002568857989313416</v>
      </c>
      <c r="E608" s="103">
        <v>3.1583289804256545</v>
      </c>
      <c r="F608" s="99" t="s">
        <v>2435</v>
      </c>
      <c r="G608" s="99" t="b">
        <v>0</v>
      </c>
      <c r="H608" s="99" t="b">
        <v>0</v>
      </c>
      <c r="I608" s="99" t="b">
        <v>0</v>
      </c>
      <c r="J608" s="99" t="b">
        <v>0</v>
      </c>
      <c r="K608" s="99" t="b">
        <v>0</v>
      </c>
      <c r="L608" s="99" t="b">
        <v>0</v>
      </c>
    </row>
    <row r="609" spans="1:12" ht="15">
      <c r="A609" s="101" t="s">
        <v>1765</v>
      </c>
      <c r="B609" s="99" t="s">
        <v>244</v>
      </c>
      <c r="C609" s="99">
        <v>2</v>
      </c>
      <c r="D609" s="103">
        <v>0.0002568857989313416</v>
      </c>
      <c r="E609" s="103">
        <v>2.6074215115450734</v>
      </c>
      <c r="F609" s="99" t="s">
        <v>2435</v>
      </c>
      <c r="G609" s="99" t="b">
        <v>0</v>
      </c>
      <c r="H609" s="99" t="b">
        <v>0</v>
      </c>
      <c r="I609" s="99" t="b">
        <v>0</v>
      </c>
      <c r="J609" s="99" t="b">
        <v>0</v>
      </c>
      <c r="K609" s="99" t="b">
        <v>0</v>
      </c>
      <c r="L609" s="99" t="b">
        <v>0</v>
      </c>
    </row>
    <row r="610" spans="1:12" ht="15">
      <c r="A610" s="101" t="s">
        <v>1367</v>
      </c>
      <c r="B610" s="99" t="s">
        <v>2180</v>
      </c>
      <c r="C610" s="99">
        <v>2</v>
      </c>
      <c r="D610" s="103">
        <v>0.0002568857989313416</v>
      </c>
      <c r="E610" s="103">
        <v>3.635450235145317</v>
      </c>
      <c r="F610" s="99" t="s">
        <v>2435</v>
      </c>
      <c r="G610" s="99" t="b">
        <v>0</v>
      </c>
      <c r="H610" s="99" t="b">
        <v>0</v>
      </c>
      <c r="I610" s="99" t="b">
        <v>0</v>
      </c>
      <c r="J610" s="99" t="b">
        <v>0</v>
      </c>
      <c r="K610" s="99" t="b">
        <v>0</v>
      </c>
      <c r="L610" s="99" t="b">
        <v>0</v>
      </c>
    </row>
    <row r="611" spans="1:12" ht="15">
      <c r="A611" s="101" t="s">
        <v>650</v>
      </c>
      <c r="B611" s="99" t="s">
        <v>981</v>
      </c>
      <c r="C611" s="99">
        <v>2</v>
      </c>
      <c r="D611" s="103">
        <v>0.0002568857989313416</v>
      </c>
      <c r="E611" s="103">
        <v>2.556268989097692</v>
      </c>
      <c r="F611" s="99" t="s">
        <v>2435</v>
      </c>
      <c r="G611" s="99" t="b">
        <v>0</v>
      </c>
      <c r="H611" s="99" t="b">
        <v>0</v>
      </c>
      <c r="I611" s="99" t="b">
        <v>0</v>
      </c>
      <c r="J611" s="99" t="b">
        <v>0</v>
      </c>
      <c r="K611" s="99" t="b">
        <v>0</v>
      </c>
      <c r="L611" s="99" t="b">
        <v>0</v>
      </c>
    </row>
    <row r="612" spans="1:12" ht="15">
      <c r="A612" s="101" t="s">
        <v>768</v>
      </c>
      <c r="B612" s="99" t="s">
        <v>507</v>
      </c>
      <c r="C612" s="99">
        <v>2</v>
      </c>
      <c r="D612" s="103">
        <v>0.0002568857989313416</v>
      </c>
      <c r="E612" s="103">
        <v>2.0333902438173546</v>
      </c>
      <c r="F612" s="99" t="s">
        <v>2435</v>
      </c>
      <c r="G612" s="99" t="b">
        <v>0</v>
      </c>
      <c r="H612" s="99" t="b">
        <v>0</v>
      </c>
      <c r="I612" s="99" t="b">
        <v>0</v>
      </c>
      <c r="J612" s="99" t="b">
        <v>0</v>
      </c>
      <c r="K612" s="99" t="b">
        <v>0</v>
      </c>
      <c r="L612" s="99" t="b">
        <v>0</v>
      </c>
    </row>
    <row r="613" spans="1:12" ht="15">
      <c r="A613" s="101" t="s">
        <v>646</v>
      </c>
      <c r="B613" s="99" t="s">
        <v>761</v>
      </c>
      <c r="C613" s="99">
        <v>2</v>
      </c>
      <c r="D613" s="103">
        <v>0.0002568857989313416</v>
      </c>
      <c r="E613" s="103">
        <v>2.417966290931411</v>
      </c>
      <c r="F613" s="99" t="s">
        <v>2435</v>
      </c>
      <c r="G613" s="99" t="b">
        <v>0</v>
      </c>
      <c r="H613" s="99" t="b">
        <v>0</v>
      </c>
      <c r="I613" s="99" t="b">
        <v>0</v>
      </c>
      <c r="J613" s="99" t="b">
        <v>0</v>
      </c>
      <c r="K613" s="99" t="b">
        <v>0</v>
      </c>
      <c r="L613" s="99" t="b">
        <v>0</v>
      </c>
    </row>
    <row r="614" spans="1:12" ht="15">
      <c r="A614" s="101" t="s">
        <v>476</v>
      </c>
      <c r="B614" s="99" t="s">
        <v>1116</v>
      </c>
      <c r="C614" s="99">
        <v>2</v>
      </c>
      <c r="D614" s="103">
        <v>0.0002568857989313416</v>
      </c>
      <c r="E614" s="103">
        <v>1.800817628809225</v>
      </c>
      <c r="F614" s="99" t="s">
        <v>2435</v>
      </c>
      <c r="G614" s="99" t="b">
        <v>0</v>
      </c>
      <c r="H614" s="99" t="b">
        <v>0</v>
      </c>
      <c r="I614" s="99" t="b">
        <v>0</v>
      </c>
      <c r="J614" s="99" t="b">
        <v>0</v>
      </c>
      <c r="K614" s="99" t="b">
        <v>0</v>
      </c>
      <c r="L614" s="99" t="b">
        <v>0</v>
      </c>
    </row>
    <row r="615" spans="1:12" ht="15">
      <c r="A615" s="101" t="s">
        <v>1745</v>
      </c>
      <c r="B615" s="99" t="s">
        <v>599</v>
      </c>
      <c r="C615" s="99">
        <v>2</v>
      </c>
      <c r="D615" s="103">
        <v>0.0002568857989313416</v>
      </c>
      <c r="E615" s="103">
        <v>2.9364802308092983</v>
      </c>
      <c r="F615" s="99" t="s">
        <v>2435</v>
      </c>
      <c r="G615" s="99" t="b">
        <v>0</v>
      </c>
      <c r="H615" s="99" t="b">
        <v>0</v>
      </c>
      <c r="I615" s="99" t="b">
        <v>0</v>
      </c>
      <c r="J615" s="99" t="b">
        <v>0</v>
      </c>
      <c r="K615" s="99" t="b">
        <v>0</v>
      </c>
      <c r="L615" s="99" t="b">
        <v>0</v>
      </c>
    </row>
    <row r="616" spans="1:12" ht="15">
      <c r="A616" s="101" t="s">
        <v>618</v>
      </c>
      <c r="B616" s="99" t="s">
        <v>1290</v>
      </c>
      <c r="C616" s="99">
        <v>2</v>
      </c>
      <c r="D616" s="103">
        <v>0.0002568857989313416</v>
      </c>
      <c r="E616" s="103">
        <v>2.6975981418941615</v>
      </c>
      <c r="F616" s="99" t="s">
        <v>2435</v>
      </c>
      <c r="G616" s="99" t="b">
        <v>0</v>
      </c>
      <c r="H616" s="99" t="b">
        <v>0</v>
      </c>
      <c r="I616" s="99" t="b">
        <v>0</v>
      </c>
      <c r="J616" s="99" t="b">
        <v>0</v>
      </c>
      <c r="K616" s="99" t="b">
        <v>0</v>
      </c>
      <c r="L616" s="99" t="b">
        <v>0</v>
      </c>
    </row>
    <row r="617" spans="1:12" ht="15">
      <c r="A617" s="101" t="s">
        <v>2309</v>
      </c>
      <c r="B617" s="99" t="s">
        <v>822</v>
      </c>
      <c r="C617" s="99">
        <v>2</v>
      </c>
      <c r="D617" s="103">
        <v>0.0002568857989313416</v>
      </c>
      <c r="E617" s="103">
        <v>3.2674734498507223</v>
      </c>
      <c r="F617" s="99" t="s">
        <v>2435</v>
      </c>
      <c r="G617" s="99" t="b">
        <v>1</v>
      </c>
      <c r="H617" s="99" t="b">
        <v>0</v>
      </c>
      <c r="I617" s="99" t="b">
        <v>0</v>
      </c>
      <c r="J617" s="99" t="b">
        <v>0</v>
      </c>
      <c r="K617" s="99" t="b">
        <v>0</v>
      </c>
      <c r="L617" s="99" t="b">
        <v>0</v>
      </c>
    </row>
    <row r="618" spans="1:12" ht="15">
      <c r="A618" s="101" t="s">
        <v>1027</v>
      </c>
      <c r="B618" s="99" t="s">
        <v>993</v>
      </c>
      <c r="C618" s="99">
        <v>2</v>
      </c>
      <c r="D618" s="103">
        <v>0.0002568857989313416</v>
      </c>
      <c r="E618" s="103">
        <v>3.015661476856923</v>
      </c>
      <c r="F618" s="99" t="s">
        <v>2435</v>
      </c>
      <c r="G618" s="99" t="b">
        <v>0</v>
      </c>
      <c r="H618" s="99" t="b">
        <v>0</v>
      </c>
      <c r="I618" s="99" t="b">
        <v>0</v>
      </c>
      <c r="J618" s="99" t="b">
        <v>0</v>
      </c>
      <c r="K618" s="99" t="b">
        <v>0</v>
      </c>
      <c r="L618" s="99" t="b">
        <v>0</v>
      </c>
    </row>
    <row r="619" spans="1:12" ht="15">
      <c r="A619" s="101" t="s">
        <v>1721</v>
      </c>
      <c r="B619" s="99" t="s">
        <v>1754</v>
      </c>
      <c r="C619" s="99">
        <v>2</v>
      </c>
      <c r="D619" s="103">
        <v>0.0002568857989313416</v>
      </c>
      <c r="E619" s="103">
        <v>3.811541494200998</v>
      </c>
      <c r="F619" s="99" t="s">
        <v>2435</v>
      </c>
      <c r="G619" s="99" t="b">
        <v>0</v>
      </c>
      <c r="H619" s="99" t="b">
        <v>0</v>
      </c>
      <c r="I619" s="99" t="b">
        <v>0</v>
      </c>
      <c r="J619" s="99" t="b">
        <v>0</v>
      </c>
      <c r="K619" s="99" t="b">
        <v>1</v>
      </c>
      <c r="L619" s="99" t="b">
        <v>0</v>
      </c>
    </row>
    <row r="620" spans="1:12" ht="15">
      <c r="A620" s="101" t="s">
        <v>560</v>
      </c>
      <c r="B620" s="99" t="s">
        <v>1742</v>
      </c>
      <c r="C620" s="99">
        <v>2</v>
      </c>
      <c r="D620" s="103">
        <v>0.0002568857989313416</v>
      </c>
      <c r="E620" s="103">
        <v>2.857298984761673</v>
      </c>
      <c r="F620" s="99" t="s">
        <v>2435</v>
      </c>
      <c r="G620" s="99" t="b">
        <v>0</v>
      </c>
      <c r="H620" s="99" t="b">
        <v>0</v>
      </c>
      <c r="I620" s="99" t="b">
        <v>0</v>
      </c>
      <c r="J620" s="99" t="b">
        <v>0</v>
      </c>
      <c r="K620" s="99" t="b">
        <v>0</v>
      </c>
      <c r="L620" s="99" t="b">
        <v>0</v>
      </c>
    </row>
    <row r="621" spans="1:12" ht="15">
      <c r="A621" s="101" t="s">
        <v>1045</v>
      </c>
      <c r="B621" s="99" t="s">
        <v>503</v>
      </c>
      <c r="C621" s="99">
        <v>2</v>
      </c>
      <c r="D621" s="103">
        <v>0.0002568857989313416</v>
      </c>
      <c r="E621" s="103">
        <v>2.209481502873036</v>
      </c>
      <c r="F621" s="99" t="s">
        <v>2435</v>
      </c>
      <c r="G621" s="99" t="b">
        <v>0</v>
      </c>
      <c r="H621" s="99" t="b">
        <v>0</v>
      </c>
      <c r="I621" s="99" t="b">
        <v>0</v>
      </c>
      <c r="J621" s="99" t="b">
        <v>0</v>
      </c>
      <c r="K621" s="99" t="b">
        <v>0</v>
      </c>
      <c r="L621" s="99" t="b">
        <v>0</v>
      </c>
    </row>
    <row r="622" spans="1:12" ht="15">
      <c r="A622" s="101" t="s">
        <v>484</v>
      </c>
      <c r="B622" s="99" t="s">
        <v>1035</v>
      </c>
      <c r="C622" s="99">
        <v>2</v>
      </c>
      <c r="D622" s="103">
        <v>0.0003030065275454034</v>
      </c>
      <c r="E622" s="103">
        <v>2.0244354011644283</v>
      </c>
      <c r="F622" s="99" t="s">
        <v>2435</v>
      </c>
      <c r="G622" s="99" t="b">
        <v>0</v>
      </c>
      <c r="H622" s="99" t="b">
        <v>0</v>
      </c>
      <c r="I622" s="99" t="b">
        <v>0</v>
      </c>
      <c r="J622" s="99" t="b">
        <v>0</v>
      </c>
      <c r="K622" s="99" t="b">
        <v>0</v>
      </c>
      <c r="L622" s="99" t="b">
        <v>0</v>
      </c>
    </row>
    <row r="623" spans="1:12" ht="15">
      <c r="A623" s="101" t="s">
        <v>563</v>
      </c>
      <c r="B623" s="99" t="s">
        <v>244</v>
      </c>
      <c r="C623" s="99">
        <v>2</v>
      </c>
      <c r="D623" s="103">
        <v>0.0002568857989313416</v>
      </c>
      <c r="E623" s="103">
        <v>1.6531790021057484</v>
      </c>
      <c r="F623" s="99" t="s">
        <v>2435</v>
      </c>
      <c r="G623" s="99" t="b">
        <v>0</v>
      </c>
      <c r="H623" s="99" t="b">
        <v>0</v>
      </c>
      <c r="I623" s="99" t="b">
        <v>0</v>
      </c>
      <c r="J623" s="99" t="b">
        <v>0</v>
      </c>
      <c r="K623" s="99" t="b">
        <v>0</v>
      </c>
      <c r="L623" s="99" t="b">
        <v>0</v>
      </c>
    </row>
    <row r="624" spans="1:12" ht="15">
      <c r="A624" s="101" t="s">
        <v>2135</v>
      </c>
      <c r="B624" s="99" t="s">
        <v>497</v>
      </c>
      <c r="C624" s="99">
        <v>2</v>
      </c>
      <c r="D624" s="103">
        <v>0.0002568857989313416</v>
      </c>
      <c r="E624" s="103">
        <v>2.568503445514704</v>
      </c>
      <c r="F624" s="99" t="s">
        <v>2435</v>
      </c>
      <c r="G624" s="99" t="b">
        <v>0</v>
      </c>
      <c r="H624" s="99" t="b">
        <v>0</v>
      </c>
      <c r="I624" s="99" t="b">
        <v>0</v>
      </c>
      <c r="J624" s="99" t="b">
        <v>0</v>
      </c>
      <c r="K624" s="99" t="b">
        <v>0</v>
      </c>
      <c r="L624" s="99" t="b">
        <v>0</v>
      </c>
    </row>
    <row r="625" spans="1:12" ht="15">
      <c r="A625" s="101" t="s">
        <v>2325</v>
      </c>
      <c r="B625" s="99" t="s">
        <v>793</v>
      </c>
      <c r="C625" s="99">
        <v>2</v>
      </c>
      <c r="D625" s="103">
        <v>0.0002568857989313416</v>
      </c>
      <c r="E625" s="103">
        <v>3.209481502873036</v>
      </c>
      <c r="F625" s="99" t="s">
        <v>2435</v>
      </c>
      <c r="G625" s="99" t="b">
        <v>0</v>
      </c>
      <c r="H625" s="99" t="b">
        <v>0</v>
      </c>
      <c r="I625" s="99" t="b">
        <v>0</v>
      </c>
      <c r="J625" s="99" t="b">
        <v>0</v>
      </c>
      <c r="K625" s="99" t="b">
        <v>0</v>
      </c>
      <c r="L625" s="99" t="b">
        <v>0</v>
      </c>
    </row>
    <row r="626" spans="1:12" ht="15">
      <c r="A626" s="101" t="s">
        <v>480</v>
      </c>
      <c r="B626" s="99" t="s">
        <v>1179</v>
      </c>
      <c r="C626" s="99">
        <v>2</v>
      </c>
      <c r="D626" s="103">
        <v>0.0002568857989313416</v>
      </c>
      <c r="E626" s="103">
        <v>2.07914773437803</v>
      </c>
      <c r="F626" s="99" t="s">
        <v>2435</v>
      </c>
      <c r="G626" s="99" t="b">
        <v>0</v>
      </c>
      <c r="H626" s="99" t="b">
        <v>0</v>
      </c>
      <c r="I626" s="99" t="b">
        <v>0</v>
      </c>
      <c r="J626" s="99" t="b">
        <v>0</v>
      </c>
      <c r="K626" s="99" t="b">
        <v>0</v>
      </c>
      <c r="L626" s="99" t="b">
        <v>0</v>
      </c>
    </row>
    <row r="627" spans="1:12" ht="15">
      <c r="A627" s="101" t="s">
        <v>2166</v>
      </c>
      <c r="B627" s="99" t="s">
        <v>1796</v>
      </c>
      <c r="C627" s="99">
        <v>2</v>
      </c>
      <c r="D627" s="103">
        <v>0.0002568857989313416</v>
      </c>
      <c r="E627" s="103">
        <v>3.811541494200998</v>
      </c>
      <c r="F627" s="99" t="s">
        <v>2435</v>
      </c>
      <c r="G627" s="99" t="b">
        <v>0</v>
      </c>
      <c r="H627" s="99" t="b">
        <v>0</v>
      </c>
      <c r="I627" s="99" t="b">
        <v>0</v>
      </c>
      <c r="J627" s="99" t="b">
        <v>0</v>
      </c>
      <c r="K627" s="99" t="b">
        <v>0</v>
      </c>
      <c r="L627" s="99" t="b">
        <v>0</v>
      </c>
    </row>
    <row r="628" spans="1:12" ht="15">
      <c r="A628" s="101" t="s">
        <v>1121</v>
      </c>
      <c r="B628" s="99" t="s">
        <v>691</v>
      </c>
      <c r="C628" s="99">
        <v>2</v>
      </c>
      <c r="D628" s="103">
        <v>0.0003030065275454034</v>
      </c>
      <c r="E628" s="103">
        <v>2.811541494200998</v>
      </c>
      <c r="F628" s="99" t="s">
        <v>2435</v>
      </c>
      <c r="G628" s="99" t="b">
        <v>0</v>
      </c>
      <c r="H628" s="99" t="b">
        <v>0</v>
      </c>
      <c r="I628" s="99" t="b">
        <v>0</v>
      </c>
      <c r="J628" s="99" t="b">
        <v>0</v>
      </c>
      <c r="K628" s="99" t="b">
        <v>0</v>
      </c>
      <c r="L628" s="99" t="b">
        <v>0</v>
      </c>
    </row>
    <row r="629" spans="1:12" ht="15">
      <c r="A629" s="101" t="s">
        <v>647</v>
      </c>
      <c r="B629" s="99" t="s">
        <v>1047</v>
      </c>
      <c r="C629" s="99">
        <v>2</v>
      </c>
      <c r="D629" s="103">
        <v>0.0002568857989313416</v>
      </c>
      <c r="E629" s="103">
        <v>2.635450235145317</v>
      </c>
      <c r="F629" s="99" t="s">
        <v>2435</v>
      </c>
      <c r="G629" s="99" t="b">
        <v>0</v>
      </c>
      <c r="H629" s="99" t="b">
        <v>0</v>
      </c>
      <c r="I629" s="99" t="b">
        <v>0</v>
      </c>
      <c r="J629" s="99" t="b">
        <v>0</v>
      </c>
      <c r="K629" s="99" t="b">
        <v>1</v>
      </c>
      <c r="L629" s="99" t="b">
        <v>0</v>
      </c>
    </row>
    <row r="630" spans="1:12" ht="15">
      <c r="A630" s="101" t="s">
        <v>516</v>
      </c>
      <c r="B630" s="99" t="s">
        <v>2039</v>
      </c>
      <c r="C630" s="99">
        <v>2</v>
      </c>
      <c r="D630" s="103">
        <v>0.0003030065275454034</v>
      </c>
      <c r="E630" s="103">
        <v>2.681207725705992</v>
      </c>
      <c r="F630" s="99" t="s">
        <v>2435</v>
      </c>
      <c r="G630" s="99" t="b">
        <v>0</v>
      </c>
      <c r="H630" s="99" t="b">
        <v>0</v>
      </c>
      <c r="I630" s="99" t="b">
        <v>0</v>
      </c>
      <c r="J630" s="99" t="b">
        <v>0</v>
      </c>
      <c r="K630" s="99" t="b">
        <v>0</v>
      </c>
      <c r="L630" s="99" t="b">
        <v>0</v>
      </c>
    </row>
    <row r="631" spans="1:12" ht="15">
      <c r="A631" s="101" t="s">
        <v>596</v>
      </c>
      <c r="B631" s="99" t="s">
        <v>659</v>
      </c>
      <c r="C631" s="99">
        <v>2</v>
      </c>
      <c r="D631" s="103">
        <v>0.0003030065275454034</v>
      </c>
      <c r="E631" s="103">
        <v>2.1680888177148105</v>
      </c>
      <c r="F631" s="99" t="s">
        <v>2435</v>
      </c>
      <c r="G631" s="99" t="b">
        <v>0</v>
      </c>
      <c r="H631" s="99" t="b">
        <v>0</v>
      </c>
      <c r="I631" s="99" t="b">
        <v>0</v>
      </c>
      <c r="J631" s="99" t="b">
        <v>0</v>
      </c>
      <c r="K631" s="99" t="b">
        <v>0</v>
      </c>
      <c r="L631" s="99" t="b">
        <v>0</v>
      </c>
    </row>
    <row r="632" spans="1:12" ht="15">
      <c r="A632" s="101" t="s">
        <v>677</v>
      </c>
      <c r="B632" s="99" t="s">
        <v>694</v>
      </c>
      <c r="C632" s="99">
        <v>2</v>
      </c>
      <c r="D632" s="103">
        <v>0.0002568857989313416</v>
      </c>
      <c r="E632" s="103">
        <v>2.3722088003707356</v>
      </c>
      <c r="F632" s="99" t="s">
        <v>2435</v>
      </c>
      <c r="G632" s="99" t="b">
        <v>0</v>
      </c>
      <c r="H632" s="99" t="b">
        <v>0</v>
      </c>
      <c r="I632" s="99" t="b">
        <v>0</v>
      </c>
      <c r="J632" s="99" t="b">
        <v>0</v>
      </c>
      <c r="K632" s="99" t="b">
        <v>0</v>
      </c>
      <c r="L632" s="99" t="b">
        <v>0</v>
      </c>
    </row>
    <row r="633" spans="1:12" ht="15">
      <c r="A633" s="101" t="s">
        <v>2046</v>
      </c>
      <c r="B633" s="99" t="s">
        <v>705</v>
      </c>
      <c r="C633" s="99">
        <v>2</v>
      </c>
      <c r="D633" s="103">
        <v>0.0002568857989313416</v>
      </c>
      <c r="E633" s="103">
        <v>3.1583289804256545</v>
      </c>
      <c r="F633" s="99" t="s">
        <v>2435</v>
      </c>
      <c r="G633" s="99" t="b">
        <v>0</v>
      </c>
      <c r="H633" s="99" t="b">
        <v>0</v>
      </c>
      <c r="I633" s="99" t="b">
        <v>0</v>
      </c>
      <c r="J633" s="99" t="b">
        <v>0</v>
      </c>
      <c r="K633" s="99" t="b">
        <v>0</v>
      </c>
      <c r="L633" s="99" t="b">
        <v>0</v>
      </c>
    </row>
    <row r="634" spans="1:12" ht="15">
      <c r="A634" s="101" t="s">
        <v>975</v>
      </c>
      <c r="B634" s="99" t="s">
        <v>671</v>
      </c>
      <c r="C634" s="99">
        <v>2</v>
      </c>
      <c r="D634" s="103">
        <v>0.0002568857989313416</v>
      </c>
      <c r="E634" s="103">
        <v>2.5940575499870917</v>
      </c>
      <c r="F634" s="99" t="s">
        <v>2435</v>
      </c>
      <c r="G634" s="99" t="b">
        <v>0</v>
      </c>
      <c r="H634" s="99" t="b">
        <v>0</v>
      </c>
      <c r="I634" s="99" t="b">
        <v>0</v>
      </c>
      <c r="J634" s="99" t="b">
        <v>0</v>
      </c>
      <c r="K634" s="99" t="b">
        <v>0</v>
      </c>
      <c r="L634" s="99" t="b">
        <v>0</v>
      </c>
    </row>
    <row r="635" spans="1:12" ht="15">
      <c r="A635" s="101" t="s">
        <v>802</v>
      </c>
      <c r="B635" s="99" t="s">
        <v>645</v>
      </c>
      <c r="C635" s="99">
        <v>2</v>
      </c>
      <c r="D635" s="103">
        <v>0.0002568857989313416</v>
      </c>
      <c r="E635" s="103">
        <v>2.431330252489392</v>
      </c>
      <c r="F635" s="99" t="s">
        <v>2435</v>
      </c>
      <c r="G635" s="99" t="b">
        <v>0</v>
      </c>
      <c r="H635" s="99" t="b">
        <v>0</v>
      </c>
      <c r="I635" s="99" t="b">
        <v>0</v>
      </c>
      <c r="J635" s="99" t="b">
        <v>0</v>
      </c>
      <c r="K635" s="99" t="b">
        <v>0</v>
      </c>
      <c r="L635" s="99" t="b">
        <v>0</v>
      </c>
    </row>
    <row r="636" spans="1:12" ht="15">
      <c r="A636" s="101" t="s">
        <v>474</v>
      </c>
      <c r="B636" s="99" t="s">
        <v>515</v>
      </c>
      <c r="C636" s="99">
        <v>2</v>
      </c>
      <c r="D636" s="103">
        <v>0.0002568857989313416</v>
      </c>
      <c r="E636" s="103">
        <v>0.8425918132196556</v>
      </c>
      <c r="F636" s="99" t="s">
        <v>2435</v>
      </c>
      <c r="G636" s="99" t="b">
        <v>0</v>
      </c>
      <c r="H636" s="99" t="b">
        <v>0</v>
      </c>
      <c r="I636" s="99" t="b">
        <v>0</v>
      </c>
      <c r="J636" s="99" t="b">
        <v>0</v>
      </c>
      <c r="K636" s="99" t="b">
        <v>0</v>
      </c>
      <c r="L636" s="99" t="b">
        <v>0</v>
      </c>
    </row>
    <row r="637" spans="1:12" ht="15">
      <c r="A637" s="101" t="s">
        <v>502</v>
      </c>
      <c r="B637" s="99" t="s">
        <v>1285</v>
      </c>
      <c r="C637" s="99">
        <v>2</v>
      </c>
      <c r="D637" s="103">
        <v>0.0002568857989313416</v>
      </c>
      <c r="E637" s="103">
        <v>2.2930275543231105</v>
      </c>
      <c r="F637" s="99" t="s">
        <v>2435</v>
      </c>
      <c r="G637" s="99" t="b">
        <v>0</v>
      </c>
      <c r="H637" s="99" t="b">
        <v>0</v>
      </c>
      <c r="I637" s="99" t="b">
        <v>0</v>
      </c>
      <c r="J637" s="99" t="b">
        <v>0</v>
      </c>
      <c r="K637" s="99" t="b">
        <v>0</v>
      </c>
      <c r="L637" s="99" t="b">
        <v>0</v>
      </c>
    </row>
    <row r="638" spans="1:12" ht="15">
      <c r="A638" s="101" t="s">
        <v>1702</v>
      </c>
      <c r="B638" s="99" t="s">
        <v>1905</v>
      </c>
      <c r="C638" s="99">
        <v>2</v>
      </c>
      <c r="D638" s="103">
        <v>0.0002568857989313416</v>
      </c>
      <c r="E638" s="103">
        <v>3.811541494200998</v>
      </c>
      <c r="F638" s="99" t="s">
        <v>2435</v>
      </c>
      <c r="G638" s="99" t="b">
        <v>0</v>
      </c>
      <c r="H638" s="99" t="b">
        <v>0</v>
      </c>
      <c r="I638" s="99" t="b">
        <v>0</v>
      </c>
      <c r="J638" s="99" t="b">
        <v>0</v>
      </c>
      <c r="K638" s="99" t="b">
        <v>0</v>
      </c>
      <c r="L638" s="99" t="b">
        <v>0</v>
      </c>
    </row>
    <row r="639" spans="1:12" ht="15">
      <c r="A639" s="101" t="s">
        <v>2382</v>
      </c>
      <c r="B639" s="99" t="s">
        <v>1489</v>
      </c>
      <c r="C639" s="99">
        <v>2</v>
      </c>
      <c r="D639" s="103">
        <v>0.0002568857989313416</v>
      </c>
      <c r="E639" s="103">
        <v>3.635450235145317</v>
      </c>
      <c r="F639" s="99" t="s">
        <v>2435</v>
      </c>
      <c r="G639" s="99" t="b">
        <v>0</v>
      </c>
      <c r="H639" s="99" t="b">
        <v>0</v>
      </c>
      <c r="I639" s="99" t="b">
        <v>0</v>
      </c>
      <c r="J639" s="99" t="b">
        <v>0</v>
      </c>
      <c r="K639" s="99" t="b">
        <v>0</v>
      </c>
      <c r="L639" s="99" t="b">
        <v>0</v>
      </c>
    </row>
    <row r="640" spans="1:12" ht="15">
      <c r="A640" s="101" t="s">
        <v>634</v>
      </c>
      <c r="B640" s="99" t="s">
        <v>830</v>
      </c>
      <c r="C640" s="99">
        <v>2</v>
      </c>
      <c r="D640" s="103">
        <v>0.0002568857989313416</v>
      </c>
      <c r="E640" s="103">
        <v>2.454560093207867</v>
      </c>
      <c r="F640" s="99" t="s">
        <v>2435</v>
      </c>
      <c r="G640" s="99" t="b">
        <v>0</v>
      </c>
      <c r="H640" s="99" t="b">
        <v>0</v>
      </c>
      <c r="I640" s="99" t="b">
        <v>0</v>
      </c>
      <c r="J640" s="99" t="b">
        <v>0</v>
      </c>
      <c r="K640" s="99" t="b">
        <v>0</v>
      </c>
      <c r="L640" s="99" t="b">
        <v>0</v>
      </c>
    </row>
    <row r="641" spans="1:12" ht="15">
      <c r="A641" s="101" t="s">
        <v>2211</v>
      </c>
      <c r="B641" s="99" t="s">
        <v>905</v>
      </c>
      <c r="C641" s="99">
        <v>2</v>
      </c>
      <c r="D641" s="103">
        <v>0.0002568857989313416</v>
      </c>
      <c r="E641" s="103">
        <v>3.334420239481336</v>
      </c>
      <c r="F641" s="99" t="s">
        <v>2435</v>
      </c>
      <c r="G641" s="99" t="b">
        <v>0</v>
      </c>
      <c r="H641" s="99" t="b">
        <v>0</v>
      </c>
      <c r="I641" s="99" t="b">
        <v>0</v>
      </c>
      <c r="J641" s="99" t="b">
        <v>0</v>
      </c>
      <c r="K641" s="99" t="b">
        <v>0</v>
      </c>
      <c r="L641" s="99" t="b">
        <v>0</v>
      </c>
    </row>
    <row r="642" spans="1:12" ht="15">
      <c r="A642" s="101" t="s">
        <v>1813</v>
      </c>
      <c r="B642" s="99" t="s">
        <v>2418</v>
      </c>
      <c r="C642" s="99">
        <v>2</v>
      </c>
      <c r="D642" s="103">
        <v>0.0002568857989313416</v>
      </c>
      <c r="E642" s="103">
        <v>3.811541494200998</v>
      </c>
      <c r="F642" s="99" t="s">
        <v>2435</v>
      </c>
      <c r="G642" s="99" t="b">
        <v>0</v>
      </c>
      <c r="H642" s="99" t="b">
        <v>0</v>
      </c>
      <c r="I642" s="99" t="b">
        <v>0</v>
      </c>
      <c r="J642" s="99" t="b">
        <v>0</v>
      </c>
      <c r="K642" s="99" t="b">
        <v>0</v>
      </c>
      <c r="L642" s="99" t="b">
        <v>0</v>
      </c>
    </row>
    <row r="643" spans="1:12" ht="15">
      <c r="A643" s="101" t="s">
        <v>516</v>
      </c>
      <c r="B643" s="99" t="s">
        <v>1170</v>
      </c>
      <c r="C643" s="99">
        <v>2</v>
      </c>
      <c r="D643" s="103">
        <v>0.0002568857989313416</v>
      </c>
      <c r="E643" s="103">
        <v>2.380177730042011</v>
      </c>
      <c r="F643" s="99" t="s">
        <v>2435</v>
      </c>
      <c r="G643" s="99" t="b">
        <v>0</v>
      </c>
      <c r="H643" s="99" t="b">
        <v>0</v>
      </c>
      <c r="I643" s="99" t="b">
        <v>0</v>
      </c>
      <c r="J643" s="99" t="b">
        <v>0</v>
      </c>
      <c r="K643" s="99" t="b">
        <v>0</v>
      </c>
      <c r="L643" s="99" t="b">
        <v>0</v>
      </c>
    </row>
    <row r="644" spans="1:12" ht="15">
      <c r="A644" s="101" t="s">
        <v>474</v>
      </c>
      <c r="B644" s="99" t="s">
        <v>630</v>
      </c>
      <c r="C644" s="99">
        <v>2</v>
      </c>
      <c r="D644" s="103">
        <v>0.0002568857989313416</v>
      </c>
      <c r="E644" s="103">
        <v>1.175806492255038</v>
      </c>
      <c r="F644" s="99" t="s">
        <v>2435</v>
      </c>
      <c r="G644" s="99" t="b">
        <v>0</v>
      </c>
      <c r="H644" s="99" t="b">
        <v>0</v>
      </c>
      <c r="I644" s="99" t="b">
        <v>0</v>
      </c>
      <c r="J644" s="99" t="b">
        <v>0</v>
      </c>
      <c r="K644" s="99" t="b">
        <v>0</v>
      </c>
      <c r="L644" s="99" t="b">
        <v>0</v>
      </c>
    </row>
    <row r="645" spans="1:12" ht="15">
      <c r="A645" s="101" t="s">
        <v>1251</v>
      </c>
      <c r="B645" s="99" t="s">
        <v>587</v>
      </c>
      <c r="C645" s="99">
        <v>2</v>
      </c>
      <c r="D645" s="103">
        <v>0.0002568857989313416</v>
      </c>
      <c r="E645" s="103">
        <v>2.6074215115450734</v>
      </c>
      <c r="F645" s="99" t="s">
        <v>2435</v>
      </c>
      <c r="G645" s="99" t="b">
        <v>0</v>
      </c>
      <c r="H645" s="99" t="b">
        <v>0</v>
      </c>
      <c r="I645" s="99" t="b">
        <v>0</v>
      </c>
      <c r="J645" s="99" t="b">
        <v>0</v>
      </c>
      <c r="K645" s="99" t="b">
        <v>0</v>
      </c>
      <c r="L645" s="99" t="b">
        <v>0</v>
      </c>
    </row>
    <row r="646" spans="1:12" ht="15">
      <c r="A646" s="101" t="s">
        <v>1432</v>
      </c>
      <c r="B646" s="99" t="s">
        <v>1006</v>
      </c>
      <c r="C646" s="99">
        <v>2</v>
      </c>
      <c r="D646" s="103">
        <v>0.0002568857989313416</v>
      </c>
      <c r="E646" s="103">
        <v>3.237510226473279</v>
      </c>
      <c r="F646" s="99" t="s">
        <v>2435</v>
      </c>
      <c r="G646" s="99" t="b">
        <v>0</v>
      </c>
      <c r="H646" s="99" t="b">
        <v>0</v>
      </c>
      <c r="I646" s="99" t="b">
        <v>0</v>
      </c>
      <c r="J646" s="99" t="b">
        <v>0</v>
      </c>
      <c r="K646" s="99" t="b">
        <v>0</v>
      </c>
      <c r="L646" s="99" t="b">
        <v>0</v>
      </c>
    </row>
    <row r="647" spans="1:12" ht="15">
      <c r="A647" s="101" t="s">
        <v>1355</v>
      </c>
      <c r="B647" s="99" t="s">
        <v>973</v>
      </c>
      <c r="C647" s="99">
        <v>2</v>
      </c>
      <c r="D647" s="103">
        <v>0.0002568857989313416</v>
      </c>
      <c r="E647" s="103">
        <v>3.1583289804256545</v>
      </c>
      <c r="F647" s="99" t="s">
        <v>2435</v>
      </c>
      <c r="G647" s="99" t="b">
        <v>0</v>
      </c>
      <c r="H647" s="99" t="b">
        <v>0</v>
      </c>
      <c r="I647" s="99" t="b">
        <v>0</v>
      </c>
      <c r="J647" s="99" t="b">
        <v>0</v>
      </c>
      <c r="K647" s="99" t="b">
        <v>0</v>
      </c>
      <c r="L647" s="99" t="b">
        <v>0</v>
      </c>
    </row>
    <row r="648" spans="1:12" ht="15">
      <c r="A648" s="101" t="s">
        <v>627</v>
      </c>
      <c r="B648" s="99" t="s">
        <v>619</v>
      </c>
      <c r="C648" s="99">
        <v>2</v>
      </c>
      <c r="D648" s="103">
        <v>0.0002568857989313416</v>
      </c>
      <c r="E648" s="103">
        <v>2.185714780915287</v>
      </c>
      <c r="F648" s="99" t="s">
        <v>2435</v>
      </c>
      <c r="G648" s="99" t="b">
        <v>0</v>
      </c>
      <c r="H648" s="99" t="b">
        <v>0</v>
      </c>
      <c r="I648" s="99" t="b">
        <v>0</v>
      </c>
      <c r="J648" s="99" t="b">
        <v>0</v>
      </c>
      <c r="K648" s="99" t="b">
        <v>0</v>
      </c>
      <c r="L648" s="99" t="b">
        <v>0</v>
      </c>
    </row>
    <row r="649" spans="1:12" ht="15">
      <c r="A649" s="101" t="s">
        <v>1842</v>
      </c>
      <c r="B649" s="99" t="s">
        <v>1650</v>
      </c>
      <c r="C649" s="99">
        <v>2</v>
      </c>
      <c r="D649" s="103">
        <v>0.0002568857989313416</v>
      </c>
      <c r="E649" s="103">
        <v>3.635450235145317</v>
      </c>
      <c r="F649" s="99" t="s">
        <v>2435</v>
      </c>
      <c r="G649" s="99" t="b">
        <v>0</v>
      </c>
      <c r="H649" s="99" t="b">
        <v>0</v>
      </c>
      <c r="I649" s="99" t="b">
        <v>0</v>
      </c>
      <c r="J649" s="99" t="b">
        <v>0</v>
      </c>
      <c r="K649" s="99" t="b">
        <v>0</v>
      </c>
      <c r="L649" s="99" t="b">
        <v>0</v>
      </c>
    </row>
    <row r="650" spans="1:12" ht="15">
      <c r="A650" s="101" t="s">
        <v>627</v>
      </c>
      <c r="B650" s="99" t="s">
        <v>1954</v>
      </c>
      <c r="C650" s="99">
        <v>2</v>
      </c>
      <c r="D650" s="103">
        <v>0.0002568857989313416</v>
      </c>
      <c r="E650" s="103">
        <v>2.9986281375581427</v>
      </c>
      <c r="F650" s="99" t="s">
        <v>2435</v>
      </c>
      <c r="G650" s="99" t="b">
        <v>0</v>
      </c>
      <c r="H650" s="99" t="b">
        <v>0</v>
      </c>
      <c r="I650" s="99" t="b">
        <v>0</v>
      </c>
      <c r="J650" s="99" t="b">
        <v>0</v>
      </c>
      <c r="K650" s="99" t="b">
        <v>0</v>
      </c>
      <c r="L650" s="99" t="b">
        <v>0</v>
      </c>
    </row>
    <row r="651" spans="1:12" ht="15">
      <c r="A651" s="101" t="s">
        <v>602</v>
      </c>
      <c r="B651" s="99" t="s">
        <v>1684</v>
      </c>
      <c r="C651" s="99">
        <v>2</v>
      </c>
      <c r="D651" s="103">
        <v>0.0002568857989313416</v>
      </c>
      <c r="E651" s="103">
        <v>2.9364802308092983</v>
      </c>
      <c r="F651" s="99" t="s">
        <v>2435</v>
      </c>
      <c r="G651" s="99" t="b">
        <v>0</v>
      </c>
      <c r="H651" s="99" t="b">
        <v>0</v>
      </c>
      <c r="I651" s="99" t="b">
        <v>0</v>
      </c>
      <c r="J651" s="99" t="b">
        <v>0</v>
      </c>
      <c r="K651" s="99" t="b">
        <v>0</v>
      </c>
      <c r="L651" s="99" t="b">
        <v>0</v>
      </c>
    </row>
    <row r="652" spans="1:12" ht="15">
      <c r="A652" s="101" t="s">
        <v>2096</v>
      </c>
      <c r="B652" s="99" t="s">
        <v>920</v>
      </c>
      <c r="C652" s="99">
        <v>2</v>
      </c>
      <c r="D652" s="103">
        <v>0.0002568857989313416</v>
      </c>
      <c r="E652" s="103">
        <v>3.334420239481336</v>
      </c>
      <c r="F652" s="99" t="s">
        <v>2435</v>
      </c>
      <c r="G652" s="99" t="b">
        <v>0</v>
      </c>
      <c r="H652" s="99" t="b">
        <v>0</v>
      </c>
      <c r="I652" s="99" t="b">
        <v>0</v>
      </c>
      <c r="J652" s="99" t="b">
        <v>0</v>
      </c>
      <c r="K652" s="99" t="b">
        <v>0</v>
      </c>
      <c r="L652" s="99" t="b">
        <v>0</v>
      </c>
    </row>
    <row r="653" spans="1:12" ht="15">
      <c r="A653" s="101" t="s">
        <v>830</v>
      </c>
      <c r="B653" s="99" t="s">
        <v>571</v>
      </c>
      <c r="C653" s="99">
        <v>2</v>
      </c>
      <c r="D653" s="103">
        <v>0.0002568857989313416</v>
      </c>
      <c r="E653" s="103">
        <v>2.33805452413643</v>
      </c>
      <c r="F653" s="99" t="s">
        <v>2435</v>
      </c>
      <c r="G653" s="99" t="b">
        <v>0</v>
      </c>
      <c r="H653" s="99" t="b">
        <v>0</v>
      </c>
      <c r="I653" s="99" t="b">
        <v>0</v>
      </c>
      <c r="J653" s="99" t="b">
        <v>0</v>
      </c>
      <c r="K653" s="99" t="b">
        <v>0</v>
      </c>
      <c r="L653" s="99" t="b">
        <v>0</v>
      </c>
    </row>
    <row r="654" spans="1:12" ht="15">
      <c r="A654" s="101" t="s">
        <v>1996</v>
      </c>
      <c r="B654" s="99" t="s">
        <v>1479</v>
      </c>
      <c r="C654" s="99">
        <v>2</v>
      </c>
      <c r="D654" s="103">
        <v>0.0002568857989313416</v>
      </c>
      <c r="E654" s="103">
        <v>3.635450235145317</v>
      </c>
      <c r="F654" s="99" t="s">
        <v>2435</v>
      </c>
      <c r="G654" s="99" t="b">
        <v>0</v>
      </c>
      <c r="H654" s="99" t="b">
        <v>0</v>
      </c>
      <c r="I654" s="99" t="b">
        <v>0</v>
      </c>
      <c r="J654" s="99" t="b">
        <v>0</v>
      </c>
      <c r="K654" s="99" t="b">
        <v>0</v>
      </c>
      <c r="L654" s="99" t="b">
        <v>0</v>
      </c>
    </row>
    <row r="655" spans="1:12" ht="15">
      <c r="A655" s="101" t="s">
        <v>489</v>
      </c>
      <c r="B655" s="99" t="s">
        <v>1304</v>
      </c>
      <c r="C655" s="99">
        <v>2</v>
      </c>
      <c r="D655" s="103">
        <v>0.0002568857989313416</v>
      </c>
      <c r="E655" s="103">
        <v>2.1680888177148105</v>
      </c>
      <c r="F655" s="99" t="s">
        <v>2435</v>
      </c>
      <c r="G655" s="99" t="b">
        <v>0</v>
      </c>
      <c r="H655" s="99" t="b">
        <v>0</v>
      </c>
      <c r="I655" s="99" t="b">
        <v>0</v>
      </c>
      <c r="J655" s="99" t="b">
        <v>0</v>
      </c>
      <c r="K655" s="99" t="b">
        <v>0</v>
      </c>
      <c r="L655" s="99" t="b">
        <v>0</v>
      </c>
    </row>
    <row r="656" spans="1:12" ht="15">
      <c r="A656" s="101" t="s">
        <v>588</v>
      </c>
      <c r="B656" s="99" t="s">
        <v>1526</v>
      </c>
      <c r="C656" s="99">
        <v>2</v>
      </c>
      <c r="D656" s="103">
        <v>0.0002568857989313416</v>
      </c>
      <c r="E656" s="103">
        <v>2.7323602481533733</v>
      </c>
      <c r="F656" s="99" t="s">
        <v>2435</v>
      </c>
      <c r="G656" s="99" t="b">
        <v>0</v>
      </c>
      <c r="H656" s="99" t="b">
        <v>0</v>
      </c>
      <c r="I656" s="99" t="b">
        <v>0</v>
      </c>
      <c r="J656" s="99" t="b">
        <v>0</v>
      </c>
      <c r="K656" s="99" t="b">
        <v>0</v>
      </c>
      <c r="L656" s="99" t="b">
        <v>0</v>
      </c>
    </row>
    <row r="657" spans="1:12" ht="15">
      <c r="A657" s="101" t="s">
        <v>1110</v>
      </c>
      <c r="B657" s="99" t="s">
        <v>2376</v>
      </c>
      <c r="C657" s="99">
        <v>2</v>
      </c>
      <c r="D657" s="103">
        <v>0.0002568857989313416</v>
      </c>
      <c r="E657" s="103">
        <v>3.4136014855289605</v>
      </c>
      <c r="F657" s="99" t="s">
        <v>2435</v>
      </c>
      <c r="G657" s="99" t="b">
        <v>0</v>
      </c>
      <c r="H657" s="99" t="b">
        <v>0</v>
      </c>
      <c r="I657" s="99" t="b">
        <v>0</v>
      </c>
      <c r="J657" s="99" t="b">
        <v>1</v>
      </c>
      <c r="K657" s="99" t="b">
        <v>0</v>
      </c>
      <c r="L657" s="99" t="b">
        <v>0</v>
      </c>
    </row>
    <row r="658" spans="1:12" ht="15">
      <c r="A658" s="101" t="s">
        <v>521</v>
      </c>
      <c r="B658" s="99" t="s">
        <v>1554</v>
      </c>
      <c r="C658" s="99">
        <v>2</v>
      </c>
      <c r="D658" s="103">
        <v>0.0002568857989313416</v>
      </c>
      <c r="E658" s="103">
        <v>2.5385402221372604</v>
      </c>
      <c r="F658" s="99" t="s">
        <v>2435</v>
      </c>
      <c r="G658" s="99" t="b">
        <v>0</v>
      </c>
      <c r="H658" s="99" t="b">
        <v>0</v>
      </c>
      <c r="I658" s="99" t="b">
        <v>0</v>
      </c>
      <c r="J658" s="99" t="b">
        <v>0</v>
      </c>
      <c r="K658" s="99" t="b">
        <v>0</v>
      </c>
      <c r="L658" s="99" t="b">
        <v>0</v>
      </c>
    </row>
    <row r="659" spans="1:12" ht="15">
      <c r="A659" s="101" t="s">
        <v>503</v>
      </c>
      <c r="B659" s="99" t="s">
        <v>558</v>
      </c>
      <c r="C659" s="99">
        <v>2</v>
      </c>
      <c r="D659" s="103">
        <v>0.0002568857989313416</v>
      </c>
      <c r="E659" s="103">
        <v>1.681207725705992</v>
      </c>
      <c r="F659" s="99" t="s">
        <v>2435</v>
      </c>
      <c r="G659" s="99" t="b">
        <v>0</v>
      </c>
      <c r="H659" s="99" t="b">
        <v>0</v>
      </c>
      <c r="I659" s="99" t="b">
        <v>0</v>
      </c>
      <c r="J659" s="99" t="b">
        <v>0</v>
      </c>
      <c r="K659" s="99" t="b">
        <v>0</v>
      </c>
      <c r="L659" s="99" t="b">
        <v>0</v>
      </c>
    </row>
    <row r="660" spans="1:12" ht="15">
      <c r="A660" s="101" t="s">
        <v>1631</v>
      </c>
      <c r="B660" s="99" t="s">
        <v>1396</v>
      </c>
      <c r="C660" s="99">
        <v>2</v>
      </c>
      <c r="D660" s="103">
        <v>0.0003030065275454034</v>
      </c>
      <c r="E660" s="103">
        <v>3.4593589760896357</v>
      </c>
      <c r="F660" s="99" t="s">
        <v>2435</v>
      </c>
      <c r="G660" s="99" t="b">
        <v>0</v>
      </c>
      <c r="H660" s="99" t="b">
        <v>0</v>
      </c>
      <c r="I660" s="99" t="b">
        <v>0</v>
      </c>
      <c r="J660" s="99" t="b">
        <v>0</v>
      </c>
      <c r="K660" s="99" t="b">
        <v>0</v>
      </c>
      <c r="L660" s="99" t="b">
        <v>0</v>
      </c>
    </row>
    <row r="661" spans="1:12" ht="15">
      <c r="A661" s="101" t="s">
        <v>1088</v>
      </c>
      <c r="B661" s="99" t="s">
        <v>2059</v>
      </c>
      <c r="C661" s="99">
        <v>2</v>
      </c>
      <c r="D661" s="103">
        <v>0.0002568857989313416</v>
      </c>
      <c r="E661" s="103">
        <v>3.4136014855289605</v>
      </c>
      <c r="F661" s="99" t="s">
        <v>2435</v>
      </c>
      <c r="G661" s="99" t="b">
        <v>0</v>
      </c>
      <c r="H661" s="99" t="b">
        <v>0</v>
      </c>
      <c r="I661" s="99" t="b">
        <v>0</v>
      </c>
      <c r="J661" s="99" t="b">
        <v>0</v>
      </c>
      <c r="K661" s="99" t="b">
        <v>0</v>
      </c>
      <c r="L661" s="99" t="b">
        <v>0</v>
      </c>
    </row>
    <row r="662" spans="1:12" ht="15">
      <c r="A662" s="101" t="s">
        <v>1325</v>
      </c>
      <c r="B662" s="99" t="s">
        <v>518</v>
      </c>
      <c r="C662" s="99">
        <v>2</v>
      </c>
      <c r="D662" s="103">
        <v>0.0002568857989313416</v>
      </c>
      <c r="E662" s="103">
        <v>2.380177730042011</v>
      </c>
      <c r="F662" s="99" t="s">
        <v>2435</v>
      </c>
      <c r="G662" s="99" t="b">
        <v>0</v>
      </c>
      <c r="H662" s="99" t="b">
        <v>0</v>
      </c>
      <c r="I662" s="99" t="b">
        <v>0</v>
      </c>
      <c r="J662" s="99" t="b">
        <v>0</v>
      </c>
      <c r="K662" s="99" t="b">
        <v>0</v>
      </c>
      <c r="L662" s="99" t="b">
        <v>0</v>
      </c>
    </row>
    <row r="663" spans="1:12" ht="15">
      <c r="A663" s="101" t="s">
        <v>1476</v>
      </c>
      <c r="B663" s="99" t="s">
        <v>601</v>
      </c>
      <c r="C663" s="99">
        <v>2</v>
      </c>
      <c r="D663" s="103">
        <v>0.0002568857989313416</v>
      </c>
      <c r="E663" s="103">
        <v>2.760388971753617</v>
      </c>
      <c r="F663" s="99" t="s">
        <v>2435</v>
      </c>
      <c r="G663" s="99" t="b">
        <v>0</v>
      </c>
      <c r="H663" s="99" t="b">
        <v>0</v>
      </c>
      <c r="I663" s="99" t="b">
        <v>0</v>
      </c>
      <c r="J663" s="99" t="b">
        <v>0</v>
      </c>
      <c r="K663" s="99" t="b">
        <v>0</v>
      </c>
      <c r="L663" s="99" t="b">
        <v>0</v>
      </c>
    </row>
    <row r="664" spans="1:12" ht="15">
      <c r="A664" s="101" t="s">
        <v>1693</v>
      </c>
      <c r="B664" s="99" t="s">
        <v>1677</v>
      </c>
      <c r="C664" s="99">
        <v>2</v>
      </c>
      <c r="D664" s="103">
        <v>0.0002568857989313416</v>
      </c>
      <c r="E664" s="103">
        <v>3.811541494200998</v>
      </c>
      <c r="F664" s="99" t="s">
        <v>2435</v>
      </c>
      <c r="G664" s="99" t="b">
        <v>0</v>
      </c>
      <c r="H664" s="99" t="b">
        <v>0</v>
      </c>
      <c r="I664" s="99" t="b">
        <v>0</v>
      </c>
      <c r="J664" s="99" t="b">
        <v>0</v>
      </c>
      <c r="K664" s="99" t="b">
        <v>0</v>
      </c>
      <c r="L664" s="99" t="b">
        <v>0</v>
      </c>
    </row>
    <row r="665" spans="1:12" ht="15">
      <c r="A665" s="101" t="s">
        <v>1851</v>
      </c>
      <c r="B665" s="99" t="s">
        <v>499</v>
      </c>
      <c r="C665" s="99">
        <v>2</v>
      </c>
      <c r="D665" s="103">
        <v>0.0003030065275454034</v>
      </c>
      <c r="E665" s="103">
        <v>2.556268989097692</v>
      </c>
      <c r="F665" s="99" t="s">
        <v>2435</v>
      </c>
      <c r="G665" s="99" t="b">
        <v>0</v>
      </c>
      <c r="H665" s="99" t="b">
        <v>0</v>
      </c>
      <c r="I665" s="99" t="b">
        <v>0</v>
      </c>
      <c r="J665" s="99" t="b">
        <v>0</v>
      </c>
      <c r="K665" s="99" t="b">
        <v>0</v>
      </c>
      <c r="L665" s="99" t="b">
        <v>0</v>
      </c>
    </row>
    <row r="666" spans="1:12" ht="15">
      <c r="A666" s="101" t="s">
        <v>491</v>
      </c>
      <c r="B666" s="99" t="s">
        <v>1070</v>
      </c>
      <c r="C666" s="99">
        <v>2</v>
      </c>
      <c r="D666" s="103">
        <v>0.0002568857989313416</v>
      </c>
      <c r="E666" s="103">
        <v>2.1018476244732063</v>
      </c>
      <c r="F666" s="99" t="s">
        <v>2435</v>
      </c>
      <c r="G666" s="99" t="b">
        <v>0</v>
      </c>
      <c r="H666" s="99" t="b">
        <v>0</v>
      </c>
      <c r="I666" s="99" t="b">
        <v>0</v>
      </c>
      <c r="J666" s="99" t="b">
        <v>0</v>
      </c>
      <c r="K666" s="99" t="b">
        <v>0</v>
      </c>
      <c r="L666" s="99" t="b">
        <v>0</v>
      </c>
    </row>
    <row r="667" spans="1:12" ht="15">
      <c r="A667" s="101" t="s">
        <v>511</v>
      </c>
      <c r="B667" s="99" t="s">
        <v>1115</v>
      </c>
      <c r="C667" s="99">
        <v>2</v>
      </c>
      <c r="D667" s="103">
        <v>0.0002568857989313416</v>
      </c>
      <c r="E667" s="103">
        <v>2.2375102264732796</v>
      </c>
      <c r="F667" s="99" t="s">
        <v>2435</v>
      </c>
      <c r="G667" s="99" t="b">
        <v>1</v>
      </c>
      <c r="H667" s="99" t="b">
        <v>0</v>
      </c>
      <c r="I667" s="99" t="b">
        <v>0</v>
      </c>
      <c r="J667" s="99" t="b">
        <v>0</v>
      </c>
      <c r="K667" s="99" t="b">
        <v>0</v>
      </c>
      <c r="L667" s="99" t="b">
        <v>0</v>
      </c>
    </row>
    <row r="668" spans="1:12" ht="15">
      <c r="A668" s="101" t="s">
        <v>702</v>
      </c>
      <c r="B668" s="99" t="s">
        <v>1691</v>
      </c>
      <c r="C668" s="99">
        <v>2</v>
      </c>
      <c r="D668" s="103">
        <v>0.0002568857989313416</v>
      </c>
      <c r="E668" s="103">
        <v>3.1125714898649792</v>
      </c>
      <c r="F668" s="99" t="s">
        <v>2435</v>
      </c>
      <c r="G668" s="99" t="b">
        <v>0</v>
      </c>
      <c r="H668" s="99" t="b">
        <v>0</v>
      </c>
      <c r="I668" s="99" t="b">
        <v>0</v>
      </c>
      <c r="J668" s="99" t="b">
        <v>0</v>
      </c>
      <c r="K668" s="99" t="b">
        <v>0</v>
      </c>
      <c r="L668" s="99" t="b">
        <v>0</v>
      </c>
    </row>
    <row r="669" spans="1:12" ht="15">
      <c r="A669" s="101" t="s">
        <v>828</v>
      </c>
      <c r="B669" s="99" t="s">
        <v>882</v>
      </c>
      <c r="C669" s="99">
        <v>2</v>
      </c>
      <c r="D669" s="103">
        <v>0.0003030065275454034</v>
      </c>
      <c r="E669" s="103">
        <v>2.79035219513106</v>
      </c>
      <c r="F669" s="99" t="s">
        <v>2435</v>
      </c>
      <c r="G669" s="99" t="b">
        <v>0</v>
      </c>
      <c r="H669" s="99" t="b">
        <v>0</v>
      </c>
      <c r="I669" s="99" t="b">
        <v>0</v>
      </c>
      <c r="J669" s="99" t="b">
        <v>0</v>
      </c>
      <c r="K669" s="99" t="b">
        <v>0</v>
      </c>
      <c r="L669" s="99" t="b">
        <v>0</v>
      </c>
    </row>
    <row r="670" spans="1:12" ht="15">
      <c r="A670" s="101" t="s">
        <v>2302</v>
      </c>
      <c r="B670" s="99" t="s">
        <v>1704</v>
      </c>
      <c r="C670" s="99">
        <v>2</v>
      </c>
      <c r="D670" s="103">
        <v>0.0002568857989313416</v>
      </c>
      <c r="E670" s="103">
        <v>3.811541494200998</v>
      </c>
      <c r="F670" s="99" t="s">
        <v>2435</v>
      </c>
      <c r="G670" s="99" t="b">
        <v>0</v>
      </c>
      <c r="H670" s="99" t="b">
        <v>0</v>
      </c>
      <c r="I670" s="99" t="b">
        <v>0</v>
      </c>
      <c r="J670" s="99" t="b">
        <v>0</v>
      </c>
      <c r="K670" s="99" t="b">
        <v>0</v>
      </c>
      <c r="L670" s="99" t="b">
        <v>0</v>
      </c>
    </row>
    <row r="671" spans="1:12" ht="15">
      <c r="A671" s="101" t="s">
        <v>1644</v>
      </c>
      <c r="B671" s="99" t="s">
        <v>657</v>
      </c>
      <c r="C671" s="99">
        <v>2</v>
      </c>
      <c r="D671" s="103">
        <v>0.0002568857989313416</v>
      </c>
      <c r="E671" s="103">
        <v>2.895087545651073</v>
      </c>
      <c r="F671" s="99" t="s">
        <v>2435</v>
      </c>
      <c r="G671" s="99" t="b">
        <v>0</v>
      </c>
      <c r="H671" s="99" t="b">
        <v>0</v>
      </c>
      <c r="I671" s="99" t="b">
        <v>0</v>
      </c>
      <c r="J671" s="99" t="b">
        <v>0</v>
      </c>
      <c r="K671" s="99" t="b">
        <v>0</v>
      </c>
      <c r="L671" s="99" t="b">
        <v>0</v>
      </c>
    </row>
    <row r="672" spans="1:12" ht="15">
      <c r="A672" s="101" t="s">
        <v>1704</v>
      </c>
      <c r="B672" s="99" t="s">
        <v>2079</v>
      </c>
      <c r="C672" s="99">
        <v>2</v>
      </c>
      <c r="D672" s="103">
        <v>0.0002568857989313416</v>
      </c>
      <c r="E672" s="103">
        <v>3.811541494200998</v>
      </c>
      <c r="F672" s="99" t="s">
        <v>2435</v>
      </c>
      <c r="G672" s="99" t="b">
        <v>0</v>
      </c>
      <c r="H672" s="99" t="b">
        <v>0</v>
      </c>
      <c r="I672" s="99" t="b">
        <v>0</v>
      </c>
      <c r="J672" s="99" t="b">
        <v>0</v>
      </c>
      <c r="K672" s="99" t="b">
        <v>0</v>
      </c>
      <c r="L672" s="99" t="b">
        <v>0</v>
      </c>
    </row>
    <row r="673" spans="1:12" ht="15">
      <c r="A673" s="101" t="s">
        <v>522</v>
      </c>
      <c r="B673" s="99" t="s">
        <v>1260</v>
      </c>
      <c r="C673" s="99">
        <v>2</v>
      </c>
      <c r="D673" s="103">
        <v>0.0002568857989313416</v>
      </c>
      <c r="E673" s="103">
        <v>2.4136014855289605</v>
      </c>
      <c r="F673" s="99" t="s">
        <v>2435</v>
      </c>
      <c r="G673" s="99" t="b">
        <v>0</v>
      </c>
      <c r="H673" s="99" t="b">
        <v>0</v>
      </c>
      <c r="I673" s="99" t="b">
        <v>0</v>
      </c>
      <c r="J673" s="99" t="b">
        <v>0</v>
      </c>
      <c r="K673" s="99" t="b">
        <v>0</v>
      </c>
      <c r="L673" s="99" t="b">
        <v>0</v>
      </c>
    </row>
    <row r="674" spans="1:12" ht="15">
      <c r="A674" s="101" t="s">
        <v>244</v>
      </c>
      <c r="B674" s="99" t="s">
        <v>737</v>
      </c>
      <c r="C674" s="99">
        <v>2</v>
      </c>
      <c r="D674" s="103">
        <v>0.0002568857989313416</v>
      </c>
      <c r="E674" s="103">
        <v>1.9278800590473806</v>
      </c>
      <c r="F674" s="99" t="s">
        <v>2435</v>
      </c>
      <c r="G674" s="99" t="b">
        <v>0</v>
      </c>
      <c r="H674" s="99" t="b">
        <v>0</v>
      </c>
      <c r="I674" s="99" t="b">
        <v>0</v>
      </c>
      <c r="J674" s="99" t="b">
        <v>0</v>
      </c>
      <c r="K674" s="99" t="b">
        <v>0</v>
      </c>
      <c r="L674" s="99" t="b">
        <v>0</v>
      </c>
    </row>
    <row r="675" spans="1:12" ht="15">
      <c r="A675" s="101" t="s">
        <v>761</v>
      </c>
      <c r="B675" s="99" t="s">
        <v>2309</v>
      </c>
      <c r="C675" s="99">
        <v>2</v>
      </c>
      <c r="D675" s="103">
        <v>0.0002568857989313416</v>
      </c>
      <c r="E675" s="103">
        <v>3.1583289804256545</v>
      </c>
      <c r="F675" s="99" t="s">
        <v>2435</v>
      </c>
      <c r="G675" s="99" t="b">
        <v>0</v>
      </c>
      <c r="H675" s="99" t="b">
        <v>0</v>
      </c>
      <c r="I675" s="99" t="b">
        <v>0</v>
      </c>
      <c r="J675" s="99" t="b">
        <v>1</v>
      </c>
      <c r="K675" s="99" t="b">
        <v>0</v>
      </c>
      <c r="L675" s="99" t="b">
        <v>0</v>
      </c>
    </row>
    <row r="676" spans="1:12" ht="15">
      <c r="A676" s="101" t="s">
        <v>1366</v>
      </c>
      <c r="B676" s="99" t="s">
        <v>1871</v>
      </c>
      <c r="C676" s="99">
        <v>2</v>
      </c>
      <c r="D676" s="103">
        <v>0.0002568857989313416</v>
      </c>
      <c r="E676" s="103">
        <v>3.635450235145317</v>
      </c>
      <c r="F676" s="99" t="s">
        <v>2435</v>
      </c>
      <c r="G676" s="99" t="b">
        <v>0</v>
      </c>
      <c r="H676" s="99" t="b">
        <v>0</v>
      </c>
      <c r="I676" s="99" t="b">
        <v>0</v>
      </c>
      <c r="J676" s="99" t="b">
        <v>0</v>
      </c>
      <c r="K676" s="99" t="b">
        <v>1</v>
      </c>
      <c r="L676" s="99" t="b">
        <v>0</v>
      </c>
    </row>
    <row r="677" spans="1:12" ht="15">
      <c r="A677" s="101" t="s">
        <v>621</v>
      </c>
      <c r="B677" s="99" t="s">
        <v>665</v>
      </c>
      <c r="C677" s="99">
        <v>2</v>
      </c>
      <c r="D677" s="103">
        <v>0.0002568857989313416</v>
      </c>
      <c r="E677" s="103">
        <v>2.2582654480638986</v>
      </c>
      <c r="F677" s="99" t="s">
        <v>2435</v>
      </c>
      <c r="G677" s="99" t="b">
        <v>0</v>
      </c>
      <c r="H677" s="99" t="b">
        <v>0</v>
      </c>
      <c r="I677" s="99" t="b">
        <v>0</v>
      </c>
      <c r="J677" s="99" t="b">
        <v>0</v>
      </c>
      <c r="K677" s="99" t="b">
        <v>0</v>
      </c>
      <c r="L677" s="99" t="b">
        <v>0</v>
      </c>
    </row>
    <row r="678" spans="1:12" ht="15">
      <c r="A678" s="101" t="s">
        <v>620</v>
      </c>
      <c r="B678" s="99" t="s">
        <v>915</v>
      </c>
      <c r="C678" s="99">
        <v>2</v>
      </c>
      <c r="D678" s="103">
        <v>0.0003030065275454034</v>
      </c>
      <c r="E678" s="103">
        <v>2.556268989097692</v>
      </c>
      <c r="F678" s="99" t="s">
        <v>2435</v>
      </c>
      <c r="G678" s="99" t="b">
        <v>0</v>
      </c>
      <c r="H678" s="99" t="b">
        <v>0</v>
      </c>
      <c r="I678" s="99" t="b">
        <v>0</v>
      </c>
      <c r="J678" s="99" t="b">
        <v>0</v>
      </c>
      <c r="K678" s="99" t="b">
        <v>0</v>
      </c>
      <c r="L678" s="99" t="b">
        <v>0</v>
      </c>
    </row>
    <row r="679" spans="1:12" ht="15">
      <c r="A679" s="101" t="s">
        <v>685</v>
      </c>
      <c r="B679" s="99" t="s">
        <v>1042</v>
      </c>
      <c r="C679" s="99">
        <v>2</v>
      </c>
      <c r="D679" s="103">
        <v>0.0002568857989313416</v>
      </c>
      <c r="E679" s="103">
        <v>2.7146314811929417</v>
      </c>
      <c r="F679" s="99" t="s">
        <v>2435</v>
      </c>
      <c r="G679" s="99" t="b">
        <v>0</v>
      </c>
      <c r="H679" s="99" t="b">
        <v>0</v>
      </c>
      <c r="I679" s="99" t="b">
        <v>0</v>
      </c>
      <c r="J679" s="99" t="b">
        <v>0</v>
      </c>
      <c r="K679" s="99" t="b">
        <v>0</v>
      </c>
      <c r="L679" s="99" t="b">
        <v>0</v>
      </c>
    </row>
    <row r="680" spans="1:12" ht="15">
      <c r="A680" s="101" t="s">
        <v>736</v>
      </c>
      <c r="B680" s="99" t="s">
        <v>617</v>
      </c>
      <c r="C680" s="99">
        <v>2</v>
      </c>
      <c r="D680" s="103">
        <v>0.0003030065275454034</v>
      </c>
      <c r="E680" s="103">
        <v>2.380177730042011</v>
      </c>
      <c r="F680" s="99" t="s">
        <v>2435</v>
      </c>
      <c r="G680" s="99" t="b">
        <v>0</v>
      </c>
      <c r="H680" s="99" t="b">
        <v>0</v>
      </c>
      <c r="I680" s="99" t="b">
        <v>0</v>
      </c>
      <c r="J680" s="99" t="b">
        <v>0</v>
      </c>
      <c r="K680" s="99" t="b">
        <v>0</v>
      </c>
      <c r="L680" s="99" t="b">
        <v>0</v>
      </c>
    </row>
    <row r="681" spans="1:12" ht="15">
      <c r="A681" s="101" t="s">
        <v>1531</v>
      </c>
      <c r="B681" s="99" t="s">
        <v>2197</v>
      </c>
      <c r="C681" s="99">
        <v>2</v>
      </c>
      <c r="D681" s="103">
        <v>0.0002568857989313416</v>
      </c>
      <c r="E681" s="103">
        <v>3.635450235145317</v>
      </c>
      <c r="F681" s="99" t="s">
        <v>2435</v>
      </c>
      <c r="G681" s="99" t="b">
        <v>0</v>
      </c>
      <c r="H681" s="99" t="b">
        <v>0</v>
      </c>
      <c r="I681" s="99" t="b">
        <v>0</v>
      </c>
      <c r="J681" s="99" t="b">
        <v>0</v>
      </c>
      <c r="K681" s="99" t="b">
        <v>0</v>
      </c>
      <c r="L681" s="99" t="b">
        <v>0</v>
      </c>
    </row>
    <row r="682" spans="1:12" ht="15">
      <c r="A682" s="101" t="s">
        <v>1125</v>
      </c>
      <c r="B682" s="99" t="s">
        <v>748</v>
      </c>
      <c r="C682" s="99">
        <v>2</v>
      </c>
      <c r="D682" s="103">
        <v>0.0003030065275454034</v>
      </c>
      <c r="E682" s="103">
        <v>2.857298984761673</v>
      </c>
      <c r="F682" s="99" t="s">
        <v>2435</v>
      </c>
      <c r="G682" s="99" t="b">
        <v>1</v>
      </c>
      <c r="H682" s="99" t="b">
        <v>0</v>
      </c>
      <c r="I682" s="99" t="b">
        <v>0</v>
      </c>
      <c r="J682" s="99" t="b">
        <v>0</v>
      </c>
      <c r="K682" s="99" t="b">
        <v>0</v>
      </c>
      <c r="L682" s="99" t="b">
        <v>0</v>
      </c>
    </row>
    <row r="683" spans="1:12" ht="15">
      <c r="A683" s="101" t="s">
        <v>498</v>
      </c>
      <c r="B683" s="99" t="s">
        <v>497</v>
      </c>
      <c r="C683" s="99">
        <v>2</v>
      </c>
      <c r="D683" s="103">
        <v>0.0002568857989313416</v>
      </c>
      <c r="E683" s="103">
        <v>1.3132309404113978</v>
      </c>
      <c r="F683" s="99" t="s">
        <v>2435</v>
      </c>
      <c r="G683" s="99" t="b">
        <v>0</v>
      </c>
      <c r="H683" s="99" t="b">
        <v>0</v>
      </c>
      <c r="I683" s="99" t="b">
        <v>0</v>
      </c>
      <c r="J683" s="99" t="b">
        <v>0</v>
      </c>
      <c r="K683" s="99" t="b">
        <v>0</v>
      </c>
      <c r="L683" s="99" t="b">
        <v>0</v>
      </c>
    </row>
    <row r="684" spans="1:12" ht="15">
      <c r="A684" s="101" t="s">
        <v>606</v>
      </c>
      <c r="B684" s="99" t="s">
        <v>1912</v>
      </c>
      <c r="C684" s="99">
        <v>2</v>
      </c>
      <c r="D684" s="103">
        <v>0.0002568857989313416</v>
      </c>
      <c r="E684" s="103">
        <v>2.9664434541867415</v>
      </c>
      <c r="F684" s="99" t="s">
        <v>2435</v>
      </c>
      <c r="G684" s="99" t="b">
        <v>0</v>
      </c>
      <c r="H684" s="99" t="b">
        <v>0</v>
      </c>
      <c r="I684" s="99" t="b">
        <v>0</v>
      </c>
      <c r="J684" s="99" t="b">
        <v>0</v>
      </c>
      <c r="K684" s="99" t="b">
        <v>0</v>
      </c>
      <c r="L684" s="99" t="b">
        <v>0</v>
      </c>
    </row>
    <row r="685" spans="1:12" ht="15">
      <c r="A685" s="101" t="s">
        <v>1317</v>
      </c>
      <c r="B685" s="99" t="s">
        <v>512</v>
      </c>
      <c r="C685" s="99">
        <v>2</v>
      </c>
      <c r="D685" s="103">
        <v>0.0002568857989313416</v>
      </c>
      <c r="E685" s="103">
        <v>2.334420239481336</v>
      </c>
      <c r="F685" s="99" t="s">
        <v>2435</v>
      </c>
      <c r="G685" s="99" t="b">
        <v>0</v>
      </c>
      <c r="H685" s="99" t="b">
        <v>0</v>
      </c>
      <c r="I685" s="99" t="b">
        <v>0</v>
      </c>
      <c r="J685" s="99" t="b">
        <v>0</v>
      </c>
      <c r="K685" s="99" t="b">
        <v>0</v>
      </c>
      <c r="L685" s="99" t="b">
        <v>0</v>
      </c>
    </row>
    <row r="686" spans="1:12" ht="15">
      <c r="A686" s="101" t="s">
        <v>1036</v>
      </c>
      <c r="B686" s="99" t="s">
        <v>518</v>
      </c>
      <c r="C686" s="99">
        <v>2</v>
      </c>
      <c r="D686" s="103">
        <v>0.0002568857989313416</v>
      </c>
      <c r="E686" s="103">
        <v>2.2832677170339544</v>
      </c>
      <c r="F686" s="99" t="s">
        <v>2435</v>
      </c>
      <c r="G686" s="99" t="b">
        <v>1</v>
      </c>
      <c r="H686" s="99" t="b">
        <v>0</v>
      </c>
      <c r="I686" s="99" t="b">
        <v>0</v>
      </c>
      <c r="J686" s="99" t="b">
        <v>0</v>
      </c>
      <c r="K686" s="99" t="b">
        <v>0</v>
      </c>
      <c r="L686" s="99" t="b">
        <v>0</v>
      </c>
    </row>
    <row r="687" spans="1:12" ht="15">
      <c r="A687" s="101" t="s">
        <v>554</v>
      </c>
      <c r="B687" s="99" t="s">
        <v>1176</v>
      </c>
      <c r="C687" s="99">
        <v>2</v>
      </c>
      <c r="D687" s="103">
        <v>0.0002568857989313416</v>
      </c>
      <c r="E687" s="103">
        <v>2.532787893248169</v>
      </c>
      <c r="F687" s="99" t="s">
        <v>2435</v>
      </c>
      <c r="G687" s="99" t="b">
        <v>0</v>
      </c>
      <c r="H687" s="99" t="b">
        <v>0</v>
      </c>
      <c r="I687" s="99" t="b">
        <v>0</v>
      </c>
      <c r="J687" s="99" t="b">
        <v>0</v>
      </c>
      <c r="K687" s="99" t="b">
        <v>0</v>
      </c>
      <c r="L687" s="99" t="b">
        <v>0</v>
      </c>
    </row>
    <row r="688" spans="1:12" ht="15">
      <c r="A688" s="101" t="s">
        <v>1179</v>
      </c>
      <c r="B688" s="99" t="s">
        <v>1317</v>
      </c>
      <c r="C688" s="99">
        <v>2</v>
      </c>
      <c r="D688" s="103">
        <v>0.0002568857989313416</v>
      </c>
      <c r="E688" s="103">
        <v>3.209481502873036</v>
      </c>
      <c r="F688" s="99" t="s">
        <v>2435</v>
      </c>
      <c r="G688" s="99" t="b">
        <v>0</v>
      </c>
      <c r="H688" s="99" t="b">
        <v>0</v>
      </c>
      <c r="I688" s="99" t="b">
        <v>0</v>
      </c>
      <c r="J688" s="99" t="b">
        <v>0</v>
      </c>
      <c r="K688" s="99" t="b">
        <v>0</v>
      </c>
      <c r="L688" s="99" t="b">
        <v>0</v>
      </c>
    </row>
    <row r="689" spans="1:12" ht="15">
      <c r="A689" s="101" t="s">
        <v>2114</v>
      </c>
      <c r="B689" s="99" t="s">
        <v>1261</v>
      </c>
      <c r="C689" s="99">
        <v>2</v>
      </c>
      <c r="D689" s="103">
        <v>0.0002568857989313416</v>
      </c>
      <c r="E689" s="103">
        <v>3.5105114985370167</v>
      </c>
      <c r="F689" s="99" t="s">
        <v>2435</v>
      </c>
      <c r="G689" s="99" t="b">
        <v>0</v>
      </c>
      <c r="H689" s="99" t="b">
        <v>0</v>
      </c>
      <c r="I689" s="99" t="b">
        <v>0</v>
      </c>
      <c r="J689" s="99" t="b">
        <v>0</v>
      </c>
      <c r="K689" s="99" t="b">
        <v>0</v>
      </c>
      <c r="L689" s="99" t="b">
        <v>0</v>
      </c>
    </row>
    <row r="690" spans="1:12" ht="15">
      <c r="A690" s="101" t="s">
        <v>753</v>
      </c>
      <c r="B690" s="99" t="s">
        <v>621</v>
      </c>
      <c r="C690" s="99">
        <v>2</v>
      </c>
      <c r="D690" s="103">
        <v>0.0002568857989313416</v>
      </c>
      <c r="E690" s="103">
        <v>2.3454156237827988</v>
      </c>
      <c r="F690" s="99" t="s">
        <v>2435</v>
      </c>
      <c r="G690" s="99" t="b">
        <v>0</v>
      </c>
      <c r="H690" s="99" t="b">
        <v>0</v>
      </c>
      <c r="I690" s="99" t="b">
        <v>0</v>
      </c>
      <c r="J690" s="99" t="b">
        <v>0</v>
      </c>
      <c r="K690" s="99" t="b">
        <v>0</v>
      </c>
      <c r="L690" s="99" t="b">
        <v>0</v>
      </c>
    </row>
    <row r="691" spans="1:12" ht="15">
      <c r="A691" s="101" t="s">
        <v>676</v>
      </c>
      <c r="B691" s="99" t="s">
        <v>490</v>
      </c>
      <c r="C691" s="99">
        <v>2</v>
      </c>
      <c r="D691" s="103">
        <v>0.0002568857989313416</v>
      </c>
      <c r="E691" s="103">
        <v>1.738740344791149</v>
      </c>
      <c r="F691" s="99" t="s">
        <v>2435</v>
      </c>
      <c r="G691" s="99" t="b">
        <v>0</v>
      </c>
      <c r="H691" s="99" t="b">
        <v>0</v>
      </c>
      <c r="I691" s="99" t="b">
        <v>0</v>
      </c>
      <c r="J691" s="99" t="b">
        <v>0</v>
      </c>
      <c r="K691" s="99" t="b">
        <v>0</v>
      </c>
      <c r="L691" s="99" t="b">
        <v>0</v>
      </c>
    </row>
    <row r="692" spans="1:12" ht="15">
      <c r="A692" s="101" t="s">
        <v>544</v>
      </c>
      <c r="B692" s="99" t="s">
        <v>514</v>
      </c>
      <c r="C692" s="99">
        <v>2</v>
      </c>
      <c r="D692" s="103">
        <v>0.0002568857989313416</v>
      </c>
      <c r="E692" s="103">
        <v>1.6289841928960853</v>
      </c>
      <c r="F692" s="99" t="s">
        <v>2435</v>
      </c>
      <c r="G692" s="99" t="b">
        <v>0</v>
      </c>
      <c r="H692" s="99" t="b">
        <v>0</v>
      </c>
      <c r="I692" s="99" t="b">
        <v>0</v>
      </c>
      <c r="J692" s="99" t="b">
        <v>0</v>
      </c>
      <c r="K692" s="99" t="b">
        <v>0</v>
      </c>
      <c r="L692" s="99" t="b">
        <v>0</v>
      </c>
    </row>
    <row r="693" spans="1:12" ht="15">
      <c r="A693" s="101" t="s">
        <v>1247</v>
      </c>
      <c r="B693" s="99" t="s">
        <v>244</v>
      </c>
      <c r="C693" s="99">
        <v>2</v>
      </c>
      <c r="D693" s="103">
        <v>0.0003030065275454034</v>
      </c>
      <c r="E693" s="103">
        <v>2.306391515881092</v>
      </c>
      <c r="F693" s="99" t="s">
        <v>2435</v>
      </c>
      <c r="G693" s="99" t="b">
        <v>0</v>
      </c>
      <c r="H693" s="99" t="b">
        <v>0</v>
      </c>
      <c r="I693" s="99" t="b">
        <v>0</v>
      </c>
      <c r="J693" s="99" t="b">
        <v>0</v>
      </c>
      <c r="K693" s="99" t="b">
        <v>0</v>
      </c>
      <c r="L693" s="99" t="b">
        <v>0</v>
      </c>
    </row>
    <row r="694" spans="1:12" ht="15">
      <c r="A694" s="101" t="s">
        <v>483</v>
      </c>
      <c r="B694" s="99" t="s">
        <v>477</v>
      </c>
      <c r="C694" s="99">
        <v>2</v>
      </c>
      <c r="D694" s="103">
        <v>0.0002568857989313416</v>
      </c>
      <c r="E694" s="103">
        <v>0.9104920488575914</v>
      </c>
      <c r="F694" s="99" t="s">
        <v>2435</v>
      </c>
      <c r="G694" s="99" t="b">
        <v>0</v>
      </c>
      <c r="H694" s="99" t="b">
        <v>0</v>
      </c>
      <c r="I694" s="99" t="b">
        <v>0</v>
      </c>
      <c r="J694" s="99" t="b">
        <v>0</v>
      </c>
      <c r="K694" s="99" t="b">
        <v>0</v>
      </c>
      <c r="L694" s="99" t="b">
        <v>0</v>
      </c>
    </row>
    <row r="695" spans="1:12" ht="15">
      <c r="A695" s="101" t="s">
        <v>2266</v>
      </c>
      <c r="B695" s="99" t="s">
        <v>490</v>
      </c>
      <c r="C695" s="99">
        <v>2</v>
      </c>
      <c r="D695" s="103">
        <v>0.0002568857989313416</v>
      </c>
      <c r="E695" s="103">
        <v>2.4791030342853926</v>
      </c>
      <c r="F695" s="99" t="s">
        <v>2435</v>
      </c>
      <c r="G695" s="99" t="b">
        <v>0</v>
      </c>
      <c r="H695" s="99" t="b">
        <v>0</v>
      </c>
      <c r="I695" s="99" t="b">
        <v>0</v>
      </c>
      <c r="J695" s="99" t="b">
        <v>0</v>
      </c>
      <c r="K695" s="99" t="b">
        <v>0</v>
      </c>
      <c r="L695" s="99" t="b">
        <v>0</v>
      </c>
    </row>
    <row r="696" spans="1:12" ht="15">
      <c r="A696" s="101" t="s">
        <v>755</v>
      </c>
      <c r="B696" s="99" t="s">
        <v>608</v>
      </c>
      <c r="C696" s="99">
        <v>2</v>
      </c>
      <c r="D696" s="103">
        <v>0.0002568857989313416</v>
      </c>
      <c r="E696" s="103">
        <v>2.3132309404113975</v>
      </c>
      <c r="F696" s="99" t="s">
        <v>2435</v>
      </c>
      <c r="G696" s="99" t="b">
        <v>0</v>
      </c>
      <c r="H696" s="99" t="b">
        <v>0</v>
      </c>
      <c r="I696" s="99" t="b">
        <v>0</v>
      </c>
      <c r="J696" s="99" t="b">
        <v>0</v>
      </c>
      <c r="K696" s="99" t="b">
        <v>0</v>
      </c>
      <c r="L696" s="99" t="b">
        <v>0</v>
      </c>
    </row>
    <row r="697" spans="1:12" ht="15">
      <c r="A697" s="101" t="s">
        <v>2359</v>
      </c>
      <c r="B697" s="99" t="s">
        <v>1856</v>
      </c>
      <c r="C697" s="99">
        <v>2</v>
      </c>
      <c r="D697" s="103">
        <v>0.0002568857989313416</v>
      </c>
      <c r="E697" s="103">
        <v>3.811541494200998</v>
      </c>
      <c r="F697" s="99" t="s">
        <v>2435</v>
      </c>
      <c r="G697" s="99" t="b">
        <v>0</v>
      </c>
      <c r="H697" s="99" t="b">
        <v>0</v>
      </c>
      <c r="I697" s="99" t="b">
        <v>0</v>
      </c>
      <c r="J697" s="99" t="b">
        <v>0</v>
      </c>
      <c r="K697" s="99" t="b">
        <v>0</v>
      </c>
      <c r="L697" s="99" t="b">
        <v>0</v>
      </c>
    </row>
    <row r="698" spans="1:12" ht="15">
      <c r="A698" s="101" t="s">
        <v>721</v>
      </c>
      <c r="B698" s="99" t="s">
        <v>708</v>
      </c>
      <c r="C698" s="99">
        <v>2</v>
      </c>
      <c r="D698" s="103">
        <v>0.0002568857989313416</v>
      </c>
      <c r="E698" s="103">
        <v>2.4593589760896357</v>
      </c>
      <c r="F698" s="99" t="s">
        <v>2435</v>
      </c>
      <c r="G698" s="99" t="b">
        <v>0</v>
      </c>
      <c r="H698" s="99" t="b">
        <v>0</v>
      </c>
      <c r="I698" s="99" t="b">
        <v>0</v>
      </c>
      <c r="J698" s="99" t="b">
        <v>0</v>
      </c>
      <c r="K698" s="99" t="b">
        <v>0</v>
      </c>
      <c r="L698" s="99" t="b">
        <v>0</v>
      </c>
    </row>
    <row r="699" spans="1:12" ht="15">
      <c r="A699" s="101" t="s">
        <v>977</v>
      </c>
      <c r="B699" s="99" t="s">
        <v>1556</v>
      </c>
      <c r="C699" s="99">
        <v>2</v>
      </c>
      <c r="D699" s="103">
        <v>0.0002568857989313416</v>
      </c>
      <c r="E699" s="103">
        <v>3.1583289804256545</v>
      </c>
      <c r="F699" s="99" t="s">
        <v>2435</v>
      </c>
      <c r="G699" s="99" t="b">
        <v>0</v>
      </c>
      <c r="H699" s="99" t="b">
        <v>0</v>
      </c>
      <c r="I699" s="99" t="b">
        <v>0</v>
      </c>
      <c r="J699" s="99" t="b">
        <v>0</v>
      </c>
      <c r="K699" s="99" t="b">
        <v>0</v>
      </c>
      <c r="L699" s="99" t="b">
        <v>0</v>
      </c>
    </row>
    <row r="700" spans="1:12" ht="15">
      <c r="A700" s="101" t="s">
        <v>475</v>
      </c>
      <c r="B700" s="99" t="s">
        <v>1706</v>
      </c>
      <c r="C700" s="99">
        <v>2</v>
      </c>
      <c r="D700" s="103">
        <v>0.0002568857989313416</v>
      </c>
      <c r="E700" s="103">
        <v>2.1348478845761316</v>
      </c>
      <c r="F700" s="99" t="s">
        <v>2435</v>
      </c>
      <c r="G700" s="99" t="b">
        <v>0</v>
      </c>
      <c r="H700" s="99" t="b">
        <v>0</v>
      </c>
      <c r="I700" s="99" t="b">
        <v>0</v>
      </c>
      <c r="J700" s="99" t="b">
        <v>0</v>
      </c>
      <c r="K700" s="99" t="b">
        <v>0</v>
      </c>
      <c r="L700" s="99" t="b">
        <v>0</v>
      </c>
    </row>
    <row r="701" spans="1:12" ht="15">
      <c r="A701" s="101" t="s">
        <v>689</v>
      </c>
      <c r="B701" s="99" t="s">
        <v>685</v>
      </c>
      <c r="C701" s="99">
        <v>2</v>
      </c>
      <c r="D701" s="103">
        <v>0.0002568857989313416</v>
      </c>
      <c r="E701" s="103">
        <v>2.4136014855289605</v>
      </c>
      <c r="F701" s="99" t="s">
        <v>2435</v>
      </c>
      <c r="G701" s="99" t="b">
        <v>0</v>
      </c>
      <c r="H701" s="99" t="b">
        <v>0</v>
      </c>
      <c r="I701" s="99" t="b">
        <v>0</v>
      </c>
      <c r="J701" s="99" t="b">
        <v>0</v>
      </c>
      <c r="K701" s="99" t="b">
        <v>0</v>
      </c>
      <c r="L701" s="99" t="b">
        <v>0</v>
      </c>
    </row>
    <row r="702" spans="1:12" ht="15">
      <c r="A702" s="101" t="s">
        <v>1548</v>
      </c>
      <c r="B702" s="99" t="s">
        <v>474</v>
      </c>
      <c r="C702" s="99">
        <v>2</v>
      </c>
      <c r="D702" s="103">
        <v>0.0002568857989313416</v>
      </c>
      <c r="E702" s="103">
        <v>1.8192089351535339</v>
      </c>
      <c r="F702" s="99" t="s">
        <v>2435</v>
      </c>
      <c r="G702" s="99" t="b">
        <v>0</v>
      </c>
      <c r="H702" s="99" t="b">
        <v>0</v>
      </c>
      <c r="I702" s="99" t="b">
        <v>0</v>
      </c>
      <c r="J702" s="99" t="b">
        <v>0</v>
      </c>
      <c r="K702" s="99" t="b">
        <v>0</v>
      </c>
      <c r="L702" s="99" t="b">
        <v>0</v>
      </c>
    </row>
    <row r="703" spans="1:12" ht="15">
      <c r="A703" s="101" t="s">
        <v>483</v>
      </c>
      <c r="B703" s="99" t="s">
        <v>879</v>
      </c>
      <c r="C703" s="99">
        <v>2</v>
      </c>
      <c r="D703" s="103">
        <v>0.0002568857989313416</v>
      </c>
      <c r="E703" s="103">
        <v>1.8783073654861902</v>
      </c>
      <c r="F703" s="99" t="s">
        <v>2435</v>
      </c>
      <c r="G703" s="99" t="b">
        <v>0</v>
      </c>
      <c r="H703" s="99" t="b">
        <v>0</v>
      </c>
      <c r="I703" s="99" t="b">
        <v>0</v>
      </c>
      <c r="J703" s="99" t="b">
        <v>0</v>
      </c>
      <c r="K703" s="99" t="b">
        <v>0</v>
      </c>
      <c r="L703" s="99" t="b">
        <v>0</v>
      </c>
    </row>
    <row r="704" spans="1:12" ht="15">
      <c r="A704" s="101" t="s">
        <v>1539</v>
      </c>
      <c r="B704" s="99" t="s">
        <v>748</v>
      </c>
      <c r="C704" s="99">
        <v>2</v>
      </c>
      <c r="D704" s="103">
        <v>0.0002568857989313416</v>
      </c>
      <c r="E704" s="103">
        <v>2.982237721369973</v>
      </c>
      <c r="F704" s="99" t="s">
        <v>2435</v>
      </c>
      <c r="G704" s="99" t="b">
        <v>0</v>
      </c>
      <c r="H704" s="99" t="b">
        <v>0</v>
      </c>
      <c r="I704" s="99" t="b">
        <v>0</v>
      </c>
      <c r="J704" s="99" t="b">
        <v>0</v>
      </c>
      <c r="K704" s="99" t="b">
        <v>0</v>
      </c>
      <c r="L704" s="99" t="b">
        <v>0</v>
      </c>
    </row>
    <row r="705" spans="1:12" ht="15">
      <c r="A705" s="101" t="s">
        <v>489</v>
      </c>
      <c r="B705" s="99" t="s">
        <v>629</v>
      </c>
      <c r="C705" s="99">
        <v>2</v>
      </c>
      <c r="D705" s="103">
        <v>0.0003030065275454034</v>
      </c>
      <c r="E705" s="103">
        <v>1.6562054567359363</v>
      </c>
      <c r="F705" s="99" t="s">
        <v>2435</v>
      </c>
      <c r="G705" s="99" t="b">
        <v>0</v>
      </c>
      <c r="H705" s="99" t="b">
        <v>0</v>
      </c>
      <c r="I705" s="99" t="b">
        <v>0</v>
      </c>
      <c r="J705" s="99" t="b">
        <v>0</v>
      </c>
      <c r="K705" s="99" t="b">
        <v>0</v>
      </c>
      <c r="L705" s="99" t="b">
        <v>0</v>
      </c>
    </row>
    <row r="706" spans="1:12" ht="15">
      <c r="A706" s="101" t="s">
        <v>1239</v>
      </c>
      <c r="B706" s="99" t="s">
        <v>484</v>
      </c>
      <c r="C706" s="99">
        <v>2</v>
      </c>
      <c r="D706" s="103">
        <v>0.0002568857989313416</v>
      </c>
      <c r="E706" s="103">
        <v>2.1213454141724846</v>
      </c>
      <c r="F706" s="99" t="s">
        <v>2435</v>
      </c>
      <c r="G706" s="99" t="b">
        <v>0</v>
      </c>
      <c r="H706" s="99" t="b">
        <v>0</v>
      </c>
      <c r="I706" s="99" t="b">
        <v>0</v>
      </c>
      <c r="J706" s="99" t="b">
        <v>0</v>
      </c>
      <c r="K706" s="99" t="b">
        <v>0</v>
      </c>
      <c r="L706" s="99" t="b">
        <v>0</v>
      </c>
    </row>
    <row r="707" spans="1:12" ht="15">
      <c r="A707" s="101" t="s">
        <v>757</v>
      </c>
      <c r="B707" s="99" t="s">
        <v>961</v>
      </c>
      <c r="C707" s="99">
        <v>2</v>
      </c>
      <c r="D707" s="103">
        <v>0.0002568857989313416</v>
      </c>
      <c r="E707" s="103">
        <v>2.681207725705992</v>
      </c>
      <c r="F707" s="99" t="s">
        <v>2435</v>
      </c>
      <c r="G707" s="99" t="b">
        <v>0</v>
      </c>
      <c r="H707" s="99" t="b">
        <v>0</v>
      </c>
      <c r="I707" s="99" t="b">
        <v>0</v>
      </c>
      <c r="J707" s="99" t="b">
        <v>0</v>
      </c>
      <c r="K707" s="99" t="b">
        <v>0</v>
      </c>
      <c r="L707" s="99" t="b">
        <v>0</v>
      </c>
    </row>
    <row r="708" spans="1:12" ht="15">
      <c r="A708" s="101" t="s">
        <v>532</v>
      </c>
      <c r="B708" s="99" t="s">
        <v>2047</v>
      </c>
      <c r="C708" s="99">
        <v>2</v>
      </c>
      <c r="D708" s="103">
        <v>0.0002568857989313416</v>
      </c>
      <c r="E708" s="103">
        <v>2.7508436538473866</v>
      </c>
      <c r="F708" s="99" t="s">
        <v>2435</v>
      </c>
      <c r="G708" s="99" t="b">
        <v>0</v>
      </c>
      <c r="H708" s="99" t="b">
        <v>0</v>
      </c>
      <c r="I708" s="99" t="b">
        <v>0</v>
      </c>
      <c r="J708" s="99" t="b">
        <v>0</v>
      </c>
      <c r="K708" s="99" t="b">
        <v>0</v>
      </c>
      <c r="L708" s="99" t="b">
        <v>0</v>
      </c>
    </row>
    <row r="709" spans="1:12" ht="15">
      <c r="A709" s="101" t="s">
        <v>822</v>
      </c>
      <c r="B709" s="99" t="s">
        <v>230</v>
      </c>
      <c r="C709" s="99">
        <v>2</v>
      </c>
      <c r="D709" s="103">
        <v>0.0002568857989313416</v>
      </c>
      <c r="E709" s="103">
        <v>1.9452541551168032</v>
      </c>
      <c r="F709" s="99" t="s">
        <v>2435</v>
      </c>
      <c r="G709" s="99" t="b">
        <v>0</v>
      </c>
      <c r="H709" s="99" t="b">
        <v>0</v>
      </c>
      <c r="I709" s="99" t="b">
        <v>0</v>
      </c>
      <c r="J709" s="99" t="b">
        <v>0</v>
      </c>
      <c r="K709" s="99" t="b">
        <v>0</v>
      </c>
      <c r="L709" s="99" t="b">
        <v>0</v>
      </c>
    </row>
    <row r="710" spans="1:12" ht="15">
      <c r="A710" s="101" t="s">
        <v>499</v>
      </c>
      <c r="B710" s="99" t="s">
        <v>519</v>
      </c>
      <c r="C710" s="99">
        <v>2</v>
      </c>
      <c r="D710" s="103">
        <v>0.0002568857989313416</v>
      </c>
      <c r="E710" s="103">
        <v>1.454560093207867</v>
      </c>
      <c r="F710" s="99" t="s">
        <v>2435</v>
      </c>
      <c r="G710" s="99" t="b">
        <v>0</v>
      </c>
      <c r="H710" s="99" t="b">
        <v>0</v>
      </c>
      <c r="I710" s="99" t="b">
        <v>0</v>
      </c>
      <c r="J710" s="99" t="b">
        <v>0</v>
      </c>
      <c r="K710" s="99" t="b">
        <v>0</v>
      </c>
      <c r="L710" s="99" t="b">
        <v>0</v>
      </c>
    </row>
    <row r="711" spans="1:12" ht="15">
      <c r="A711" s="101" t="s">
        <v>547</v>
      </c>
      <c r="B711" s="99" t="s">
        <v>2412</v>
      </c>
      <c r="C711" s="99">
        <v>2</v>
      </c>
      <c r="D711" s="103">
        <v>0.0003030065275454034</v>
      </c>
      <c r="E711" s="103">
        <v>2.811541494200998</v>
      </c>
      <c r="F711" s="99" t="s">
        <v>2435</v>
      </c>
      <c r="G711" s="99" t="b">
        <v>0</v>
      </c>
      <c r="H711" s="99" t="b">
        <v>0</v>
      </c>
      <c r="I711" s="99" t="b">
        <v>0</v>
      </c>
      <c r="J711" s="99" t="b">
        <v>0</v>
      </c>
      <c r="K711" s="99" t="b">
        <v>0</v>
      </c>
      <c r="L711" s="99" t="b">
        <v>0</v>
      </c>
    </row>
    <row r="712" spans="1:12" ht="15">
      <c r="A712" s="101" t="s">
        <v>480</v>
      </c>
      <c r="B712" s="99" t="s">
        <v>527</v>
      </c>
      <c r="C712" s="99">
        <v>2</v>
      </c>
      <c r="D712" s="103">
        <v>0.0002568857989313416</v>
      </c>
      <c r="E712" s="103">
        <v>1.3009964839943862</v>
      </c>
      <c r="F712" s="99" t="s">
        <v>2435</v>
      </c>
      <c r="G712" s="99" t="b">
        <v>0</v>
      </c>
      <c r="H712" s="99" t="b">
        <v>0</v>
      </c>
      <c r="I712" s="99" t="b">
        <v>0</v>
      </c>
      <c r="J712" s="99" t="b">
        <v>0</v>
      </c>
      <c r="K712" s="99" t="b">
        <v>0</v>
      </c>
      <c r="L712" s="99" t="b">
        <v>0</v>
      </c>
    </row>
    <row r="713" spans="1:12" ht="15">
      <c r="A713" s="101" t="s">
        <v>486</v>
      </c>
      <c r="B713" s="99" t="s">
        <v>754</v>
      </c>
      <c r="C713" s="99">
        <v>2</v>
      </c>
      <c r="D713" s="103">
        <v>0.0002568857989313416</v>
      </c>
      <c r="E713" s="103">
        <v>1.7781177387140485</v>
      </c>
      <c r="F713" s="99" t="s">
        <v>2435</v>
      </c>
      <c r="G713" s="99" t="b">
        <v>0</v>
      </c>
      <c r="H713" s="99" t="b">
        <v>0</v>
      </c>
      <c r="I713" s="99" t="b">
        <v>0</v>
      </c>
      <c r="J713" s="99" t="b">
        <v>0</v>
      </c>
      <c r="K713" s="99" t="b">
        <v>0</v>
      </c>
      <c r="L713" s="99" t="b">
        <v>0</v>
      </c>
    </row>
    <row r="714" spans="1:12" ht="15">
      <c r="A714" s="101" t="s">
        <v>737</v>
      </c>
      <c r="B714" s="99" t="s">
        <v>1203</v>
      </c>
      <c r="C714" s="99">
        <v>2</v>
      </c>
      <c r="D714" s="103">
        <v>0.0002568857989313416</v>
      </c>
      <c r="E714" s="103">
        <v>2.857298984761673</v>
      </c>
      <c r="F714" s="99" t="s">
        <v>2435</v>
      </c>
      <c r="G714" s="99" t="b">
        <v>0</v>
      </c>
      <c r="H714" s="99" t="b">
        <v>0</v>
      </c>
      <c r="I714" s="99" t="b">
        <v>0</v>
      </c>
      <c r="J714" s="99" t="b">
        <v>0</v>
      </c>
      <c r="K714" s="99" t="b">
        <v>0</v>
      </c>
      <c r="L714" s="99" t="b">
        <v>0</v>
      </c>
    </row>
    <row r="715" spans="1:12" ht="15">
      <c r="A715" s="101" t="s">
        <v>2113</v>
      </c>
      <c r="B715" s="99" t="s">
        <v>1495</v>
      </c>
      <c r="C715" s="99">
        <v>2</v>
      </c>
      <c r="D715" s="103">
        <v>0.0002568857989313416</v>
      </c>
      <c r="E715" s="103">
        <v>3.635450235145317</v>
      </c>
      <c r="F715" s="99" t="s">
        <v>2435</v>
      </c>
      <c r="G715" s="99" t="b">
        <v>0</v>
      </c>
      <c r="H715" s="99" t="b">
        <v>0</v>
      </c>
      <c r="I715" s="99" t="b">
        <v>0</v>
      </c>
      <c r="J715" s="99" t="b">
        <v>0</v>
      </c>
      <c r="K715" s="99" t="b">
        <v>1</v>
      </c>
      <c r="L715" s="99" t="b">
        <v>0</v>
      </c>
    </row>
    <row r="716" spans="1:12" ht="15">
      <c r="A716" s="101" t="s">
        <v>743</v>
      </c>
      <c r="B716" s="99" t="s">
        <v>790</v>
      </c>
      <c r="C716" s="99">
        <v>2</v>
      </c>
      <c r="D716" s="103">
        <v>0.0002568857989313416</v>
      </c>
      <c r="E716" s="103">
        <v>2.556268989097692</v>
      </c>
      <c r="F716" s="99" t="s">
        <v>2435</v>
      </c>
      <c r="G716" s="99" t="b">
        <v>0</v>
      </c>
      <c r="H716" s="99" t="b">
        <v>0</v>
      </c>
      <c r="I716" s="99" t="b">
        <v>0</v>
      </c>
      <c r="J716" s="99" t="b">
        <v>0</v>
      </c>
      <c r="K716" s="99" t="b">
        <v>0</v>
      </c>
      <c r="L716" s="99" t="b">
        <v>0</v>
      </c>
    </row>
    <row r="717" spans="1:12" ht="15">
      <c r="A717" s="101" t="s">
        <v>512</v>
      </c>
      <c r="B717" s="99" t="s">
        <v>1098</v>
      </c>
      <c r="C717" s="99">
        <v>2</v>
      </c>
      <c r="D717" s="103">
        <v>0.0002568857989313416</v>
      </c>
      <c r="E717" s="103">
        <v>2.2522334832939856</v>
      </c>
      <c r="F717" s="99" t="s">
        <v>2435</v>
      </c>
      <c r="G717" s="99" t="b">
        <v>0</v>
      </c>
      <c r="H717" s="99" t="b">
        <v>0</v>
      </c>
      <c r="I717" s="99" t="b">
        <v>0</v>
      </c>
      <c r="J717" s="99" t="b">
        <v>0</v>
      </c>
      <c r="K717" s="99" t="b">
        <v>0</v>
      </c>
      <c r="L717" s="99" t="b">
        <v>0</v>
      </c>
    </row>
    <row r="718" spans="1:12" ht="15">
      <c r="A718" s="101" t="s">
        <v>492</v>
      </c>
      <c r="B718" s="99" t="s">
        <v>813</v>
      </c>
      <c r="C718" s="99">
        <v>2</v>
      </c>
      <c r="D718" s="103">
        <v>0.0003030065275454034</v>
      </c>
      <c r="E718" s="103">
        <v>1.9774388384882045</v>
      </c>
      <c r="F718" s="99" t="s">
        <v>2435</v>
      </c>
      <c r="G718" s="99" t="b">
        <v>0</v>
      </c>
      <c r="H718" s="99" t="b">
        <v>0</v>
      </c>
      <c r="I718" s="99" t="b">
        <v>0</v>
      </c>
      <c r="J718" s="99" t="b">
        <v>0</v>
      </c>
      <c r="K718" s="99" t="b">
        <v>0</v>
      </c>
      <c r="L718" s="99" t="b">
        <v>0</v>
      </c>
    </row>
    <row r="719" spans="1:12" ht="15">
      <c r="A719" s="101" t="s">
        <v>2197</v>
      </c>
      <c r="B719" s="99" t="s">
        <v>1846</v>
      </c>
      <c r="C719" s="99">
        <v>2</v>
      </c>
      <c r="D719" s="103">
        <v>0.0002568857989313416</v>
      </c>
      <c r="E719" s="103">
        <v>3.811541494200998</v>
      </c>
      <c r="F719" s="99" t="s">
        <v>2435</v>
      </c>
      <c r="G719" s="99" t="b">
        <v>0</v>
      </c>
      <c r="H719" s="99" t="b">
        <v>0</v>
      </c>
      <c r="I719" s="99" t="b">
        <v>0</v>
      </c>
      <c r="J719" s="99" t="b">
        <v>0</v>
      </c>
      <c r="K719" s="99" t="b">
        <v>0</v>
      </c>
      <c r="L719" s="99" t="b">
        <v>0</v>
      </c>
    </row>
    <row r="720" spans="1:12" ht="15">
      <c r="A720" s="101" t="s">
        <v>1212</v>
      </c>
      <c r="B720" s="99" t="s">
        <v>543</v>
      </c>
      <c r="C720" s="99">
        <v>2</v>
      </c>
      <c r="D720" s="103">
        <v>0.0002568857989313416</v>
      </c>
      <c r="E720" s="103">
        <v>2.489322199467079</v>
      </c>
      <c r="F720" s="99" t="s">
        <v>2435</v>
      </c>
      <c r="G720" s="99" t="b">
        <v>0</v>
      </c>
      <c r="H720" s="99" t="b">
        <v>0</v>
      </c>
      <c r="I720" s="99" t="b">
        <v>0</v>
      </c>
      <c r="J720" s="99" t="b">
        <v>0</v>
      </c>
      <c r="K720" s="99" t="b">
        <v>0</v>
      </c>
      <c r="L720" s="99" t="b">
        <v>0</v>
      </c>
    </row>
    <row r="721" spans="1:12" ht="15">
      <c r="A721" s="101" t="s">
        <v>619</v>
      </c>
      <c r="B721" s="99" t="s">
        <v>928</v>
      </c>
      <c r="C721" s="99">
        <v>2</v>
      </c>
      <c r="D721" s="103">
        <v>0.0002568857989313416</v>
      </c>
      <c r="E721" s="103">
        <v>2.52150688283848</v>
      </c>
      <c r="F721" s="99" t="s">
        <v>2435</v>
      </c>
      <c r="G721" s="99" t="b">
        <v>0</v>
      </c>
      <c r="H721" s="99" t="b">
        <v>0</v>
      </c>
      <c r="I721" s="99" t="b">
        <v>0</v>
      </c>
      <c r="J721" s="99" t="b">
        <v>0</v>
      </c>
      <c r="K721" s="99" t="b">
        <v>0</v>
      </c>
      <c r="L721" s="99" t="b">
        <v>0</v>
      </c>
    </row>
    <row r="722" spans="1:12" ht="15">
      <c r="A722" s="101" t="s">
        <v>517</v>
      </c>
      <c r="B722" s="99" t="s">
        <v>1205</v>
      </c>
      <c r="C722" s="99">
        <v>2</v>
      </c>
      <c r="D722" s="103">
        <v>0.0002568857989313416</v>
      </c>
      <c r="E722" s="103">
        <v>2.380177730042011</v>
      </c>
      <c r="F722" s="99" t="s">
        <v>2435</v>
      </c>
      <c r="G722" s="99" t="b">
        <v>0</v>
      </c>
      <c r="H722" s="99" t="b">
        <v>0</v>
      </c>
      <c r="I722" s="99" t="b">
        <v>0</v>
      </c>
      <c r="J722" s="99" t="b">
        <v>0</v>
      </c>
      <c r="K722" s="99" t="b">
        <v>0</v>
      </c>
      <c r="L722" s="99" t="b">
        <v>0</v>
      </c>
    </row>
    <row r="723" spans="1:12" ht="15">
      <c r="A723" s="101" t="s">
        <v>504</v>
      </c>
      <c r="B723" s="99" t="s">
        <v>756</v>
      </c>
      <c r="C723" s="99">
        <v>2</v>
      </c>
      <c r="D723" s="103">
        <v>0.0002568857989313416</v>
      </c>
      <c r="E723" s="103">
        <v>1.9542089977697297</v>
      </c>
      <c r="F723" s="99" t="s">
        <v>2435</v>
      </c>
      <c r="G723" s="99" t="b">
        <v>0</v>
      </c>
      <c r="H723" s="99" t="b">
        <v>0</v>
      </c>
      <c r="I723" s="99" t="b">
        <v>0</v>
      </c>
      <c r="J723" s="99" t="b">
        <v>0</v>
      </c>
      <c r="K723" s="99" t="b">
        <v>0</v>
      </c>
      <c r="L723" s="99" t="b">
        <v>0</v>
      </c>
    </row>
    <row r="724" spans="1:12" ht="15">
      <c r="A724" s="101" t="s">
        <v>550</v>
      </c>
      <c r="B724" s="99" t="s">
        <v>2269</v>
      </c>
      <c r="C724" s="99">
        <v>2</v>
      </c>
      <c r="D724" s="103">
        <v>0.0002568857989313416</v>
      </c>
      <c r="E724" s="103">
        <v>2.8338178889121504</v>
      </c>
      <c r="F724" s="99" t="s">
        <v>2435</v>
      </c>
      <c r="G724" s="99" t="b">
        <v>0</v>
      </c>
      <c r="H724" s="99" t="b">
        <v>0</v>
      </c>
      <c r="I724" s="99" t="b">
        <v>0</v>
      </c>
      <c r="J724" s="99" t="b">
        <v>0</v>
      </c>
      <c r="K724" s="99" t="b">
        <v>0</v>
      </c>
      <c r="L724" s="99" t="b">
        <v>0</v>
      </c>
    </row>
    <row r="725" spans="1:12" ht="15">
      <c r="A725" s="101" t="s">
        <v>606</v>
      </c>
      <c r="B725" s="99" t="s">
        <v>1947</v>
      </c>
      <c r="C725" s="99">
        <v>2</v>
      </c>
      <c r="D725" s="103">
        <v>0.0002568857989313416</v>
      </c>
      <c r="E725" s="103">
        <v>2.9664434541867415</v>
      </c>
      <c r="F725" s="99" t="s">
        <v>2435</v>
      </c>
      <c r="G725" s="99" t="b">
        <v>0</v>
      </c>
      <c r="H725" s="99" t="b">
        <v>0</v>
      </c>
      <c r="I725" s="99" t="b">
        <v>0</v>
      </c>
      <c r="J725" s="99" t="b">
        <v>0</v>
      </c>
      <c r="K725" s="99" t="b">
        <v>0</v>
      </c>
      <c r="L725" s="99" t="b">
        <v>0</v>
      </c>
    </row>
    <row r="726" spans="1:12" ht="15">
      <c r="A726" s="101" t="s">
        <v>1643</v>
      </c>
      <c r="B726" s="99" t="s">
        <v>502</v>
      </c>
      <c r="C726" s="99">
        <v>2</v>
      </c>
      <c r="D726" s="103">
        <v>0.0002568857989313416</v>
      </c>
      <c r="E726" s="103">
        <v>2.417966290931411</v>
      </c>
      <c r="F726" s="99" t="s">
        <v>2435</v>
      </c>
      <c r="G726" s="99" t="b">
        <v>0</v>
      </c>
      <c r="H726" s="99" t="b">
        <v>0</v>
      </c>
      <c r="I726" s="99" t="b">
        <v>0</v>
      </c>
      <c r="J726" s="99" t="b">
        <v>0</v>
      </c>
      <c r="K726" s="99" t="b">
        <v>0</v>
      </c>
      <c r="L726" s="99" t="b">
        <v>0</v>
      </c>
    </row>
    <row r="727" spans="1:12" ht="15">
      <c r="A727" s="101" t="s">
        <v>622</v>
      </c>
      <c r="B727" s="99" t="s">
        <v>573</v>
      </c>
      <c r="C727" s="99">
        <v>2</v>
      </c>
      <c r="D727" s="103">
        <v>0.0002568857989313416</v>
      </c>
      <c r="E727" s="103">
        <v>2.06920921184385</v>
      </c>
      <c r="F727" s="99" t="s">
        <v>2435</v>
      </c>
      <c r="G727" s="99" t="b">
        <v>0</v>
      </c>
      <c r="H727" s="99" t="b">
        <v>0</v>
      </c>
      <c r="I727" s="99" t="b">
        <v>0</v>
      </c>
      <c r="J727" s="99" t="b">
        <v>0</v>
      </c>
      <c r="K727" s="99" t="b">
        <v>0</v>
      </c>
      <c r="L727" s="99" t="b">
        <v>0</v>
      </c>
    </row>
    <row r="728" spans="1:12" ht="15">
      <c r="A728" s="101" t="s">
        <v>555</v>
      </c>
      <c r="B728" s="99" t="s">
        <v>531</v>
      </c>
      <c r="C728" s="99">
        <v>2</v>
      </c>
      <c r="D728" s="103">
        <v>0.0002568857989313416</v>
      </c>
      <c r="E728" s="103">
        <v>1.7731200485585388</v>
      </c>
      <c r="F728" s="99" t="s">
        <v>2435</v>
      </c>
      <c r="G728" s="99" t="b">
        <v>0</v>
      </c>
      <c r="H728" s="99" t="b">
        <v>0</v>
      </c>
      <c r="I728" s="99" t="b">
        <v>0</v>
      </c>
      <c r="J728" s="99" t="b">
        <v>0</v>
      </c>
      <c r="K728" s="99" t="b">
        <v>0</v>
      </c>
      <c r="L728" s="99" t="b">
        <v>0</v>
      </c>
    </row>
    <row r="729" spans="1:12" ht="15">
      <c r="A729" s="101" t="s">
        <v>492</v>
      </c>
      <c r="B729" s="99" t="s">
        <v>1088</v>
      </c>
      <c r="C729" s="99">
        <v>2</v>
      </c>
      <c r="D729" s="103">
        <v>0.0002568857989313416</v>
      </c>
      <c r="E729" s="103">
        <v>2.1235668741664426</v>
      </c>
      <c r="F729" s="99" t="s">
        <v>2435</v>
      </c>
      <c r="G729" s="99" t="b">
        <v>0</v>
      </c>
      <c r="H729" s="99" t="b">
        <v>0</v>
      </c>
      <c r="I729" s="99" t="b">
        <v>0</v>
      </c>
      <c r="J729" s="99" t="b">
        <v>0</v>
      </c>
      <c r="K729" s="99" t="b">
        <v>0</v>
      </c>
      <c r="L729" s="99" t="b">
        <v>0</v>
      </c>
    </row>
    <row r="730" spans="1:12" ht="15">
      <c r="A730" s="101" t="s">
        <v>555</v>
      </c>
      <c r="B730" s="99" t="s">
        <v>566</v>
      </c>
      <c r="C730" s="99">
        <v>2</v>
      </c>
      <c r="D730" s="103">
        <v>0.0003030065275454034</v>
      </c>
      <c r="E730" s="103">
        <v>1.9043989631978577</v>
      </c>
      <c r="F730" s="99" t="s">
        <v>2435</v>
      </c>
      <c r="G730" s="99" t="b">
        <v>0</v>
      </c>
      <c r="H730" s="99" t="b">
        <v>0</v>
      </c>
      <c r="I730" s="99" t="b">
        <v>0</v>
      </c>
      <c r="J730" s="99" t="b">
        <v>0</v>
      </c>
      <c r="K730" s="99" t="b">
        <v>0</v>
      </c>
      <c r="L730" s="99" t="b">
        <v>0</v>
      </c>
    </row>
    <row r="731" spans="1:12" ht="15">
      <c r="A731" s="101" t="s">
        <v>721</v>
      </c>
      <c r="B731" s="99" t="s">
        <v>636</v>
      </c>
      <c r="C731" s="99">
        <v>2</v>
      </c>
      <c r="D731" s="103">
        <v>0.0002568857989313416</v>
      </c>
      <c r="E731" s="103">
        <v>2.380177730042011</v>
      </c>
      <c r="F731" s="99" t="s">
        <v>2435</v>
      </c>
      <c r="G731" s="99" t="b">
        <v>0</v>
      </c>
      <c r="H731" s="99" t="b">
        <v>0</v>
      </c>
      <c r="I731" s="99" t="b">
        <v>0</v>
      </c>
      <c r="J731" s="99" t="b">
        <v>0</v>
      </c>
      <c r="K731" s="99" t="b">
        <v>0</v>
      </c>
      <c r="L731" s="99" t="b">
        <v>0</v>
      </c>
    </row>
    <row r="732" spans="1:12" ht="15">
      <c r="A732" s="101" t="s">
        <v>817</v>
      </c>
      <c r="B732" s="99" t="s">
        <v>752</v>
      </c>
      <c r="C732" s="99">
        <v>2</v>
      </c>
      <c r="D732" s="103">
        <v>0.0002568857989313416</v>
      </c>
      <c r="E732" s="103">
        <v>2.614260936075379</v>
      </c>
      <c r="F732" s="99" t="s">
        <v>2435</v>
      </c>
      <c r="G732" s="99" t="b">
        <v>0</v>
      </c>
      <c r="H732" s="99" t="b">
        <v>0</v>
      </c>
      <c r="I732" s="99" t="b">
        <v>0</v>
      </c>
      <c r="J732" s="99" t="b">
        <v>0</v>
      </c>
      <c r="K732" s="99" t="b">
        <v>0</v>
      </c>
      <c r="L732" s="99" t="b">
        <v>0</v>
      </c>
    </row>
    <row r="733" spans="1:12" ht="15">
      <c r="A733" s="101" t="s">
        <v>823</v>
      </c>
      <c r="B733" s="99" t="s">
        <v>591</v>
      </c>
      <c r="C733" s="99">
        <v>2</v>
      </c>
      <c r="D733" s="103">
        <v>0.0002568857989313416</v>
      </c>
      <c r="E733" s="103">
        <v>2.364383462858779</v>
      </c>
      <c r="F733" s="99" t="s">
        <v>2435</v>
      </c>
      <c r="G733" s="99" t="b">
        <v>0</v>
      </c>
      <c r="H733" s="99" t="b">
        <v>0</v>
      </c>
      <c r="I733" s="99" t="b">
        <v>0</v>
      </c>
      <c r="J733" s="99" t="b">
        <v>0</v>
      </c>
      <c r="K733" s="99" t="b">
        <v>0</v>
      </c>
      <c r="L733" s="99" t="b">
        <v>0</v>
      </c>
    </row>
    <row r="734" spans="1:12" ht="15">
      <c r="A734" s="101" t="s">
        <v>1697</v>
      </c>
      <c r="B734" s="99" t="s">
        <v>2065</v>
      </c>
      <c r="C734" s="99">
        <v>2</v>
      </c>
      <c r="D734" s="103">
        <v>0.0002568857989313416</v>
      </c>
      <c r="E734" s="103">
        <v>3.811541494200998</v>
      </c>
      <c r="F734" s="99" t="s">
        <v>2435</v>
      </c>
      <c r="G734" s="99" t="b">
        <v>0</v>
      </c>
      <c r="H734" s="99" t="b">
        <v>0</v>
      </c>
      <c r="I734" s="99" t="b">
        <v>0</v>
      </c>
      <c r="J734" s="99" t="b">
        <v>0</v>
      </c>
      <c r="K734" s="99" t="b">
        <v>0</v>
      </c>
      <c r="L734" s="99" t="b">
        <v>0</v>
      </c>
    </row>
    <row r="735" spans="1:12" ht="15">
      <c r="A735" s="101" t="s">
        <v>609</v>
      </c>
      <c r="B735" s="99" t="s">
        <v>681</v>
      </c>
      <c r="C735" s="99">
        <v>2</v>
      </c>
      <c r="D735" s="103">
        <v>0.0002568857989313416</v>
      </c>
      <c r="E735" s="103">
        <v>2.2260807646924974</v>
      </c>
      <c r="F735" s="99" t="s">
        <v>2435</v>
      </c>
      <c r="G735" s="99" t="b">
        <v>0</v>
      </c>
      <c r="H735" s="99" t="b">
        <v>0</v>
      </c>
      <c r="I735" s="99" t="b">
        <v>0</v>
      </c>
      <c r="J735" s="99" t="b">
        <v>0</v>
      </c>
      <c r="K735" s="99" t="b">
        <v>0</v>
      </c>
      <c r="L735" s="99" t="b">
        <v>0</v>
      </c>
    </row>
    <row r="736" spans="1:12" ht="15">
      <c r="A736" s="101" t="s">
        <v>501</v>
      </c>
      <c r="B736" s="99" t="s">
        <v>1474</v>
      </c>
      <c r="C736" s="99">
        <v>2</v>
      </c>
      <c r="D736" s="103">
        <v>0.0003030065275454034</v>
      </c>
      <c r="E736" s="103">
        <v>2.431330252489392</v>
      </c>
      <c r="F736" s="99" t="s">
        <v>2435</v>
      </c>
      <c r="G736" s="99" t="b">
        <v>0</v>
      </c>
      <c r="H736" s="99" t="b">
        <v>0</v>
      </c>
      <c r="I736" s="99" t="b">
        <v>0</v>
      </c>
      <c r="J736" s="99" t="b">
        <v>0</v>
      </c>
      <c r="K736" s="99" t="b">
        <v>0</v>
      </c>
      <c r="L736" s="99" t="b">
        <v>0</v>
      </c>
    </row>
    <row r="737" spans="1:12" ht="15">
      <c r="A737" s="101" t="s">
        <v>1218</v>
      </c>
      <c r="B737" s="99" t="s">
        <v>475</v>
      </c>
      <c r="C737" s="99">
        <v>2</v>
      </c>
      <c r="D737" s="103">
        <v>0.0002568857989313416</v>
      </c>
      <c r="E737" s="103">
        <v>1.8477536668554428</v>
      </c>
      <c r="F737" s="99" t="s">
        <v>2435</v>
      </c>
      <c r="G737" s="99" t="b">
        <v>0</v>
      </c>
      <c r="H737" s="99" t="b">
        <v>0</v>
      </c>
      <c r="I737" s="99" t="b">
        <v>0</v>
      </c>
      <c r="J737" s="99" t="b">
        <v>0</v>
      </c>
      <c r="K737" s="99" t="b">
        <v>0</v>
      </c>
      <c r="L737" s="99" t="b">
        <v>0</v>
      </c>
    </row>
    <row r="738" spans="1:12" ht="15">
      <c r="A738" s="101" t="s">
        <v>474</v>
      </c>
      <c r="B738" s="99" t="s">
        <v>1045</v>
      </c>
      <c r="C738" s="99">
        <v>2</v>
      </c>
      <c r="D738" s="103">
        <v>0.0002568857989313416</v>
      </c>
      <c r="E738" s="103">
        <v>1.590779840225856</v>
      </c>
      <c r="F738" s="99" t="s">
        <v>2435</v>
      </c>
      <c r="G738" s="99" t="b">
        <v>0</v>
      </c>
      <c r="H738" s="99" t="b">
        <v>0</v>
      </c>
      <c r="I738" s="99" t="b">
        <v>0</v>
      </c>
      <c r="J738" s="99" t="b">
        <v>0</v>
      </c>
      <c r="K738" s="99" t="b">
        <v>0</v>
      </c>
      <c r="L738" s="99" t="b">
        <v>0</v>
      </c>
    </row>
    <row r="739" spans="1:12" ht="15">
      <c r="A739" s="101" t="s">
        <v>1173</v>
      </c>
      <c r="B739" s="99" t="s">
        <v>2267</v>
      </c>
      <c r="C739" s="99">
        <v>2</v>
      </c>
      <c r="D739" s="103">
        <v>0.0002568857989313416</v>
      </c>
      <c r="E739" s="103">
        <v>3.5105114985370167</v>
      </c>
      <c r="F739" s="99" t="s">
        <v>2435</v>
      </c>
      <c r="G739" s="99" t="b">
        <v>0</v>
      </c>
      <c r="H739" s="99" t="b">
        <v>0</v>
      </c>
      <c r="I739" s="99" t="b">
        <v>0</v>
      </c>
      <c r="J739" s="99" t="b">
        <v>0</v>
      </c>
      <c r="K739" s="99" t="b">
        <v>0</v>
      </c>
      <c r="L739" s="99" t="b">
        <v>0</v>
      </c>
    </row>
    <row r="740" spans="1:12" ht="15">
      <c r="A740" s="101" t="s">
        <v>1471</v>
      </c>
      <c r="B740" s="99" t="s">
        <v>896</v>
      </c>
      <c r="C740" s="99">
        <v>2</v>
      </c>
      <c r="D740" s="103">
        <v>0.0002568857989313416</v>
      </c>
      <c r="E740" s="103">
        <v>3.1583289804256545</v>
      </c>
      <c r="F740" s="99" t="s">
        <v>2435</v>
      </c>
      <c r="G740" s="99" t="b">
        <v>0</v>
      </c>
      <c r="H740" s="99" t="b">
        <v>0</v>
      </c>
      <c r="I740" s="99" t="b">
        <v>0</v>
      </c>
      <c r="J740" s="99" t="b">
        <v>0</v>
      </c>
      <c r="K740" s="99" t="b">
        <v>0</v>
      </c>
      <c r="L740" s="99" t="b">
        <v>0</v>
      </c>
    </row>
    <row r="741" spans="1:12" ht="15">
      <c r="A741" s="101" t="s">
        <v>1214</v>
      </c>
      <c r="B741" s="99" t="s">
        <v>509</v>
      </c>
      <c r="C741" s="99">
        <v>2</v>
      </c>
      <c r="D741" s="103">
        <v>0.0002568857989313416</v>
      </c>
      <c r="E741" s="103">
        <v>2.334420239481336</v>
      </c>
      <c r="F741" s="99" t="s">
        <v>2435</v>
      </c>
      <c r="G741" s="99" t="b">
        <v>0</v>
      </c>
      <c r="H741" s="99" t="b">
        <v>0</v>
      </c>
      <c r="I741" s="99" t="b">
        <v>0</v>
      </c>
      <c r="J741" s="99" t="b">
        <v>0</v>
      </c>
      <c r="K741" s="99" t="b">
        <v>0</v>
      </c>
      <c r="L741" s="99" t="b">
        <v>0</v>
      </c>
    </row>
    <row r="742" spans="1:12" ht="15">
      <c r="A742" s="101" t="s">
        <v>599</v>
      </c>
      <c r="B742" s="99" t="s">
        <v>1972</v>
      </c>
      <c r="C742" s="99">
        <v>2</v>
      </c>
      <c r="D742" s="103">
        <v>0.0002568857989313416</v>
      </c>
      <c r="E742" s="103">
        <v>2.9364802308092983</v>
      </c>
      <c r="F742" s="99" t="s">
        <v>2435</v>
      </c>
      <c r="G742" s="99" t="b">
        <v>0</v>
      </c>
      <c r="H742" s="99" t="b">
        <v>0</v>
      </c>
      <c r="I742" s="99" t="b">
        <v>0</v>
      </c>
      <c r="J742" s="99" t="b">
        <v>0</v>
      </c>
      <c r="K742" s="99" t="b">
        <v>0</v>
      </c>
      <c r="L742" s="99" t="b">
        <v>0</v>
      </c>
    </row>
    <row r="743" spans="1:12" ht="15">
      <c r="A743" s="101" t="s">
        <v>906</v>
      </c>
      <c r="B743" s="99" t="s">
        <v>554</v>
      </c>
      <c r="C743" s="99">
        <v>2</v>
      </c>
      <c r="D743" s="103">
        <v>0.0002568857989313416</v>
      </c>
      <c r="E743" s="103">
        <v>2.356696634192488</v>
      </c>
      <c r="F743" s="99" t="s">
        <v>2435</v>
      </c>
      <c r="G743" s="99" t="b">
        <v>0</v>
      </c>
      <c r="H743" s="99" t="b">
        <v>0</v>
      </c>
      <c r="I743" s="99" t="b">
        <v>0</v>
      </c>
      <c r="J743" s="99" t="b">
        <v>0</v>
      </c>
      <c r="K743" s="99" t="b">
        <v>0</v>
      </c>
      <c r="L743" s="99" t="b">
        <v>0</v>
      </c>
    </row>
    <row r="744" spans="1:12" ht="15">
      <c r="A744" s="101" t="s">
        <v>1726</v>
      </c>
      <c r="B744" s="99" t="s">
        <v>2271</v>
      </c>
      <c r="C744" s="99">
        <v>2</v>
      </c>
      <c r="D744" s="103">
        <v>0.0002568857989313416</v>
      </c>
      <c r="E744" s="103">
        <v>3.811541494200998</v>
      </c>
      <c r="F744" s="99" t="s">
        <v>2435</v>
      </c>
      <c r="G744" s="99" t="b">
        <v>0</v>
      </c>
      <c r="H744" s="99" t="b">
        <v>0</v>
      </c>
      <c r="I744" s="99" t="b">
        <v>0</v>
      </c>
      <c r="J744" s="99" t="b">
        <v>0</v>
      </c>
      <c r="K744" s="99" t="b">
        <v>0</v>
      </c>
      <c r="L744" s="99" t="b">
        <v>0</v>
      </c>
    </row>
    <row r="745" spans="1:12" ht="15">
      <c r="A745" s="101" t="s">
        <v>827</v>
      </c>
      <c r="B745" s="99" t="s">
        <v>501</v>
      </c>
      <c r="C745" s="99">
        <v>2</v>
      </c>
      <c r="D745" s="103">
        <v>0.0003030065275454034</v>
      </c>
      <c r="E745" s="103">
        <v>2.0370245284724486</v>
      </c>
      <c r="F745" s="99" t="s">
        <v>2435</v>
      </c>
      <c r="G745" s="99" t="b">
        <v>0</v>
      </c>
      <c r="H745" s="99" t="b">
        <v>0</v>
      </c>
      <c r="I745" s="99" t="b">
        <v>0</v>
      </c>
      <c r="J745" s="99" t="b">
        <v>0</v>
      </c>
      <c r="K745" s="99" t="b">
        <v>0</v>
      </c>
      <c r="L745" s="99" t="b">
        <v>0</v>
      </c>
    </row>
    <row r="746" spans="1:12" ht="15">
      <c r="A746" s="101" t="s">
        <v>722</v>
      </c>
      <c r="B746" s="99" t="s">
        <v>487</v>
      </c>
      <c r="C746" s="99">
        <v>2</v>
      </c>
      <c r="D746" s="103">
        <v>0.0003030065275454034</v>
      </c>
      <c r="E746" s="103">
        <v>1.7966011444080616</v>
      </c>
      <c r="F746" s="99" t="s">
        <v>2435</v>
      </c>
      <c r="G746" s="99" t="b">
        <v>0</v>
      </c>
      <c r="H746" s="99" t="b">
        <v>0</v>
      </c>
      <c r="I746" s="99" t="b">
        <v>0</v>
      </c>
      <c r="J746" s="99" t="b">
        <v>0</v>
      </c>
      <c r="K746" s="99" t="b">
        <v>0</v>
      </c>
      <c r="L746" s="99" t="b">
        <v>0</v>
      </c>
    </row>
    <row r="747" spans="1:12" ht="15">
      <c r="A747" s="101" t="s">
        <v>2065</v>
      </c>
      <c r="B747" s="99" t="s">
        <v>1034</v>
      </c>
      <c r="C747" s="99">
        <v>2</v>
      </c>
      <c r="D747" s="103">
        <v>0.0002568857989313416</v>
      </c>
      <c r="E747" s="103">
        <v>3.4136014855289605</v>
      </c>
      <c r="F747" s="99" t="s">
        <v>2435</v>
      </c>
      <c r="G747" s="99" t="b">
        <v>0</v>
      </c>
      <c r="H747" s="99" t="b">
        <v>0</v>
      </c>
      <c r="I747" s="99" t="b">
        <v>0</v>
      </c>
      <c r="J747" s="99" t="b">
        <v>0</v>
      </c>
      <c r="K747" s="99" t="b">
        <v>0</v>
      </c>
      <c r="L747" s="99" t="b">
        <v>0</v>
      </c>
    </row>
    <row r="748" spans="1:12" ht="15">
      <c r="A748" s="101" t="s">
        <v>1724</v>
      </c>
      <c r="B748" s="99" t="s">
        <v>644</v>
      </c>
      <c r="C748" s="99">
        <v>2</v>
      </c>
      <c r="D748" s="103">
        <v>0.0002568857989313416</v>
      </c>
      <c r="E748" s="103">
        <v>3.0711788047067543</v>
      </c>
      <c r="F748" s="99" t="s">
        <v>2435</v>
      </c>
      <c r="G748" s="99" t="b">
        <v>0</v>
      </c>
      <c r="H748" s="99" t="b">
        <v>0</v>
      </c>
      <c r="I748" s="99" t="b">
        <v>0</v>
      </c>
      <c r="J748" s="99" t="b">
        <v>0</v>
      </c>
      <c r="K748" s="99" t="b">
        <v>0</v>
      </c>
      <c r="L748" s="99" t="b">
        <v>0</v>
      </c>
    </row>
    <row r="749" spans="1:12" ht="15">
      <c r="A749" s="101" t="s">
        <v>810</v>
      </c>
      <c r="B749" s="99" t="s">
        <v>638</v>
      </c>
      <c r="C749" s="99">
        <v>2</v>
      </c>
      <c r="D749" s="103">
        <v>0.0003030065275454034</v>
      </c>
      <c r="E749" s="103">
        <v>2.489322199467079</v>
      </c>
      <c r="F749" s="99" t="s">
        <v>2435</v>
      </c>
      <c r="G749" s="99" t="b">
        <v>0</v>
      </c>
      <c r="H749" s="99" t="b">
        <v>0</v>
      </c>
      <c r="I749" s="99" t="b">
        <v>0</v>
      </c>
      <c r="J749" s="99" t="b">
        <v>0</v>
      </c>
      <c r="K749" s="99" t="b">
        <v>0</v>
      </c>
      <c r="L749" s="99" t="b">
        <v>0</v>
      </c>
    </row>
    <row r="750" spans="1:12" ht="15">
      <c r="A750" s="101" t="s">
        <v>601</v>
      </c>
      <c r="B750" s="99" t="s">
        <v>2414</v>
      </c>
      <c r="C750" s="99">
        <v>2</v>
      </c>
      <c r="D750" s="103">
        <v>0.0003030065275454034</v>
      </c>
      <c r="E750" s="103">
        <v>2.9664434541867415</v>
      </c>
      <c r="F750" s="99" t="s">
        <v>2435</v>
      </c>
      <c r="G750" s="99" t="b">
        <v>0</v>
      </c>
      <c r="H750" s="99" t="b">
        <v>0</v>
      </c>
      <c r="I750" s="99" t="b">
        <v>0</v>
      </c>
      <c r="J750" s="99" t="b">
        <v>0</v>
      </c>
      <c r="K750" s="99" t="b">
        <v>1</v>
      </c>
      <c r="L750" s="99" t="b">
        <v>0</v>
      </c>
    </row>
    <row r="751" spans="1:12" ht="15">
      <c r="A751" s="101" t="s">
        <v>548</v>
      </c>
      <c r="B751" s="99" t="s">
        <v>993</v>
      </c>
      <c r="C751" s="99">
        <v>2</v>
      </c>
      <c r="D751" s="103">
        <v>0.0002568857989313416</v>
      </c>
      <c r="E751" s="103">
        <v>2.4136014855289605</v>
      </c>
      <c r="F751" s="99" t="s">
        <v>2435</v>
      </c>
      <c r="G751" s="99" t="b">
        <v>0</v>
      </c>
      <c r="H751" s="99" t="b">
        <v>0</v>
      </c>
      <c r="I751" s="99" t="b">
        <v>0</v>
      </c>
      <c r="J751" s="99" t="b">
        <v>0</v>
      </c>
      <c r="K751" s="99" t="b">
        <v>0</v>
      </c>
      <c r="L751" s="99" t="b">
        <v>0</v>
      </c>
    </row>
    <row r="752" spans="1:12" ht="15">
      <c r="A752" s="101" t="s">
        <v>670</v>
      </c>
      <c r="B752" s="99" t="s">
        <v>475</v>
      </c>
      <c r="C752" s="99">
        <v>2</v>
      </c>
      <c r="D752" s="103">
        <v>0.0002568857989313416</v>
      </c>
      <c r="E752" s="103">
        <v>1.4084209730251802</v>
      </c>
      <c r="F752" s="99" t="s">
        <v>2435</v>
      </c>
      <c r="G752" s="99" t="b">
        <v>1</v>
      </c>
      <c r="H752" s="99" t="b">
        <v>0</v>
      </c>
      <c r="I752" s="99" t="b">
        <v>0</v>
      </c>
      <c r="J752" s="99" t="b">
        <v>0</v>
      </c>
      <c r="K752" s="99" t="b">
        <v>0</v>
      </c>
      <c r="L752" s="99" t="b">
        <v>0</v>
      </c>
    </row>
    <row r="753" spans="1:12" ht="15">
      <c r="A753" s="101" t="s">
        <v>2184</v>
      </c>
      <c r="B753" s="99" t="s">
        <v>546</v>
      </c>
      <c r="C753" s="99">
        <v>2</v>
      </c>
      <c r="D753" s="103">
        <v>0.0002568857989313416</v>
      </c>
      <c r="E753" s="103">
        <v>2.811541494200998</v>
      </c>
      <c r="F753" s="99" t="s">
        <v>2435</v>
      </c>
      <c r="G753" s="99" t="b">
        <v>0</v>
      </c>
      <c r="H753" s="99" t="b">
        <v>0</v>
      </c>
      <c r="I753" s="99" t="b">
        <v>0</v>
      </c>
      <c r="J753" s="99" t="b">
        <v>0</v>
      </c>
      <c r="K753" s="99" t="b">
        <v>0</v>
      </c>
      <c r="L753" s="99" t="b">
        <v>0</v>
      </c>
    </row>
    <row r="754" spans="1:12" ht="15">
      <c r="A754" s="101" t="s">
        <v>477</v>
      </c>
      <c r="B754" s="99" t="s">
        <v>1152</v>
      </c>
      <c r="C754" s="99">
        <v>2</v>
      </c>
      <c r="D754" s="103">
        <v>0.0002568857989313416</v>
      </c>
      <c r="E754" s="103">
        <v>1.9986281375581425</v>
      </c>
      <c r="F754" s="99" t="s">
        <v>2435</v>
      </c>
      <c r="G754" s="99" t="b">
        <v>0</v>
      </c>
      <c r="H754" s="99" t="b">
        <v>0</v>
      </c>
      <c r="I754" s="99" t="b">
        <v>0</v>
      </c>
      <c r="J754" s="99" t="b">
        <v>1</v>
      </c>
      <c r="K754" s="99" t="b">
        <v>0</v>
      </c>
      <c r="L754" s="99" t="b">
        <v>0</v>
      </c>
    </row>
    <row r="755" spans="1:12" ht="15">
      <c r="A755" s="101" t="s">
        <v>1088</v>
      </c>
      <c r="B755" s="99" t="s">
        <v>830</v>
      </c>
      <c r="C755" s="99">
        <v>2</v>
      </c>
      <c r="D755" s="103">
        <v>0.0002568857989313416</v>
      </c>
      <c r="E755" s="103">
        <v>2.869533441178685</v>
      </c>
      <c r="F755" s="99" t="s">
        <v>2435</v>
      </c>
      <c r="G755" s="99" t="b">
        <v>0</v>
      </c>
      <c r="H755" s="99" t="b">
        <v>0</v>
      </c>
      <c r="I755" s="99" t="b">
        <v>0</v>
      </c>
      <c r="J755" s="99" t="b">
        <v>0</v>
      </c>
      <c r="K755" s="99" t="b">
        <v>0</v>
      </c>
      <c r="L755" s="99" t="b">
        <v>0</v>
      </c>
    </row>
    <row r="756" spans="1:12" ht="15">
      <c r="A756" s="101" t="s">
        <v>1118</v>
      </c>
      <c r="B756" s="99" t="s">
        <v>800</v>
      </c>
      <c r="C756" s="99">
        <v>2</v>
      </c>
      <c r="D756" s="103">
        <v>0.0002568857989313416</v>
      </c>
      <c r="E756" s="103">
        <v>2.811541494200998</v>
      </c>
      <c r="F756" s="99" t="s">
        <v>2435</v>
      </c>
      <c r="G756" s="99" t="b">
        <v>0</v>
      </c>
      <c r="H756" s="99" t="b">
        <v>0</v>
      </c>
      <c r="I756" s="99" t="b">
        <v>0</v>
      </c>
      <c r="J756" s="99" t="b">
        <v>0</v>
      </c>
      <c r="K756" s="99" t="b">
        <v>0</v>
      </c>
      <c r="L756" s="99" t="b">
        <v>0</v>
      </c>
    </row>
    <row r="757" spans="1:12" ht="15">
      <c r="A757" s="101" t="s">
        <v>481</v>
      </c>
      <c r="B757" s="99" t="s">
        <v>796</v>
      </c>
      <c r="C757" s="99">
        <v>2</v>
      </c>
      <c r="D757" s="103">
        <v>0.0002568857989313416</v>
      </c>
      <c r="E757" s="103">
        <v>1.7781177387140485</v>
      </c>
      <c r="F757" s="99" t="s">
        <v>2435</v>
      </c>
      <c r="G757" s="99" t="b">
        <v>0</v>
      </c>
      <c r="H757" s="99" t="b">
        <v>0</v>
      </c>
      <c r="I757" s="99" t="b">
        <v>0</v>
      </c>
      <c r="J757" s="99" t="b">
        <v>0</v>
      </c>
      <c r="K757" s="99" t="b">
        <v>0</v>
      </c>
      <c r="L757" s="99" t="b">
        <v>0</v>
      </c>
    </row>
    <row r="758" spans="1:12" ht="15">
      <c r="A758" s="101" t="s">
        <v>550</v>
      </c>
      <c r="B758" s="99" t="s">
        <v>671</v>
      </c>
      <c r="C758" s="99">
        <v>2</v>
      </c>
      <c r="D758" s="103">
        <v>0.0002568857989313416</v>
      </c>
      <c r="E758" s="103">
        <v>2.0934551994179067</v>
      </c>
      <c r="F758" s="99" t="s">
        <v>2435</v>
      </c>
      <c r="G758" s="99" t="b">
        <v>0</v>
      </c>
      <c r="H758" s="99" t="b">
        <v>0</v>
      </c>
      <c r="I758" s="99" t="b">
        <v>0</v>
      </c>
      <c r="J758" s="99" t="b">
        <v>0</v>
      </c>
      <c r="K758" s="99" t="b">
        <v>0</v>
      </c>
      <c r="L758" s="99" t="b">
        <v>0</v>
      </c>
    </row>
    <row r="759" spans="1:12" ht="15">
      <c r="A759" s="101" t="s">
        <v>1725</v>
      </c>
      <c r="B759" s="99" t="s">
        <v>1355</v>
      </c>
      <c r="C759" s="99">
        <v>2</v>
      </c>
      <c r="D759" s="103">
        <v>0.0002568857989313416</v>
      </c>
      <c r="E759" s="103">
        <v>3.635450235145317</v>
      </c>
      <c r="F759" s="99" t="s">
        <v>2435</v>
      </c>
      <c r="G759" s="99" t="b">
        <v>0</v>
      </c>
      <c r="H759" s="99" t="b">
        <v>1</v>
      </c>
      <c r="I759" s="99" t="b">
        <v>0</v>
      </c>
      <c r="J759" s="99" t="b">
        <v>0</v>
      </c>
      <c r="K759" s="99" t="b">
        <v>0</v>
      </c>
      <c r="L759" s="99" t="b">
        <v>0</v>
      </c>
    </row>
    <row r="760" spans="1:12" ht="15">
      <c r="A760" s="101" t="s">
        <v>2008</v>
      </c>
      <c r="B760" s="99" t="s">
        <v>2208</v>
      </c>
      <c r="C760" s="99">
        <v>2</v>
      </c>
      <c r="D760" s="103">
        <v>0.0002568857989313416</v>
      </c>
      <c r="E760" s="103">
        <v>3.811541494200998</v>
      </c>
      <c r="F760" s="99" t="s">
        <v>2435</v>
      </c>
      <c r="G760" s="99" t="b">
        <v>0</v>
      </c>
      <c r="H760" s="99" t="b">
        <v>0</v>
      </c>
      <c r="I760" s="99" t="b">
        <v>0</v>
      </c>
      <c r="J760" s="99" t="b">
        <v>0</v>
      </c>
      <c r="K760" s="99" t="b">
        <v>0</v>
      </c>
      <c r="L760" s="99" t="b">
        <v>0</v>
      </c>
    </row>
    <row r="761" spans="1:12" ht="15">
      <c r="A761" s="101" t="s">
        <v>479</v>
      </c>
      <c r="B761" s="99" t="s">
        <v>1234</v>
      </c>
      <c r="C761" s="99">
        <v>2</v>
      </c>
      <c r="D761" s="103">
        <v>0.0002568857989313416</v>
      </c>
      <c r="E761" s="103">
        <v>2.0556666385285065</v>
      </c>
      <c r="F761" s="99" t="s">
        <v>2435</v>
      </c>
      <c r="G761" s="99" t="b">
        <v>0</v>
      </c>
      <c r="H761" s="99" t="b">
        <v>0</v>
      </c>
      <c r="I761" s="99" t="b">
        <v>0</v>
      </c>
      <c r="J761" s="99" t="b">
        <v>0</v>
      </c>
      <c r="K761" s="99" t="b">
        <v>0</v>
      </c>
      <c r="L761" s="99" t="b">
        <v>0</v>
      </c>
    </row>
    <row r="762" spans="1:12" ht="15">
      <c r="A762" s="101" t="s">
        <v>1667</v>
      </c>
      <c r="B762" s="99" t="s">
        <v>800</v>
      </c>
      <c r="C762" s="99">
        <v>2</v>
      </c>
      <c r="D762" s="103">
        <v>0.0002568857989313416</v>
      </c>
      <c r="E762" s="103">
        <v>3.0333902438173546</v>
      </c>
      <c r="F762" s="99" t="s">
        <v>2435</v>
      </c>
      <c r="G762" s="99" t="b">
        <v>0</v>
      </c>
      <c r="H762" s="99" t="b">
        <v>0</v>
      </c>
      <c r="I762" s="99" t="b">
        <v>0</v>
      </c>
      <c r="J762" s="99" t="b">
        <v>0</v>
      </c>
      <c r="K762" s="99" t="b">
        <v>0</v>
      </c>
      <c r="L762" s="99" t="b">
        <v>0</v>
      </c>
    </row>
    <row r="763" spans="1:12" ht="15">
      <c r="A763" s="101" t="s">
        <v>503</v>
      </c>
      <c r="B763" s="99" t="s">
        <v>774</v>
      </c>
      <c r="C763" s="99">
        <v>2</v>
      </c>
      <c r="D763" s="103">
        <v>0.0002568857989313416</v>
      </c>
      <c r="E763" s="103">
        <v>2.0333902438173546</v>
      </c>
      <c r="F763" s="99" t="s">
        <v>2435</v>
      </c>
      <c r="G763" s="99" t="b">
        <v>0</v>
      </c>
      <c r="H763" s="99" t="b">
        <v>0</v>
      </c>
      <c r="I763" s="99" t="b">
        <v>0</v>
      </c>
      <c r="J763" s="99" t="b">
        <v>0</v>
      </c>
      <c r="K763" s="99" t="b">
        <v>0</v>
      </c>
      <c r="L763" s="99" t="b">
        <v>0</v>
      </c>
    </row>
    <row r="764" spans="1:12" ht="15">
      <c r="A764" s="101" t="s">
        <v>530</v>
      </c>
      <c r="B764" s="99" t="s">
        <v>1454</v>
      </c>
      <c r="C764" s="99">
        <v>2</v>
      </c>
      <c r="D764" s="103">
        <v>0.0003030065275454034</v>
      </c>
      <c r="E764" s="103">
        <v>2.556268989097692</v>
      </c>
      <c r="F764" s="99" t="s">
        <v>2435</v>
      </c>
      <c r="G764" s="99" t="b">
        <v>0</v>
      </c>
      <c r="H764" s="99" t="b">
        <v>0</v>
      </c>
      <c r="I764" s="99" t="b">
        <v>0</v>
      </c>
      <c r="J764" s="99" t="b">
        <v>0</v>
      </c>
      <c r="K764" s="99" t="b">
        <v>0</v>
      </c>
      <c r="L764" s="99" t="b">
        <v>0</v>
      </c>
    </row>
    <row r="765" spans="1:12" ht="15">
      <c r="A765" s="101" t="s">
        <v>521</v>
      </c>
      <c r="B765" s="99" t="s">
        <v>690</v>
      </c>
      <c r="C765" s="99">
        <v>2</v>
      </c>
      <c r="D765" s="103">
        <v>0.0002568857989313416</v>
      </c>
      <c r="E765" s="103">
        <v>2.015661476856923</v>
      </c>
      <c r="F765" s="99" t="s">
        <v>2435</v>
      </c>
      <c r="G765" s="99" t="b">
        <v>0</v>
      </c>
      <c r="H765" s="99" t="b">
        <v>0</v>
      </c>
      <c r="I765" s="99" t="b">
        <v>0</v>
      </c>
      <c r="J765" s="99" t="b">
        <v>0</v>
      </c>
      <c r="K765" s="99" t="b">
        <v>0</v>
      </c>
      <c r="L765" s="99" t="b">
        <v>0</v>
      </c>
    </row>
    <row r="766" spans="1:12" ht="15">
      <c r="A766" s="101" t="s">
        <v>500</v>
      </c>
      <c r="B766" s="99" t="s">
        <v>535</v>
      </c>
      <c r="C766" s="99">
        <v>2</v>
      </c>
      <c r="D766" s="103">
        <v>0.0002568857989313416</v>
      </c>
      <c r="E766" s="103">
        <v>1.5078056051610922</v>
      </c>
      <c r="F766" s="99" t="s">
        <v>2435</v>
      </c>
      <c r="G766" s="99" t="b">
        <v>0</v>
      </c>
      <c r="H766" s="99" t="b">
        <v>0</v>
      </c>
      <c r="I766" s="99" t="b">
        <v>0</v>
      </c>
      <c r="J766" s="99" t="b">
        <v>0</v>
      </c>
      <c r="K766" s="99" t="b">
        <v>0</v>
      </c>
      <c r="L766" s="99" t="b">
        <v>0</v>
      </c>
    </row>
    <row r="767" spans="1:12" ht="15">
      <c r="A767" s="101" t="s">
        <v>1636</v>
      </c>
      <c r="B767" s="99" t="s">
        <v>753</v>
      </c>
      <c r="C767" s="99">
        <v>2</v>
      </c>
      <c r="D767" s="103">
        <v>0.0002568857989313416</v>
      </c>
      <c r="E767" s="103">
        <v>2.982237721369973</v>
      </c>
      <c r="F767" s="99" t="s">
        <v>2435</v>
      </c>
      <c r="G767" s="99" t="b">
        <v>0</v>
      </c>
      <c r="H767" s="99" t="b">
        <v>0</v>
      </c>
      <c r="I767" s="99" t="b">
        <v>0</v>
      </c>
      <c r="J767" s="99" t="b">
        <v>0</v>
      </c>
      <c r="K767" s="99" t="b">
        <v>0</v>
      </c>
      <c r="L767" s="99" t="b">
        <v>0</v>
      </c>
    </row>
    <row r="768" spans="1:12" ht="15">
      <c r="A768" s="101" t="s">
        <v>880</v>
      </c>
      <c r="B768" s="99" t="s">
        <v>1587</v>
      </c>
      <c r="C768" s="99">
        <v>2</v>
      </c>
      <c r="D768" s="103">
        <v>0.0002568857989313416</v>
      </c>
      <c r="E768" s="103">
        <v>3.0913821907950414</v>
      </c>
      <c r="F768" s="99" t="s">
        <v>2435</v>
      </c>
      <c r="G768" s="99" t="b">
        <v>0</v>
      </c>
      <c r="H768" s="99" t="b">
        <v>0</v>
      </c>
      <c r="I768" s="99" t="b">
        <v>0</v>
      </c>
      <c r="J768" s="99" t="b">
        <v>0</v>
      </c>
      <c r="K768" s="99" t="b">
        <v>0</v>
      </c>
      <c r="L768" s="99" t="b">
        <v>0</v>
      </c>
    </row>
    <row r="769" spans="1:12" ht="15">
      <c r="A769" s="101" t="s">
        <v>740</v>
      </c>
      <c r="B769" s="99" t="s">
        <v>477</v>
      </c>
      <c r="C769" s="99">
        <v>2</v>
      </c>
      <c r="D769" s="103">
        <v>0.0002568857989313416</v>
      </c>
      <c r="E769" s="103">
        <v>1.6464456194467803</v>
      </c>
      <c r="F769" s="99" t="s">
        <v>2435</v>
      </c>
      <c r="G769" s="99" t="b">
        <v>0</v>
      </c>
      <c r="H769" s="99" t="b">
        <v>0</v>
      </c>
      <c r="I769" s="99" t="b">
        <v>0</v>
      </c>
      <c r="J769" s="99" t="b">
        <v>0</v>
      </c>
      <c r="K769" s="99" t="b">
        <v>0</v>
      </c>
      <c r="L769" s="99" t="b">
        <v>0</v>
      </c>
    </row>
    <row r="770" spans="1:12" ht="15">
      <c r="A770" s="101" t="s">
        <v>2062</v>
      </c>
      <c r="B770" s="99" t="s">
        <v>496</v>
      </c>
      <c r="C770" s="99">
        <v>2</v>
      </c>
      <c r="D770" s="103">
        <v>0.0002568857989313416</v>
      </c>
      <c r="E770" s="103">
        <v>2.5443697657979842</v>
      </c>
      <c r="F770" s="99" t="s">
        <v>2435</v>
      </c>
      <c r="G770" s="99" t="b">
        <v>0</v>
      </c>
      <c r="H770" s="99" t="b">
        <v>0</v>
      </c>
      <c r="I770" s="99" t="b">
        <v>0</v>
      </c>
      <c r="J770" s="99" t="b">
        <v>0</v>
      </c>
      <c r="K770" s="99" t="b">
        <v>0</v>
      </c>
      <c r="L770" s="99" t="b">
        <v>0</v>
      </c>
    </row>
    <row r="771" spans="1:12" ht="15">
      <c r="A771" s="101" t="s">
        <v>1033</v>
      </c>
      <c r="B771" s="99" t="s">
        <v>1873</v>
      </c>
      <c r="C771" s="99">
        <v>2</v>
      </c>
      <c r="D771" s="103">
        <v>0.0002568857989313416</v>
      </c>
      <c r="E771" s="103">
        <v>3.4136014855289605</v>
      </c>
      <c r="F771" s="99" t="s">
        <v>2435</v>
      </c>
      <c r="G771" s="99" t="b">
        <v>0</v>
      </c>
      <c r="H771" s="99" t="b">
        <v>0</v>
      </c>
      <c r="I771" s="99" t="b">
        <v>0</v>
      </c>
      <c r="J771" s="99" t="b">
        <v>0</v>
      </c>
      <c r="K771" s="99" t="b">
        <v>0</v>
      </c>
      <c r="L771" s="99" t="b">
        <v>0</v>
      </c>
    </row>
    <row r="772" spans="1:12" ht="15">
      <c r="A772" s="101" t="s">
        <v>968</v>
      </c>
      <c r="B772" s="99" t="s">
        <v>860</v>
      </c>
      <c r="C772" s="99">
        <v>2</v>
      </c>
      <c r="D772" s="103">
        <v>0.0002568857989313416</v>
      </c>
      <c r="E772" s="103">
        <v>2.79035219513106</v>
      </c>
      <c r="F772" s="99" t="s">
        <v>2435</v>
      </c>
      <c r="G772" s="99" t="b">
        <v>0</v>
      </c>
      <c r="H772" s="99" t="b">
        <v>0</v>
      </c>
      <c r="I772" s="99" t="b">
        <v>0</v>
      </c>
      <c r="J772" s="99" t="b">
        <v>0</v>
      </c>
      <c r="K772" s="99" t="b">
        <v>0</v>
      </c>
      <c r="L772" s="99" t="b">
        <v>0</v>
      </c>
    </row>
    <row r="773" spans="1:12" ht="15">
      <c r="A773" s="101" t="s">
        <v>1625</v>
      </c>
      <c r="B773" s="99" t="s">
        <v>665</v>
      </c>
      <c r="C773" s="99">
        <v>2</v>
      </c>
      <c r="D773" s="103">
        <v>0.0003030065275454034</v>
      </c>
      <c r="E773" s="103">
        <v>2.895087545651073</v>
      </c>
      <c r="F773" s="99" t="s">
        <v>2435</v>
      </c>
      <c r="G773" s="99" t="b">
        <v>0</v>
      </c>
      <c r="H773" s="99" t="b">
        <v>0</v>
      </c>
      <c r="I773" s="99" t="b">
        <v>0</v>
      </c>
      <c r="J773" s="99" t="b">
        <v>0</v>
      </c>
      <c r="K773" s="99" t="b">
        <v>0</v>
      </c>
      <c r="L773" s="99" t="b">
        <v>0</v>
      </c>
    </row>
    <row r="774" spans="1:12" ht="15">
      <c r="A774" s="101" t="s">
        <v>490</v>
      </c>
      <c r="B774" s="99" t="s">
        <v>1289</v>
      </c>
      <c r="C774" s="99">
        <v>2</v>
      </c>
      <c r="D774" s="103">
        <v>0.0002568857989313416</v>
      </c>
      <c r="E774" s="103">
        <v>2.1680888177148105</v>
      </c>
      <c r="F774" s="99" t="s">
        <v>2435</v>
      </c>
      <c r="G774" s="99" t="b">
        <v>0</v>
      </c>
      <c r="H774" s="99" t="b">
        <v>0</v>
      </c>
      <c r="I774" s="99" t="b">
        <v>0</v>
      </c>
      <c r="J774" s="99" t="b">
        <v>0</v>
      </c>
      <c r="K774" s="99" t="b">
        <v>0</v>
      </c>
      <c r="L774" s="99" t="b">
        <v>0</v>
      </c>
    </row>
    <row r="775" spans="1:12" ht="15">
      <c r="A775" s="101" t="s">
        <v>2267</v>
      </c>
      <c r="B775" s="99" t="s">
        <v>721</v>
      </c>
      <c r="C775" s="99">
        <v>2</v>
      </c>
      <c r="D775" s="103">
        <v>0.0002568857989313416</v>
      </c>
      <c r="E775" s="103">
        <v>3.1583289804256545</v>
      </c>
      <c r="F775" s="99" t="s">
        <v>2435</v>
      </c>
      <c r="G775" s="99" t="b">
        <v>0</v>
      </c>
      <c r="H775" s="99" t="b">
        <v>0</v>
      </c>
      <c r="I775" s="99" t="b">
        <v>0</v>
      </c>
      <c r="J775" s="99" t="b">
        <v>0</v>
      </c>
      <c r="K775" s="99" t="b">
        <v>0</v>
      </c>
      <c r="L775" s="99" t="b">
        <v>0</v>
      </c>
    </row>
    <row r="776" spans="1:12" ht="15">
      <c r="A776" s="101" t="s">
        <v>525</v>
      </c>
      <c r="B776" s="99" t="s">
        <v>659</v>
      </c>
      <c r="C776" s="99">
        <v>2</v>
      </c>
      <c r="D776" s="103">
        <v>0.0002568857989313416</v>
      </c>
      <c r="E776" s="103">
        <v>1.9742687916986978</v>
      </c>
      <c r="F776" s="99" t="s">
        <v>2435</v>
      </c>
      <c r="G776" s="99" t="b">
        <v>0</v>
      </c>
      <c r="H776" s="99" t="b">
        <v>0</v>
      </c>
      <c r="I776" s="99" t="b">
        <v>0</v>
      </c>
      <c r="J776" s="99" t="b">
        <v>0</v>
      </c>
      <c r="K776" s="99" t="b">
        <v>0</v>
      </c>
      <c r="L776" s="99" t="b">
        <v>0</v>
      </c>
    </row>
    <row r="777" spans="1:12" ht="15">
      <c r="A777" s="101" t="s">
        <v>1170</v>
      </c>
      <c r="B777" s="99" t="s">
        <v>1182</v>
      </c>
      <c r="C777" s="99">
        <v>2</v>
      </c>
      <c r="D777" s="103">
        <v>0.0002568857989313416</v>
      </c>
      <c r="E777" s="103">
        <v>3.209481502873036</v>
      </c>
      <c r="F777" s="99" t="s">
        <v>2435</v>
      </c>
      <c r="G777" s="99" t="b">
        <v>0</v>
      </c>
      <c r="H777" s="99" t="b">
        <v>0</v>
      </c>
      <c r="I777" s="99" t="b">
        <v>0</v>
      </c>
      <c r="J777" s="99" t="b">
        <v>0</v>
      </c>
      <c r="K777" s="99" t="b">
        <v>0</v>
      </c>
      <c r="L777" s="99" t="b">
        <v>0</v>
      </c>
    </row>
    <row r="778" spans="1:12" ht="15">
      <c r="A778" s="101" t="s">
        <v>879</v>
      </c>
      <c r="B778" s="99" t="s">
        <v>716</v>
      </c>
      <c r="C778" s="99">
        <v>2</v>
      </c>
      <c r="D778" s="103">
        <v>0.0002568857989313416</v>
      </c>
      <c r="E778" s="103">
        <v>2.5685034455147036</v>
      </c>
      <c r="F778" s="99" t="s">
        <v>2435</v>
      </c>
      <c r="G778" s="99" t="b">
        <v>0</v>
      </c>
      <c r="H778" s="99" t="b">
        <v>0</v>
      </c>
      <c r="I778" s="99" t="b">
        <v>0</v>
      </c>
      <c r="J778" s="99" t="b">
        <v>0</v>
      </c>
      <c r="K778" s="99" t="b">
        <v>0</v>
      </c>
      <c r="L778" s="99" t="b">
        <v>0</v>
      </c>
    </row>
    <row r="779" spans="1:12" ht="15">
      <c r="A779" s="101" t="s">
        <v>483</v>
      </c>
      <c r="B779" s="99" t="s">
        <v>697</v>
      </c>
      <c r="C779" s="99">
        <v>2</v>
      </c>
      <c r="D779" s="103">
        <v>0.0002568857989313416</v>
      </c>
      <c r="E779" s="103">
        <v>1.7234054055004469</v>
      </c>
      <c r="F779" s="99" t="s">
        <v>2435</v>
      </c>
      <c r="G779" s="99" t="b">
        <v>0</v>
      </c>
      <c r="H779" s="99" t="b">
        <v>0</v>
      </c>
      <c r="I779" s="99" t="b">
        <v>0</v>
      </c>
      <c r="J779" s="99" t="b">
        <v>0</v>
      </c>
      <c r="K779" s="99" t="b">
        <v>0</v>
      </c>
      <c r="L779" s="99" t="b">
        <v>0</v>
      </c>
    </row>
    <row r="780" spans="1:12" ht="15">
      <c r="A780" s="101" t="s">
        <v>497</v>
      </c>
      <c r="B780" s="99" t="s">
        <v>1915</v>
      </c>
      <c r="C780" s="99">
        <v>2</v>
      </c>
      <c r="D780" s="103">
        <v>0.0002568857989313416</v>
      </c>
      <c r="E780" s="103">
        <v>2.5443697657979842</v>
      </c>
      <c r="F780" s="99" t="s">
        <v>2435</v>
      </c>
      <c r="G780" s="99" t="b">
        <v>0</v>
      </c>
      <c r="H780" s="99" t="b">
        <v>0</v>
      </c>
      <c r="I780" s="99" t="b">
        <v>0</v>
      </c>
      <c r="J780" s="99" t="b">
        <v>0</v>
      </c>
      <c r="K780" s="99" t="b">
        <v>0</v>
      </c>
      <c r="L780" s="99" t="b">
        <v>0</v>
      </c>
    </row>
    <row r="781" spans="1:12" ht="15">
      <c r="A781" s="101" t="s">
        <v>1410</v>
      </c>
      <c r="B781" s="99" t="s">
        <v>1786</v>
      </c>
      <c r="C781" s="99">
        <v>2</v>
      </c>
      <c r="D781" s="103">
        <v>0.0002568857989313416</v>
      </c>
      <c r="E781" s="103">
        <v>3.635450235145317</v>
      </c>
      <c r="F781" s="99" t="s">
        <v>2435</v>
      </c>
      <c r="G781" s="99" t="b">
        <v>0</v>
      </c>
      <c r="H781" s="99" t="b">
        <v>0</v>
      </c>
      <c r="I781" s="99" t="b">
        <v>0</v>
      </c>
      <c r="J781" s="99" t="b">
        <v>0</v>
      </c>
      <c r="K781" s="99" t="b">
        <v>0</v>
      </c>
      <c r="L781" s="99" t="b">
        <v>0</v>
      </c>
    </row>
    <row r="782" spans="1:12" ht="15">
      <c r="A782" s="101" t="s">
        <v>973</v>
      </c>
      <c r="B782" s="99" t="s">
        <v>858</v>
      </c>
      <c r="C782" s="99">
        <v>2</v>
      </c>
      <c r="D782" s="103">
        <v>0.0002568857989313416</v>
      </c>
      <c r="E782" s="103">
        <v>2.79035219513106</v>
      </c>
      <c r="F782" s="99" t="s">
        <v>2435</v>
      </c>
      <c r="G782" s="99" t="b">
        <v>0</v>
      </c>
      <c r="H782" s="99" t="b">
        <v>0</v>
      </c>
      <c r="I782" s="99" t="b">
        <v>0</v>
      </c>
      <c r="J782" s="99" t="b">
        <v>0</v>
      </c>
      <c r="K782" s="99" t="b">
        <v>0</v>
      </c>
      <c r="L782" s="99" t="b">
        <v>0</v>
      </c>
    </row>
    <row r="783" spans="1:12" ht="15">
      <c r="A783" s="101" t="s">
        <v>673</v>
      </c>
      <c r="B783" s="99" t="s">
        <v>945</v>
      </c>
      <c r="C783" s="99">
        <v>2</v>
      </c>
      <c r="D783" s="103">
        <v>0.0002568857989313416</v>
      </c>
      <c r="E783" s="103">
        <v>2.5940575499870917</v>
      </c>
      <c r="F783" s="99" t="s">
        <v>2435</v>
      </c>
      <c r="G783" s="99" t="b">
        <v>0</v>
      </c>
      <c r="H783" s="99" t="b">
        <v>0</v>
      </c>
      <c r="I783" s="99" t="b">
        <v>0</v>
      </c>
      <c r="J783" s="99" t="b">
        <v>0</v>
      </c>
      <c r="K783" s="99" t="b">
        <v>0</v>
      </c>
      <c r="L783" s="99" t="b">
        <v>0</v>
      </c>
    </row>
    <row r="784" spans="1:12" ht="15">
      <c r="A784" s="101" t="s">
        <v>717</v>
      </c>
      <c r="B784" s="99" t="s">
        <v>502</v>
      </c>
      <c r="C784" s="99">
        <v>2</v>
      </c>
      <c r="D784" s="103">
        <v>0.0002568857989313416</v>
      </c>
      <c r="E784" s="103">
        <v>1.9919975586591294</v>
      </c>
      <c r="F784" s="99" t="s">
        <v>2435</v>
      </c>
      <c r="G784" s="99" t="b">
        <v>0</v>
      </c>
      <c r="H784" s="99" t="b">
        <v>0</v>
      </c>
      <c r="I784" s="99" t="b">
        <v>0</v>
      </c>
      <c r="J784" s="99" t="b">
        <v>0</v>
      </c>
      <c r="K784" s="99" t="b">
        <v>0</v>
      </c>
      <c r="L784" s="99" t="b">
        <v>0</v>
      </c>
    </row>
    <row r="785" spans="1:12" ht="15">
      <c r="A785" s="101" t="s">
        <v>1094</v>
      </c>
      <c r="B785" s="99" t="s">
        <v>640</v>
      </c>
      <c r="C785" s="99">
        <v>2</v>
      </c>
      <c r="D785" s="103">
        <v>0.0002568857989313416</v>
      </c>
      <c r="E785" s="103">
        <v>2.635450235145317</v>
      </c>
      <c r="F785" s="99" t="s">
        <v>2435</v>
      </c>
      <c r="G785" s="99" t="b">
        <v>0</v>
      </c>
      <c r="H785" s="99" t="b">
        <v>0</v>
      </c>
      <c r="I785" s="99" t="b">
        <v>0</v>
      </c>
      <c r="J785" s="99" t="b">
        <v>0</v>
      </c>
      <c r="K785" s="99" t="b">
        <v>0</v>
      </c>
      <c r="L785" s="99" t="b">
        <v>0</v>
      </c>
    </row>
    <row r="786" spans="1:12" ht="15">
      <c r="A786" s="101" t="s">
        <v>2347</v>
      </c>
      <c r="B786" s="99" t="s">
        <v>1009</v>
      </c>
      <c r="C786" s="99">
        <v>2</v>
      </c>
      <c r="D786" s="103">
        <v>0.0002568857989313416</v>
      </c>
      <c r="E786" s="103">
        <v>3.4136014855289605</v>
      </c>
      <c r="F786" s="99" t="s">
        <v>2435</v>
      </c>
      <c r="G786" s="99" t="b">
        <v>0</v>
      </c>
      <c r="H786" s="99" t="b">
        <v>0</v>
      </c>
      <c r="I786" s="99" t="b">
        <v>0</v>
      </c>
      <c r="J786" s="99" t="b">
        <v>0</v>
      </c>
      <c r="K786" s="99" t="b">
        <v>0</v>
      </c>
      <c r="L786" s="99" t="b">
        <v>0</v>
      </c>
    </row>
    <row r="787" spans="1:12" ht="15">
      <c r="A787" s="101" t="s">
        <v>530</v>
      </c>
      <c r="B787" s="99" t="s">
        <v>1015</v>
      </c>
      <c r="C787" s="99">
        <v>2</v>
      </c>
      <c r="D787" s="103">
        <v>0.0002568857989313416</v>
      </c>
      <c r="E787" s="103">
        <v>2.334420239481336</v>
      </c>
      <c r="F787" s="99" t="s">
        <v>2435</v>
      </c>
      <c r="G787" s="99" t="b">
        <v>0</v>
      </c>
      <c r="H787" s="99" t="b">
        <v>0</v>
      </c>
      <c r="I787" s="99" t="b">
        <v>0</v>
      </c>
      <c r="J787" s="99" t="b">
        <v>0</v>
      </c>
      <c r="K787" s="99" t="b">
        <v>0</v>
      </c>
      <c r="L787" s="99" t="b">
        <v>0</v>
      </c>
    </row>
    <row r="788" spans="1:12" ht="15">
      <c r="A788" s="101" t="s">
        <v>1138</v>
      </c>
      <c r="B788" s="99" t="s">
        <v>1365</v>
      </c>
      <c r="C788" s="99">
        <v>2</v>
      </c>
      <c r="D788" s="103">
        <v>0.0002568857989313416</v>
      </c>
      <c r="E788" s="103">
        <v>3.334420239481336</v>
      </c>
      <c r="F788" s="99" t="s">
        <v>2435</v>
      </c>
      <c r="G788" s="99" t="b">
        <v>0</v>
      </c>
      <c r="H788" s="99" t="b">
        <v>0</v>
      </c>
      <c r="I788" s="99" t="b">
        <v>0</v>
      </c>
      <c r="J788" s="99" t="b">
        <v>0</v>
      </c>
      <c r="K788" s="99" t="b">
        <v>0</v>
      </c>
      <c r="L788" s="99" t="b">
        <v>0</v>
      </c>
    </row>
    <row r="789" spans="1:12" ht="15">
      <c r="A789" s="101" t="s">
        <v>514</v>
      </c>
      <c r="B789" s="99" t="s">
        <v>780</v>
      </c>
      <c r="C789" s="99">
        <v>2</v>
      </c>
      <c r="D789" s="103">
        <v>0.0002568857989313416</v>
      </c>
      <c r="E789" s="103">
        <v>2.0633534671947977</v>
      </c>
      <c r="F789" s="99" t="s">
        <v>2435</v>
      </c>
      <c r="G789" s="99" t="b">
        <v>0</v>
      </c>
      <c r="H789" s="99" t="b">
        <v>0</v>
      </c>
      <c r="I789" s="99" t="b">
        <v>0</v>
      </c>
      <c r="J789" s="99" t="b">
        <v>0</v>
      </c>
      <c r="K789" s="99" t="b">
        <v>0</v>
      </c>
      <c r="L789" s="99" t="b">
        <v>0</v>
      </c>
    </row>
    <row r="790" spans="1:12" ht="15">
      <c r="A790" s="101" t="s">
        <v>758</v>
      </c>
      <c r="B790" s="99" t="s">
        <v>747</v>
      </c>
      <c r="C790" s="99">
        <v>2</v>
      </c>
      <c r="D790" s="103">
        <v>0.0003030065275454034</v>
      </c>
      <c r="E790" s="103">
        <v>2.505116466650311</v>
      </c>
      <c r="F790" s="99" t="s">
        <v>2435</v>
      </c>
      <c r="G790" s="99" t="b">
        <v>0</v>
      </c>
      <c r="H790" s="99" t="b">
        <v>0</v>
      </c>
      <c r="I790" s="99" t="b">
        <v>0</v>
      </c>
      <c r="J790" s="99" t="b">
        <v>0</v>
      </c>
      <c r="K790" s="99" t="b">
        <v>0</v>
      </c>
      <c r="L790" s="99" t="b">
        <v>0</v>
      </c>
    </row>
    <row r="791" spans="1:12" ht="15">
      <c r="A791" s="101" t="s">
        <v>723</v>
      </c>
      <c r="B791" s="99" t="s">
        <v>1236</v>
      </c>
      <c r="C791" s="99">
        <v>2</v>
      </c>
      <c r="D791" s="103">
        <v>0.0002568857989313416</v>
      </c>
      <c r="E791" s="103">
        <v>2.857298984761673</v>
      </c>
      <c r="F791" s="99" t="s">
        <v>2435</v>
      </c>
      <c r="G791" s="99" t="b">
        <v>0</v>
      </c>
      <c r="H791" s="99" t="b">
        <v>0</v>
      </c>
      <c r="I791" s="99" t="b">
        <v>0</v>
      </c>
      <c r="J791" s="99" t="b">
        <v>0</v>
      </c>
      <c r="K791" s="99" t="b">
        <v>0</v>
      </c>
      <c r="L791" s="99" t="b">
        <v>0</v>
      </c>
    </row>
    <row r="792" spans="1:12" ht="15">
      <c r="A792" s="101" t="s">
        <v>555</v>
      </c>
      <c r="B792" s="99" t="s">
        <v>1877</v>
      </c>
      <c r="C792" s="99">
        <v>2</v>
      </c>
      <c r="D792" s="103">
        <v>0.0002568857989313416</v>
      </c>
      <c r="E792" s="103">
        <v>2.8338178889121504</v>
      </c>
      <c r="F792" s="99" t="s">
        <v>2435</v>
      </c>
      <c r="G792" s="99" t="b">
        <v>0</v>
      </c>
      <c r="H792" s="99" t="b">
        <v>0</v>
      </c>
      <c r="I792" s="99" t="b">
        <v>0</v>
      </c>
      <c r="J792" s="99" t="b">
        <v>0</v>
      </c>
      <c r="K792" s="99" t="b">
        <v>0</v>
      </c>
      <c r="L792" s="99" t="b">
        <v>0</v>
      </c>
    </row>
    <row r="793" spans="1:12" ht="15">
      <c r="A793" s="101" t="s">
        <v>230</v>
      </c>
      <c r="B793" s="99" t="s">
        <v>2144</v>
      </c>
      <c r="C793" s="99">
        <v>2</v>
      </c>
      <c r="D793" s="103">
        <v>0.0002568857989313416</v>
      </c>
      <c r="E793" s="103">
        <v>2.4498136581834054</v>
      </c>
      <c r="F793" s="99" t="s">
        <v>2435</v>
      </c>
      <c r="G793" s="99" t="b">
        <v>0</v>
      </c>
      <c r="H793" s="99" t="b">
        <v>0</v>
      </c>
      <c r="I793" s="99" t="b">
        <v>0</v>
      </c>
      <c r="J793" s="99" t="b">
        <v>0</v>
      </c>
      <c r="K793" s="99" t="b">
        <v>0</v>
      </c>
      <c r="L793" s="99" t="b">
        <v>0</v>
      </c>
    </row>
    <row r="794" spans="1:12" ht="15">
      <c r="A794" s="101" t="s">
        <v>2010</v>
      </c>
      <c r="B794" s="99" t="s">
        <v>554</v>
      </c>
      <c r="C794" s="99">
        <v>2</v>
      </c>
      <c r="D794" s="103">
        <v>0.0002568857989313416</v>
      </c>
      <c r="E794" s="103">
        <v>2.8338178889121504</v>
      </c>
      <c r="F794" s="99" t="s">
        <v>2435</v>
      </c>
      <c r="G794" s="99" t="b">
        <v>1</v>
      </c>
      <c r="H794" s="99" t="b">
        <v>0</v>
      </c>
      <c r="I794" s="99" t="b">
        <v>0</v>
      </c>
      <c r="J794" s="99" t="b">
        <v>0</v>
      </c>
      <c r="K794" s="99" t="b">
        <v>0</v>
      </c>
      <c r="L794" s="99" t="b">
        <v>0</v>
      </c>
    </row>
    <row r="795" spans="1:12" ht="15">
      <c r="A795" s="101" t="s">
        <v>848</v>
      </c>
      <c r="B795" s="99" t="s">
        <v>482</v>
      </c>
      <c r="C795" s="99">
        <v>2</v>
      </c>
      <c r="D795" s="103">
        <v>0.0002568857989313416</v>
      </c>
      <c r="E795" s="103">
        <v>1.869533441178685</v>
      </c>
      <c r="F795" s="99" t="s">
        <v>2435</v>
      </c>
      <c r="G795" s="99" t="b">
        <v>0</v>
      </c>
      <c r="H795" s="99" t="b">
        <v>0</v>
      </c>
      <c r="I795" s="99" t="b">
        <v>0</v>
      </c>
      <c r="J795" s="99" t="b">
        <v>0</v>
      </c>
      <c r="K795" s="99" t="b">
        <v>0</v>
      </c>
      <c r="L795" s="99" t="b">
        <v>0</v>
      </c>
    </row>
    <row r="796" spans="1:12" ht="15">
      <c r="A796" s="101" t="s">
        <v>620</v>
      </c>
      <c r="B796" s="99" t="s">
        <v>806</v>
      </c>
      <c r="C796" s="99">
        <v>2</v>
      </c>
      <c r="D796" s="103">
        <v>0.0003030065275454034</v>
      </c>
      <c r="E796" s="103">
        <v>2.431330252489392</v>
      </c>
      <c r="F796" s="99" t="s">
        <v>2435</v>
      </c>
      <c r="G796" s="99" t="b">
        <v>0</v>
      </c>
      <c r="H796" s="99" t="b">
        <v>0</v>
      </c>
      <c r="I796" s="99" t="b">
        <v>0</v>
      </c>
      <c r="J796" s="99" t="b">
        <v>0</v>
      </c>
      <c r="K796" s="99" t="b">
        <v>0</v>
      </c>
      <c r="L796" s="99" t="b">
        <v>0</v>
      </c>
    </row>
    <row r="797" spans="1:12" ht="15">
      <c r="A797" s="101" t="s">
        <v>621</v>
      </c>
      <c r="B797" s="99" t="s">
        <v>873</v>
      </c>
      <c r="C797" s="99">
        <v>2</v>
      </c>
      <c r="D797" s="103">
        <v>0.0002568857989313416</v>
      </c>
      <c r="E797" s="103">
        <v>2.454560093207867</v>
      </c>
      <c r="F797" s="99" t="s">
        <v>2435</v>
      </c>
      <c r="G797" s="99" t="b">
        <v>0</v>
      </c>
      <c r="H797" s="99" t="b">
        <v>0</v>
      </c>
      <c r="I797" s="99" t="b">
        <v>0</v>
      </c>
      <c r="J797" s="99" t="b">
        <v>0</v>
      </c>
      <c r="K797" s="99" t="b">
        <v>0</v>
      </c>
      <c r="L797" s="99" t="b">
        <v>0</v>
      </c>
    </row>
    <row r="798" spans="1:12" ht="15">
      <c r="A798" s="101" t="s">
        <v>486</v>
      </c>
      <c r="B798" s="99" t="s">
        <v>614</v>
      </c>
      <c r="C798" s="99">
        <v>2</v>
      </c>
      <c r="D798" s="103">
        <v>0.0003030065275454034</v>
      </c>
      <c r="E798" s="103">
        <v>1.5862322124751354</v>
      </c>
      <c r="F798" s="99" t="s">
        <v>2435</v>
      </c>
      <c r="G798" s="99" t="b">
        <v>0</v>
      </c>
      <c r="H798" s="99" t="b">
        <v>0</v>
      </c>
      <c r="I798" s="99" t="b">
        <v>0</v>
      </c>
      <c r="J798" s="99" t="b">
        <v>0</v>
      </c>
      <c r="K798" s="99" t="b">
        <v>0</v>
      </c>
      <c r="L798" s="99" t="b">
        <v>0</v>
      </c>
    </row>
    <row r="799" spans="1:12" ht="15">
      <c r="A799" s="101" t="s">
        <v>717</v>
      </c>
      <c r="B799" s="99" t="s">
        <v>834</v>
      </c>
      <c r="C799" s="99">
        <v>2</v>
      </c>
      <c r="D799" s="103">
        <v>0.0002568857989313416</v>
      </c>
      <c r="E799" s="103">
        <v>2.6654134585227602</v>
      </c>
      <c r="F799" s="99" t="s">
        <v>2435</v>
      </c>
      <c r="G799" s="99" t="b">
        <v>0</v>
      </c>
      <c r="H799" s="99" t="b">
        <v>0</v>
      </c>
      <c r="I799" s="99" t="b">
        <v>0</v>
      </c>
      <c r="J799" s="99" t="b">
        <v>0</v>
      </c>
      <c r="K799" s="99" t="b">
        <v>0</v>
      </c>
      <c r="L799" s="99" t="b">
        <v>0</v>
      </c>
    </row>
    <row r="800" spans="1:12" ht="15">
      <c r="A800" s="101" t="s">
        <v>1131</v>
      </c>
      <c r="B800" s="99" t="s">
        <v>1812</v>
      </c>
      <c r="C800" s="99">
        <v>2</v>
      </c>
      <c r="D800" s="103">
        <v>0.0003030065275454034</v>
      </c>
      <c r="E800" s="103">
        <v>3.5105114985370167</v>
      </c>
      <c r="F800" s="99" t="s">
        <v>2435</v>
      </c>
      <c r="G800" s="99" t="b">
        <v>0</v>
      </c>
      <c r="H800" s="99" t="b">
        <v>0</v>
      </c>
      <c r="I800" s="99" t="b">
        <v>0</v>
      </c>
      <c r="J800" s="99" t="b">
        <v>0</v>
      </c>
      <c r="K800" s="99" t="b">
        <v>0</v>
      </c>
      <c r="L800" s="99" t="b">
        <v>0</v>
      </c>
    </row>
    <row r="801" spans="1:12" ht="15">
      <c r="A801" s="101" t="s">
        <v>1841</v>
      </c>
      <c r="B801" s="99" t="s">
        <v>476</v>
      </c>
      <c r="C801" s="99">
        <v>2</v>
      </c>
      <c r="D801" s="103">
        <v>0.0002568857989313416</v>
      </c>
      <c r="E801" s="103">
        <v>2.1934933974889055</v>
      </c>
      <c r="F801" s="99" t="s">
        <v>2435</v>
      </c>
      <c r="G801" s="99" t="b">
        <v>1</v>
      </c>
      <c r="H801" s="99" t="b">
        <v>0</v>
      </c>
      <c r="I801" s="99" t="b">
        <v>0</v>
      </c>
      <c r="J801" s="99" t="b">
        <v>0</v>
      </c>
      <c r="K801" s="99" t="b">
        <v>0</v>
      </c>
      <c r="L801" s="99" t="b">
        <v>0</v>
      </c>
    </row>
    <row r="802" spans="1:12" ht="15">
      <c r="A802" s="101" t="s">
        <v>714</v>
      </c>
      <c r="B802" s="99" t="s">
        <v>554</v>
      </c>
      <c r="C802" s="99">
        <v>2</v>
      </c>
      <c r="D802" s="103">
        <v>0.0002568857989313416</v>
      </c>
      <c r="E802" s="103">
        <v>2.1348478845761316</v>
      </c>
      <c r="F802" s="99" t="s">
        <v>2435</v>
      </c>
      <c r="G802" s="99" t="b">
        <v>0</v>
      </c>
      <c r="H802" s="99" t="b">
        <v>0</v>
      </c>
      <c r="I802" s="99" t="b">
        <v>0</v>
      </c>
      <c r="J802" s="99" t="b">
        <v>0</v>
      </c>
      <c r="K802" s="99" t="b">
        <v>0</v>
      </c>
      <c r="L802" s="99" t="b">
        <v>0</v>
      </c>
    </row>
    <row r="803" spans="1:12" ht="15">
      <c r="A803" s="101" t="s">
        <v>638</v>
      </c>
      <c r="B803" s="99" t="s">
        <v>734</v>
      </c>
      <c r="C803" s="99">
        <v>2</v>
      </c>
      <c r="D803" s="103">
        <v>0.0003030065275454034</v>
      </c>
      <c r="E803" s="103">
        <v>2.417966290931411</v>
      </c>
      <c r="F803" s="99" t="s">
        <v>2435</v>
      </c>
      <c r="G803" s="99" t="b">
        <v>0</v>
      </c>
      <c r="H803" s="99" t="b">
        <v>0</v>
      </c>
      <c r="I803" s="99" t="b">
        <v>0</v>
      </c>
      <c r="J803" s="99" t="b">
        <v>0</v>
      </c>
      <c r="K803" s="99" t="b">
        <v>0</v>
      </c>
      <c r="L803" s="99" t="b">
        <v>0</v>
      </c>
    </row>
    <row r="804" spans="1:12" ht="15">
      <c r="A804" s="101" t="s">
        <v>531</v>
      </c>
      <c r="B804" s="99" t="s">
        <v>509</v>
      </c>
      <c r="C804" s="99">
        <v>2</v>
      </c>
      <c r="D804" s="103">
        <v>0.0002568857989313416</v>
      </c>
      <c r="E804" s="103">
        <v>1.5747523947917053</v>
      </c>
      <c r="F804" s="99" t="s">
        <v>2435</v>
      </c>
      <c r="G804" s="99" t="b">
        <v>0</v>
      </c>
      <c r="H804" s="99" t="b">
        <v>0</v>
      </c>
      <c r="I804" s="99" t="b">
        <v>0</v>
      </c>
      <c r="J804" s="99" t="b">
        <v>0</v>
      </c>
      <c r="K804" s="99" t="b">
        <v>0</v>
      </c>
      <c r="L804" s="99" t="b">
        <v>0</v>
      </c>
    </row>
    <row r="805" spans="1:12" ht="15">
      <c r="A805" s="101" t="s">
        <v>1277</v>
      </c>
      <c r="B805" s="99" t="s">
        <v>1955</v>
      </c>
      <c r="C805" s="99">
        <v>2</v>
      </c>
      <c r="D805" s="103">
        <v>0.0002568857989313416</v>
      </c>
      <c r="E805" s="103">
        <v>3.5105114985370167</v>
      </c>
      <c r="F805" s="99" t="s">
        <v>2435</v>
      </c>
      <c r="G805" s="99" t="b">
        <v>0</v>
      </c>
      <c r="H805" s="99" t="b">
        <v>0</v>
      </c>
      <c r="I805" s="99" t="b">
        <v>0</v>
      </c>
      <c r="J805" s="99" t="b">
        <v>0</v>
      </c>
      <c r="K805" s="99" t="b">
        <v>0</v>
      </c>
      <c r="L805" s="99" t="b">
        <v>0</v>
      </c>
    </row>
    <row r="806" spans="1:12" ht="15">
      <c r="A806" s="101" t="s">
        <v>559</v>
      </c>
      <c r="B806" s="99" t="s">
        <v>1682</v>
      </c>
      <c r="C806" s="99">
        <v>2</v>
      </c>
      <c r="D806" s="103">
        <v>0.0003030065275454034</v>
      </c>
      <c r="E806" s="103">
        <v>2.857298984761673</v>
      </c>
      <c r="F806" s="99" t="s">
        <v>2435</v>
      </c>
      <c r="G806" s="99" t="b">
        <v>0</v>
      </c>
      <c r="H806" s="99" t="b">
        <v>0</v>
      </c>
      <c r="I806" s="99" t="b">
        <v>0</v>
      </c>
      <c r="J806" s="99" t="b">
        <v>1</v>
      </c>
      <c r="K806" s="99" t="b">
        <v>0</v>
      </c>
      <c r="L806" s="99" t="b">
        <v>0</v>
      </c>
    </row>
    <row r="807" spans="1:12" ht="15">
      <c r="A807" s="101" t="s">
        <v>478</v>
      </c>
      <c r="B807" s="99" t="s">
        <v>609</v>
      </c>
      <c r="C807" s="99">
        <v>2</v>
      </c>
      <c r="D807" s="103">
        <v>0.0002568857989313416</v>
      </c>
      <c r="E807" s="103">
        <v>1.4966214382085785</v>
      </c>
      <c r="F807" s="99" t="s">
        <v>2435</v>
      </c>
      <c r="G807" s="99" t="b">
        <v>0</v>
      </c>
      <c r="H807" s="99" t="b">
        <v>0</v>
      </c>
      <c r="I807" s="99" t="b">
        <v>0</v>
      </c>
      <c r="J807" s="99" t="b">
        <v>0</v>
      </c>
      <c r="K807" s="99" t="b">
        <v>0</v>
      </c>
      <c r="L807" s="99" t="b">
        <v>0</v>
      </c>
    </row>
    <row r="808" spans="1:12" ht="15">
      <c r="A808" s="101" t="s">
        <v>874</v>
      </c>
      <c r="B808" s="99" t="s">
        <v>2306</v>
      </c>
      <c r="C808" s="99">
        <v>2</v>
      </c>
      <c r="D808" s="103">
        <v>0.0003030065275454034</v>
      </c>
      <c r="E808" s="103">
        <v>3.2674734498507223</v>
      </c>
      <c r="F808" s="99" t="s">
        <v>2435</v>
      </c>
      <c r="G808" s="99" t="b">
        <v>0</v>
      </c>
      <c r="H808" s="99" t="b">
        <v>0</v>
      </c>
      <c r="I808" s="99" t="b">
        <v>0</v>
      </c>
      <c r="J808" s="99" t="b">
        <v>0</v>
      </c>
      <c r="K808" s="99" t="b">
        <v>0</v>
      </c>
      <c r="L808" s="99" t="b">
        <v>0</v>
      </c>
    </row>
    <row r="809" spans="1:12" ht="15">
      <c r="A809" s="101" t="s">
        <v>680</v>
      </c>
      <c r="B809" s="99" t="s">
        <v>494</v>
      </c>
      <c r="C809" s="99">
        <v>2</v>
      </c>
      <c r="D809" s="103">
        <v>0.0002568857989313416</v>
      </c>
      <c r="E809" s="103">
        <v>1.7811441933442365</v>
      </c>
      <c r="F809" s="99" t="s">
        <v>2435</v>
      </c>
      <c r="G809" s="99" t="b">
        <v>0</v>
      </c>
      <c r="H809" s="99" t="b">
        <v>0</v>
      </c>
      <c r="I809" s="99" t="b">
        <v>0</v>
      </c>
      <c r="J809" s="99" t="b">
        <v>0</v>
      </c>
      <c r="K809" s="99" t="b">
        <v>0</v>
      </c>
      <c r="L809" s="99" t="b">
        <v>0</v>
      </c>
    </row>
    <row r="810" spans="1:12" ht="15">
      <c r="A810" s="101" t="s">
        <v>1305</v>
      </c>
      <c r="B810" s="99" t="s">
        <v>2206</v>
      </c>
      <c r="C810" s="99">
        <v>2</v>
      </c>
      <c r="D810" s="103">
        <v>0.0002568857989313416</v>
      </c>
      <c r="E810" s="103">
        <v>3.5105114985370167</v>
      </c>
      <c r="F810" s="99" t="s">
        <v>2435</v>
      </c>
      <c r="G810" s="99" t="b">
        <v>0</v>
      </c>
      <c r="H810" s="99" t="b">
        <v>0</v>
      </c>
      <c r="I810" s="99" t="b">
        <v>0</v>
      </c>
      <c r="J810" s="99" t="b">
        <v>0</v>
      </c>
      <c r="K810" s="99" t="b">
        <v>0</v>
      </c>
      <c r="L810" s="99" t="b">
        <v>0</v>
      </c>
    </row>
    <row r="811" spans="1:12" ht="15">
      <c r="A811" s="101" t="s">
        <v>790</v>
      </c>
      <c r="B811" s="99" t="s">
        <v>477</v>
      </c>
      <c r="C811" s="99">
        <v>2</v>
      </c>
      <c r="D811" s="103">
        <v>0.0002568857989313416</v>
      </c>
      <c r="E811" s="103">
        <v>1.6975981418941615</v>
      </c>
      <c r="F811" s="99" t="s">
        <v>2435</v>
      </c>
      <c r="G811" s="99" t="b">
        <v>0</v>
      </c>
      <c r="H811" s="99" t="b">
        <v>0</v>
      </c>
      <c r="I811" s="99" t="b">
        <v>0</v>
      </c>
      <c r="J811" s="99" t="b">
        <v>0</v>
      </c>
      <c r="K811" s="99" t="b">
        <v>0</v>
      </c>
      <c r="L811" s="99" t="b">
        <v>0</v>
      </c>
    </row>
    <row r="812" spans="1:12" ht="15">
      <c r="A812" s="101" t="s">
        <v>587</v>
      </c>
      <c r="B812" s="99" t="s">
        <v>859</v>
      </c>
      <c r="C812" s="99">
        <v>2</v>
      </c>
      <c r="D812" s="103">
        <v>0.0002568857989313416</v>
      </c>
      <c r="E812" s="103">
        <v>2.364383462858779</v>
      </c>
      <c r="F812" s="99" t="s">
        <v>2435</v>
      </c>
      <c r="G812" s="99" t="b">
        <v>0</v>
      </c>
      <c r="H812" s="99" t="b">
        <v>0</v>
      </c>
      <c r="I812" s="99" t="b">
        <v>0</v>
      </c>
      <c r="J812" s="99" t="b">
        <v>0</v>
      </c>
      <c r="K812" s="99" t="b">
        <v>0</v>
      </c>
      <c r="L812" s="99" t="b">
        <v>0</v>
      </c>
    </row>
    <row r="813" spans="1:12" ht="15">
      <c r="A813" s="101" t="s">
        <v>514</v>
      </c>
      <c r="B813" s="99" t="s">
        <v>513</v>
      </c>
      <c r="C813" s="99">
        <v>2</v>
      </c>
      <c r="D813" s="103">
        <v>0.0003030065275454034</v>
      </c>
      <c r="E813" s="103">
        <v>1.5040454562877852</v>
      </c>
      <c r="F813" s="99" t="s">
        <v>2435</v>
      </c>
      <c r="G813" s="99" t="b">
        <v>0</v>
      </c>
      <c r="H813" s="99" t="b">
        <v>0</v>
      </c>
      <c r="I813" s="99" t="b">
        <v>0</v>
      </c>
      <c r="J813" s="99" t="b">
        <v>0</v>
      </c>
      <c r="K813" s="99" t="b">
        <v>0</v>
      </c>
      <c r="L813" s="99" t="b">
        <v>0</v>
      </c>
    </row>
    <row r="814" spans="1:12" ht="15">
      <c r="A814" s="101" t="s">
        <v>554</v>
      </c>
      <c r="B814" s="99" t="s">
        <v>1075</v>
      </c>
      <c r="C814" s="99">
        <v>2</v>
      </c>
      <c r="D814" s="103">
        <v>0.0002568857989313416</v>
      </c>
      <c r="E814" s="103">
        <v>2.435877880240113</v>
      </c>
      <c r="F814" s="99" t="s">
        <v>2435</v>
      </c>
      <c r="G814" s="99" t="b">
        <v>0</v>
      </c>
      <c r="H814" s="99" t="b">
        <v>0</v>
      </c>
      <c r="I814" s="99" t="b">
        <v>0</v>
      </c>
      <c r="J814" s="99" t="b">
        <v>0</v>
      </c>
      <c r="K814" s="99" t="b">
        <v>0</v>
      </c>
      <c r="L814" s="99" t="b">
        <v>0</v>
      </c>
    </row>
    <row r="815" spans="1:12" ht="15">
      <c r="A815" s="101" t="s">
        <v>654</v>
      </c>
      <c r="B815" s="99" t="s">
        <v>474</v>
      </c>
      <c r="C815" s="99">
        <v>2</v>
      </c>
      <c r="D815" s="103">
        <v>0.0002568857989313416</v>
      </c>
      <c r="E815" s="103">
        <v>1.2171489438255714</v>
      </c>
      <c r="F815" s="99" t="s">
        <v>2435</v>
      </c>
      <c r="G815" s="99" t="b">
        <v>0</v>
      </c>
      <c r="H815" s="99" t="b">
        <v>0</v>
      </c>
      <c r="I815" s="99" t="b">
        <v>0</v>
      </c>
      <c r="J815" s="99" t="b">
        <v>0</v>
      </c>
      <c r="K815" s="99" t="b">
        <v>0</v>
      </c>
      <c r="L815" s="99" t="b">
        <v>0</v>
      </c>
    </row>
    <row r="816" spans="1:12" ht="15">
      <c r="A816" s="101" t="s">
        <v>1515</v>
      </c>
      <c r="B816" s="99" t="s">
        <v>502</v>
      </c>
      <c r="C816" s="99">
        <v>2</v>
      </c>
      <c r="D816" s="103">
        <v>0.0002568857989313416</v>
      </c>
      <c r="E816" s="103">
        <v>2.417966290931411</v>
      </c>
      <c r="F816" s="99" t="s">
        <v>2435</v>
      </c>
      <c r="G816" s="99" t="b">
        <v>0</v>
      </c>
      <c r="H816" s="99" t="b">
        <v>0</v>
      </c>
      <c r="I816" s="99" t="b">
        <v>0</v>
      </c>
      <c r="J816" s="99" t="b">
        <v>0</v>
      </c>
      <c r="K816" s="99" t="b">
        <v>0</v>
      </c>
      <c r="L816" s="99" t="b">
        <v>0</v>
      </c>
    </row>
    <row r="817" spans="1:12" ht="15">
      <c r="A817" s="101" t="s">
        <v>799</v>
      </c>
      <c r="B817" s="99" t="s">
        <v>1974</v>
      </c>
      <c r="C817" s="99">
        <v>2</v>
      </c>
      <c r="D817" s="103">
        <v>0.0002568857989313416</v>
      </c>
      <c r="E817" s="103">
        <v>3.209481502873036</v>
      </c>
      <c r="F817" s="99" t="s">
        <v>2435</v>
      </c>
      <c r="G817" s="99" t="b">
        <v>0</v>
      </c>
      <c r="H817" s="99" t="b">
        <v>0</v>
      </c>
      <c r="I817" s="99" t="b">
        <v>0</v>
      </c>
      <c r="J817" s="99" t="b">
        <v>1</v>
      </c>
      <c r="K817" s="99" t="b">
        <v>0</v>
      </c>
      <c r="L817" s="99" t="b">
        <v>0</v>
      </c>
    </row>
    <row r="818" spans="1:12" ht="15">
      <c r="A818" s="101" t="s">
        <v>693</v>
      </c>
      <c r="B818" s="99" t="s">
        <v>1120</v>
      </c>
      <c r="C818" s="99">
        <v>2</v>
      </c>
      <c r="D818" s="103">
        <v>0.0002568857989313416</v>
      </c>
      <c r="E818" s="103">
        <v>2.7146314811929417</v>
      </c>
      <c r="F818" s="99" t="s">
        <v>2435</v>
      </c>
      <c r="G818" s="99" t="b">
        <v>0</v>
      </c>
      <c r="H818" s="99" t="b">
        <v>0</v>
      </c>
      <c r="I818" s="99" t="b">
        <v>0</v>
      </c>
      <c r="J818" s="99" t="b">
        <v>0</v>
      </c>
      <c r="K818" s="99" t="b">
        <v>0</v>
      </c>
      <c r="L818" s="99" t="b">
        <v>0</v>
      </c>
    </row>
    <row r="819" spans="1:12" ht="15">
      <c r="A819" s="101" t="s">
        <v>506</v>
      </c>
      <c r="B819" s="99" t="s">
        <v>1067</v>
      </c>
      <c r="C819" s="99">
        <v>2</v>
      </c>
      <c r="D819" s="103">
        <v>0.0003030065275454034</v>
      </c>
      <c r="E819" s="103">
        <v>2.2375102264732796</v>
      </c>
      <c r="F819" s="99" t="s">
        <v>2435</v>
      </c>
      <c r="G819" s="99" t="b">
        <v>0</v>
      </c>
      <c r="H819" s="99" t="b">
        <v>0</v>
      </c>
      <c r="I819" s="99" t="b">
        <v>0</v>
      </c>
      <c r="J819" s="99" t="b">
        <v>0</v>
      </c>
      <c r="K819" s="99" t="b">
        <v>0</v>
      </c>
      <c r="L819" s="99" t="b">
        <v>0</v>
      </c>
    </row>
    <row r="820" spans="1:12" ht="15">
      <c r="A820" s="101" t="s">
        <v>230</v>
      </c>
      <c r="B820" s="99" t="s">
        <v>768</v>
      </c>
      <c r="C820" s="99">
        <v>2</v>
      </c>
      <c r="D820" s="103">
        <v>0.0002568857989313416</v>
      </c>
      <c r="E820" s="103">
        <v>1.8477536668554428</v>
      </c>
      <c r="F820" s="99" t="s">
        <v>2435</v>
      </c>
      <c r="G820" s="99" t="b">
        <v>0</v>
      </c>
      <c r="H820" s="99" t="b">
        <v>0</v>
      </c>
      <c r="I820" s="99" t="b">
        <v>0</v>
      </c>
      <c r="J820" s="99" t="b">
        <v>0</v>
      </c>
      <c r="K820" s="99" t="b">
        <v>0</v>
      </c>
      <c r="L820" s="99" t="b">
        <v>0</v>
      </c>
    </row>
    <row r="821" spans="1:12" ht="15">
      <c r="A821" s="101" t="s">
        <v>2052</v>
      </c>
      <c r="B821" s="99" t="s">
        <v>677</v>
      </c>
      <c r="C821" s="99">
        <v>2</v>
      </c>
      <c r="D821" s="103">
        <v>0.0002568857989313416</v>
      </c>
      <c r="E821" s="103">
        <v>3.0711788047067543</v>
      </c>
      <c r="F821" s="99" t="s">
        <v>2435</v>
      </c>
      <c r="G821" s="99" t="b">
        <v>0</v>
      </c>
      <c r="H821" s="99" t="b">
        <v>0</v>
      </c>
      <c r="I821" s="99" t="b">
        <v>0</v>
      </c>
      <c r="J821" s="99" t="b">
        <v>0</v>
      </c>
      <c r="K821" s="99" t="b">
        <v>0</v>
      </c>
      <c r="L821" s="99" t="b">
        <v>0</v>
      </c>
    </row>
    <row r="822" spans="1:12" ht="15">
      <c r="A822" s="101" t="s">
        <v>1226</v>
      </c>
      <c r="B822" s="99" t="s">
        <v>1309</v>
      </c>
      <c r="C822" s="99">
        <v>2</v>
      </c>
      <c r="D822" s="103">
        <v>0.0002568857989313416</v>
      </c>
      <c r="E822" s="103">
        <v>3.209481502873036</v>
      </c>
      <c r="F822" s="99" t="s">
        <v>2435</v>
      </c>
      <c r="G822" s="99" t="b">
        <v>0</v>
      </c>
      <c r="H822" s="99" t="b">
        <v>0</v>
      </c>
      <c r="I822" s="99" t="b">
        <v>0</v>
      </c>
      <c r="J822" s="99" t="b">
        <v>0</v>
      </c>
      <c r="K822" s="99" t="b">
        <v>0</v>
      </c>
      <c r="L822" s="99" t="b">
        <v>0</v>
      </c>
    </row>
    <row r="823" spans="1:12" ht="15">
      <c r="A823" s="101" t="s">
        <v>1503</v>
      </c>
      <c r="B823" s="99" t="s">
        <v>477</v>
      </c>
      <c r="C823" s="99">
        <v>2</v>
      </c>
      <c r="D823" s="103">
        <v>0.0002568857989313416</v>
      </c>
      <c r="E823" s="103">
        <v>2.1235668741664426</v>
      </c>
      <c r="F823" s="99" t="s">
        <v>2435</v>
      </c>
      <c r="G823" s="99" t="b">
        <v>0</v>
      </c>
      <c r="H823" s="99" t="b">
        <v>0</v>
      </c>
      <c r="I823" s="99" t="b">
        <v>0</v>
      </c>
      <c r="J823" s="99" t="b">
        <v>0</v>
      </c>
      <c r="K823" s="99" t="b">
        <v>0</v>
      </c>
      <c r="L823" s="99" t="b">
        <v>0</v>
      </c>
    </row>
    <row r="824" spans="1:12" ht="15">
      <c r="A824" s="101" t="s">
        <v>945</v>
      </c>
      <c r="B824" s="99" t="s">
        <v>509</v>
      </c>
      <c r="C824" s="99">
        <v>2</v>
      </c>
      <c r="D824" s="103">
        <v>0.0002568857989313416</v>
      </c>
      <c r="E824" s="103">
        <v>2.2375102264732796</v>
      </c>
      <c r="F824" s="99" t="s">
        <v>2435</v>
      </c>
      <c r="G824" s="99" t="b">
        <v>0</v>
      </c>
      <c r="H824" s="99" t="b">
        <v>0</v>
      </c>
      <c r="I824" s="99" t="b">
        <v>0</v>
      </c>
      <c r="J824" s="99" t="b">
        <v>0</v>
      </c>
      <c r="K824" s="99" t="b">
        <v>0</v>
      </c>
      <c r="L824" s="99" t="b">
        <v>0</v>
      </c>
    </row>
    <row r="825" spans="1:12" ht="15">
      <c r="A825" s="101" t="s">
        <v>476</v>
      </c>
      <c r="B825" s="99" t="s">
        <v>496</v>
      </c>
      <c r="C825" s="99">
        <v>2</v>
      </c>
      <c r="D825" s="103">
        <v>0.0002568857989313416</v>
      </c>
      <c r="E825" s="103">
        <v>0.9315859090782489</v>
      </c>
      <c r="F825" s="99" t="s">
        <v>2435</v>
      </c>
      <c r="G825" s="99" t="b">
        <v>0</v>
      </c>
      <c r="H825" s="99" t="b">
        <v>0</v>
      </c>
      <c r="I825" s="99" t="b">
        <v>0</v>
      </c>
      <c r="J825" s="99" t="b">
        <v>0</v>
      </c>
      <c r="K825" s="99" t="b">
        <v>0</v>
      </c>
      <c r="L825" s="99" t="b">
        <v>0</v>
      </c>
    </row>
    <row r="826" spans="1:12" ht="15">
      <c r="A826" s="101" t="s">
        <v>585</v>
      </c>
      <c r="B826" s="99" t="s">
        <v>650</v>
      </c>
      <c r="C826" s="99">
        <v>2</v>
      </c>
      <c r="D826" s="103">
        <v>0.0002568857989313416</v>
      </c>
      <c r="E826" s="103">
        <v>2.130300256825411</v>
      </c>
      <c r="F826" s="99" t="s">
        <v>2435</v>
      </c>
      <c r="G826" s="99" t="b">
        <v>0</v>
      </c>
      <c r="H826" s="99" t="b">
        <v>0</v>
      </c>
      <c r="I826" s="99" t="b">
        <v>0</v>
      </c>
      <c r="J826" s="99" t="b">
        <v>0</v>
      </c>
      <c r="K826" s="99" t="b">
        <v>0</v>
      </c>
      <c r="L826" s="99" t="b">
        <v>0</v>
      </c>
    </row>
    <row r="827" spans="1:12" ht="15">
      <c r="A827" s="101" t="s">
        <v>700</v>
      </c>
      <c r="B827" s="99" t="s">
        <v>590</v>
      </c>
      <c r="C827" s="99">
        <v>2</v>
      </c>
      <c r="D827" s="103">
        <v>0.0002568857989313416</v>
      </c>
      <c r="E827" s="103">
        <v>2.2375102264732796</v>
      </c>
      <c r="F827" s="99" t="s">
        <v>2435</v>
      </c>
      <c r="G827" s="99" t="b">
        <v>0</v>
      </c>
      <c r="H827" s="99" t="b">
        <v>0</v>
      </c>
      <c r="I827" s="99" t="b">
        <v>0</v>
      </c>
      <c r="J827" s="99" t="b">
        <v>0</v>
      </c>
      <c r="K827" s="99" t="b">
        <v>0</v>
      </c>
      <c r="L827" s="99" t="b">
        <v>0</v>
      </c>
    </row>
    <row r="828" spans="1:12" ht="15">
      <c r="A828" s="101" t="s">
        <v>632</v>
      </c>
      <c r="B828" s="99" t="s">
        <v>512</v>
      </c>
      <c r="C828" s="99">
        <v>2</v>
      </c>
      <c r="D828" s="103">
        <v>0.0002568857989313416</v>
      </c>
      <c r="E828" s="103">
        <v>1.8225368785024614</v>
      </c>
      <c r="F828" s="99" t="s">
        <v>2435</v>
      </c>
      <c r="G828" s="99" t="b">
        <v>0</v>
      </c>
      <c r="H828" s="99" t="b">
        <v>0</v>
      </c>
      <c r="I828" s="99" t="b">
        <v>0</v>
      </c>
      <c r="J828" s="99" t="b">
        <v>0</v>
      </c>
      <c r="K828" s="99" t="b">
        <v>0</v>
      </c>
      <c r="L828" s="99" t="b">
        <v>0</v>
      </c>
    </row>
    <row r="829" spans="1:12" ht="15">
      <c r="A829" s="101" t="s">
        <v>601</v>
      </c>
      <c r="B829" s="99" t="s">
        <v>766</v>
      </c>
      <c r="C829" s="99">
        <v>2</v>
      </c>
      <c r="D829" s="103">
        <v>0.0002568857989313416</v>
      </c>
      <c r="E829" s="103">
        <v>2.3132309404113975</v>
      </c>
      <c r="F829" s="99" t="s">
        <v>2435</v>
      </c>
      <c r="G829" s="99" t="b">
        <v>0</v>
      </c>
      <c r="H829" s="99" t="b">
        <v>0</v>
      </c>
      <c r="I829" s="99" t="b">
        <v>0</v>
      </c>
      <c r="J829" s="99" t="b">
        <v>0</v>
      </c>
      <c r="K829" s="99" t="b">
        <v>0</v>
      </c>
      <c r="L829" s="99" t="b">
        <v>0</v>
      </c>
    </row>
    <row r="830" spans="1:12" ht="15">
      <c r="A830" s="101" t="s">
        <v>575</v>
      </c>
      <c r="B830" s="99" t="s">
        <v>538</v>
      </c>
      <c r="C830" s="99">
        <v>2</v>
      </c>
      <c r="D830" s="103">
        <v>0.0003030065275454034</v>
      </c>
      <c r="E830" s="103">
        <v>1.8609332694167673</v>
      </c>
      <c r="F830" s="99" t="s">
        <v>2435</v>
      </c>
      <c r="G830" s="99" t="b">
        <v>0</v>
      </c>
      <c r="H830" s="99" t="b">
        <v>0</v>
      </c>
      <c r="I830" s="99" t="b">
        <v>0</v>
      </c>
      <c r="J830" s="99" t="b">
        <v>0</v>
      </c>
      <c r="K830" s="99" t="b">
        <v>0</v>
      </c>
      <c r="L830" s="99" t="b">
        <v>0</v>
      </c>
    </row>
    <row r="831" spans="1:12" ht="15">
      <c r="A831" s="101" t="s">
        <v>531</v>
      </c>
      <c r="B831" s="99" t="s">
        <v>1780</v>
      </c>
      <c r="C831" s="99">
        <v>2</v>
      </c>
      <c r="D831" s="103">
        <v>0.0002568857989313416</v>
      </c>
      <c r="E831" s="103">
        <v>2.7508436538473866</v>
      </c>
      <c r="F831" s="99" t="s">
        <v>2435</v>
      </c>
      <c r="G831" s="99" t="b">
        <v>0</v>
      </c>
      <c r="H831" s="99" t="b">
        <v>0</v>
      </c>
      <c r="I831" s="99" t="b">
        <v>0</v>
      </c>
      <c r="J831" s="99" t="b">
        <v>0</v>
      </c>
      <c r="K831" s="99" t="b">
        <v>0</v>
      </c>
      <c r="L831" s="99" t="b">
        <v>0</v>
      </c>
    </row>
    <row r="832" spans="1:12" ht="15">
      <c r="A832" s="101" t="s">
        <v>1947</v>
      </c>
      <c r="B832" s="99" t="s">
        <v>1241</v>
      </c>
      <c r="C832" s="99">
        <v>2</v>
      </c>
      <c r="D832" s="103">
        <v>0.0002568857989313416</v>
      </c>
      <c r="E832" s="103">
        <v>3.5105114985370167</v>
      </c>
      <c r="F832" s="99" t="s">
        <v>2435</v>
      </c>
      <c r="G832" s="99" t="b">
        <v>0</v>
      </c>
      <c r="H832" s="99" t="b">
        <v>0</v>
      </c>
      <c r="I832" s="99" t="b">
        <v>0</v>
      </c>
      <c r="J832" s="99" t="b">
        <v>0</v>
      </c>
      <c r="K832" s="99" t="b">
        <v>0</v>
      </c>
      <c r="L832" s="99" t="b">
        <v>0</v>
      </c>
    </row>
    <row r="833" spans="1:12" ht="15">
      <c r="A833" s="101" t="s">
        <v>559</v>
      </c>
      <c r="B833" s="99" t="s">
        <v>871</v>
      </c>
      <c r="C833" s="99">
        <v>2</v>
      </c>
      <c r="D833" s="103">
        <v>0.0002568857989313416</v>
      </c>
      <c r="E833" s="103">
        <v>2.3132309404113975</v>
      </c>
      <c r="F833" s="99" t="s">
        <v>2435</v>
      </c>
      <c r="G833" s="99" t="b">
        <v>0</v>
      </c>
      <c r="H833" s="99" t="b">
        <v>0</v>
      </c>
      <c r="I833" s="99" t="b">
        <v>0</v>
      </c>
      <c r="J833" s="99" t="b">
        <v>0</v>
      </c>
      <c r="K833" s="99" t="b">
        <v>0</v>
      </c>
      <c r="L833" s="99" t="b">
        <v>0</v>
      </c>
    </row>
    <row r="834" spans="1:12" ht="15">
      <c r="A834" s="101" t="s">
        <v>1669</v>
      </c>
      <c r="B834" s="99" t="s">
        <v>1681</v>
      </c>
      <c r="C834" s="99">
        <v>2</v>
      </c>
      <c r="D834" s="103">
        <v>0.0003030065275454034</v>
      </c>
      <c r="E834" s="103">
        <v>3.811541494200998</v>
      </c>
      <c r="F834" s="99" t="s">
        <v>2435</v>
      </c>
      <c r="G834" s="99" t="b">
        <v>0</v>
      </c>
      <c r="H834" s="99" t="b">
        <v>0</v>
      </c>
      <c r="I834" s="99" t="b">
        <v>0</v>
      </c>
      <c r="J834" s="99" t="b">
        <v>0</v>
      </c>
      <c r="K834" s="99" t="b">
        <v>0</v>
      </c>
      <c r="L834" s="99" t="b">
        <v>0</v>
      </c>
    </row>
    <row r="835" spans="1:12" ht="15">
      <c r="A835" s="101" t="s">
        <v>1507</v>
      </c>
      <c r="B835" s="99" t="s">
        <v>846</v>
      </c>
      <c r="C835" s="99">
        <v>2</v>
      </c>
      <c r="D835" s="103">
        <v>0.0002568857989313416</v>
      </c>
      <c r="E835" s="103">
        <v>3.0913821907950414</v>
      </c>
      <c r="F835" s="99" t="s">
        <v>2435</v>
      </c>
      <c r="G835" s="99" t="b">
        <v>0</v>
      </c>
      <c r="H835" s="99" t="b">
        <v>0</v>
      </c>
      <c r="I835" s="99" t="b">
        <v>0</v>
      </c>
      <c r="J835" s="99" t="b">
        <v>0</v>
      </c>
      <c r="K835" s="99" t="b">
        <v>0</v>
      </c>
      <c r="L835" s="99" t="b">
        <v>0</v>
      </c>
    </row>
    <row r="836" spans="1:12" ht="15">
      <c r="A836" s="101" t="s">
        <v>520</v>
      </c>
      <c r="B836" s="99" t="s">
        <v>667</v>
      </c>
      <c r="C836" s="99">
        <v>2</v>
      </c>
      <c r="D836" s="103">
        <v>0.0003030065275454034</v>
      </c>
      <c r="E836" s="103">
        <v>1.9742687916986978</v>
      </c>
      <c r="F836" s="99" t="s">
        <v>2435</v>
      </c>
      <c r="G836" s="99" t="b">
        <v>0</v>
      </c>
      <c r="H836" s="99" t="b">
        <v>0</v>
      </c>
      <c r="I836" s="99" t="b">
        <v>0</v>
      </c>
      <c r="J836" s="99" t="b">
        <v>0</v>
      </c>
      <c r="K836" s="99" t="b">
        <v>0</v>
      </c>
      <c r="L836" s="99" t="b">
        <v>0</v>
      </c>
    </row>
    <row r="837" spans="1:12" ht="15">
      <c r="A837" s="101" t="s">
        <v>495</v>
      </c>
      <c r="B837" s="99" t="s">
        <v>679</v>
      </c>
      <c r="C837" s="99">
        <v>2</v>
      </c>
      <c r="D837" s="103">
        <v>0.0002568857989313416</v>
      </c>
      <c r="E837" s="103">
        <v>1.7924252037539254</v>
      </c>
      <c r="F837" s="99" t="s">
        <v>2435</v>
      </c>
      <c r="G837" s="99" t="b">
        <v>0</v>
      </c>
      <c r="H837" s="99" t="b">
        <v>0</v>
      </c>
      <c r="I837" s="99" t="b">
        <v>0</v>
      </c>
      <c r="J837" s="99" t="b">
        <v>0</v>
      </c>
      <c r="K837" s="99" t="b">
        <v>0</v>
      </c>
      <c r="L837" s="99" t="b">
        <v>0</v>
      </c>
    </row>
    <row r="838" spans="1:12" ht="15">
      <c r="A838" s="101" t="s">
        <v>2315</v>
      </c>
      <c r="B838" s="99" t="s">
        <v>585</v>
      </c>
      <c r="C838" s="99">
        <v>2</v>
      </c>
      <c r="D838" s="103">
        <v>0.0002568857989313416</v>
      </c>
      <c r="E838" s="103">
        <v>2.9084515072090547</v>
      </c>
      <c r="F838" s="99" t="s">
        <v>2435</v>
      </c>
      <c r="G838" s="99" t="b">
        <v>0</v>
      </c>
      <c r="H838" s="99" t="b">
        <v>0</v>
      </c>
      <c r="I838" s="99" t="b">
        <v>0</v>
      </c>
      <c r="J838" s="99" t="b">
        <v>0</v>
      </c>
      <c r="K838" s="99" t="b">
        <v>0</v>
      </c>
      <c r="L838" s="99" t="b">
        <v>0</v>
      </c>
    </row>
    <row r="839" spans="1:12" ht="15">
      <c r="A839" s="101" t="s">
        <v>690</v>
      </c>
      <c r="B839" s="99" t="s">
        <v>527</v>
      </c>
      <c r="C839" s="99">
        <v>2</v>
      </c>
      <c r="D839" s="103">
        <v>0.0002568857989313416</v>
      </c>
      <c r="E839" s="103">
        <v>2.0333902438173546</v>
      </c>
      <c r="F839" s="99" t="s">
        <v>2435</v>
      </c>
      <c r="G839" s="99" t="b">
        <v>0</v>
      </c>
      <c r="H839" s="99" t="b">
        <v>0</v>
      </c>
      <c r="I839" s="99" t="b">
        <v>0</v>
      </c>
      <c r="J839" s="99" t="b">
        <v>0</v>
      </c>
      <c r="K839" s="99" t="b">
        <v>0</v>
      </c>
      <c r="L839" s="99" t="b">
        <v>0</v>
      </c>
    </row>
    <row r="840" spans="1:12" ht="15">
      <c r="A840" s="101" t="s">
        <v>476</v>
      </c>
      <c r="B840" s="99" t="s">
        <v>1618</v>
      </c>
      <c r="C840" s="99">
        <v>2</v>
      </c>
      <c r="D840" s="103">
        <v>0.0002568857989313416</v>
      </c>
      <c r="E840" s="103">
        <v>2.0226663784255816</v>
      </c>
      <c r="F840" s="99" t="s">
        <v>2435</v>
      </c>
      <c r="G840" s="99" t="b">
        <v>0</v>
      </c>
      <c r="H840" s="99" t="b">
        <v>0</v>
      </c>
      <c r="I840" s="99" t="b">
        <v>0</v>
      </c>
      <c r="J840" s="99" t="b">
        <v>0</v>
      </c>
      <c r="K840" s="99" t="b">
        <v>0</v>
      </c>
      <c r="L840" s="99" t="b">
        <v>0</v>
      </c>
    </row>
    <row r="841" spans="1:12" ht="15">
      <c r="A841" s="101" t="s">
        <v>481</v>
      </c>
      <c r="B841" s="99" t="s">
        <v>781</v>
      </c>
      <c r="C841" s="99">
        <v>2</v>
      </c>
      <c r="D841" s="103">
        <v>0.0002568857989313416</v>
      </c>
      <c r="E841" s="103">
        <v>1.7781177387140485</v>
      </c>
      <c r="F841" s="99" t="s">
        <v>2435</v>
      </c>
      <c r="G841" s="99" t="b">
        <v>0</v>
      </c>
      <c r="H841" s="99" t="b">
        <v>0</v>
      </c>
      <c r="I841" s="99" t="b">
        <v>0</v>
      </c>
      <c r="J841" s="99" t="b">
        <v>0</v>
      </c>
      <c r="K841" s="99" t="b">
        <v>0</v>
      </c>
      <c r="L841" s="99" t="b">
        <v>0</v>
      </c>
    </row>
    <row r="842" spans="1:12" ht="15">
      <c r="A842" s="101" t="s">
        <v>498</v>
      </c>
      <c r="B842" s="99" t="s">
        <v>537</v>
      </c>
      <c r="C842" s="99">
        <v>2</v>
      </c>
      <c r="D842" s="103">
        <v>0.0002568857989313416</v>
      </c>
      <c r="E842" s="103">
        <v>1.5350796900277541</v>
      </c>
      <c r="F842" s="99" t="s">
        <v>2435</v>
      </c>
      <c r="G842" s="99" t="b">
        <v>0</v>
      </c>
      <c r="H842" s="99" t="b">
        <v>0</v>
      </c>
      <c r="I842" s="99" t="b">
        <v>0</v>
      </c>
      <c r="J842" s="99" t="b">
        <v>0</v>
      </c>
      <c r="K842" s="99" t="b">
        <v>0</v>
      </c>
      <c r="L842" s="99" t="b">
        <v>0</v>
      </c>
    </row>
    <row r="843" spans="1:12" ht="15">
      <c r="A843" s="101" t="s">
        <v>644</v>
      </c>
      <c r="B843" s="99" t="s">
        <v>1242</v>
      </c>
      <c r="C843" s="99">
        <v>2</v>
      </c>
      <c r="D843" s="103">
        <v>0.0002568857989313416</v>
      </c>
      <c r="E843" s="103">
        <v>2.857298984761673</v>
      </c>
      <c r="F843" s="99" t="s">
        <v>2435</v>
      </c>
      <c r="G843" s="99" t="b">
        <v>0</v>
      </c>
      <c r="H843" s="99" t="b">
        <v>0</v>
      </c>
      <c r="I843" s="99" t="b">
        <v>0</v>
      </c>
      <c r="J843" s="99" t="b">
        <v>0</v>
      </c>
      <c r="K843" s="99" t="b">
        <v>1</v>
      </c>
      <c r="L843" s="99" t="b">
        <v>0</v>
      </c>
    </row>
    <row r="844" spans="1:12" ht="15">
      <c r="A844" s="101" t="s">
        <v>962</v>
      </c>
      <c r="B844" s="99" t="s">
        <v>1957</v>
      </c>
      <c r="C844" s="99">
        <v>2</v>
      </c>
      <c r="D844" s="103">
        <v>0.0002568857989313416</v>
      </c>
      <c r="E844" s="103">
        <v>3.334420239481336</v>
      </c>
      <c r="F844" s="99" t="s">
        <v>2435</v>
      </c>
      <c r="G844" s="99" t="b">
        <v>0</v>
      </c>
      <c r="H844" s="99" t="b">
        <v>0</v>
      </c>
      <c r="I844" s="99" t="b">
        <v>0</v>
      </c>
      <c r="J844" s="99" t="b">
        <v>0</v>
      </c>
      <c r="K844" s="99" t="b">
        <v>0</v>
      </c>
      <c r="L844" s="99" t="b">
        <v>0</v>
      </c>
    </row>
    <row r="845" spans="1:12" ht="15">
      <c r="A845" s="101" t="s">
        <v>475</v>
      </c>
      <c r="B845" s="99" t="s">
        <v>628</v>
      </c>
      <c r="C845" s="99">
        <v>2</v>
      </c>
      <c r="D845" s="103">
        <v>0.0002568857989313416</v>
      </c>
      <c r="E845" s="103">
        <v>1.321934527933276</v>
      </c>
      <c r="F845" s="99" t="s">
        <v>2435</v>
      </c>
      <c r="G845" s="99" t="b">
        <v>0</v>
      </c>
      <c r="H845" s="99" t="b">
        <v>0</v>
      </c>
      <c r="I845" s="99" t="b">
        <v>0</v>
      </c>
      <c r="J845" s="99" t="b">
        <v>0</v>
      </c>
      <c r="K845" s="99" t="b">
        <v>0</v>
      </c>
      <c r="L845" s="99" t="b">
        <v>0</v>
      </c>
    </row>
    <row r="846" spans="1:12" ht="15">
      <c r="A846" s="101" t="s">
        <v>692</v>
      </c>
      <c r="B846" s="99" t="s">
        <v>2154</v>
      </c>
      <c r="C846" s="99">
        <v>2</v>
      </c>
      <c r="D846" s="103">
        <v>0.0002568857989313416</v>
      </c>
      <c r="E846" s="103">
        <v>3.1125714898649792</v>
      </c>
      <c r="F846" s="99" t="s">
        <v>2435</v>
      </c>
      <c r="G846" s="99" t="b">
        <v>0</v>
      </c>
      <c r="H846" s="99" t="b">
        <v>0</v>
      </c>
      <c r="I846" s="99" t="b">
        <v>0</v>
      </c>
      <c r="J846" s="99" t="b">
        <v>0</v>
      </c>
      <c r="K846" s="99" t="b">
        <v>0</v>
      </c>
      <c r="L846" s="99" t="b">
        <v>0</v>
      </c>
    </row>
    <row r="847" spans="1:12" ht="15">
      <c r="A847" s="101" t="s">
        <v>480</v>
      </c>
      <c r="B847" s="99" t="s">
        <v>2177</v>
      </c>
      <c r="C847" s="99">
        <v>2</v>
      </c>
      <c r="D847" s="103">
        <v>0.0002568857989313416</v>
      </c>
      <c r="E847" s="103">
        <v>2.380177730042011</v>
      </c>
      <c r="F847" s="99" t="s">
        <v>2435</v>
      </c>
      <c r="G847" s="99" t="b">
        <v>0</v>
      </c>
      <c r="H847" s="99" t="b">
        <v>0</v>
      </c>
      <c r="I847" s="99" t="b">
        <v>0</v>
      </c>
      <c r="J847" s="99" t="b">
        <v>0</v>
      </c>
      <c r="K847" s="99" t="b">
        <v>0</v>
      </c>
      <c r="L847" s="99" t="b">
        <v>0</v>
      </c>
    </row>
    <row r="848" spans="1:12" ht="15">
      <c r="A848" s="101" t="s">
        <v>931</v>
      </c>
      <c r="B848" s="99" t="s">
        <v>621</v>
      </c>
      <c r="C848" s="99">
        <v>2</v>
      </c>
      <c r="D848" s="103">
        <v>0.0002568857989313416</v>
      </c>
      <c r="E848" s="103">
        <v>2.52150688283848</v>
      </c>
      <c r="F848" s="99" t="s">
        <v>2435</v>
      </c>
      <c r="G848" s="99" t="b">
        <v>0</v>
      </c>
      <c r="H848" s="99" t="b">
        <v>0</v>
      </c>
      <c r="I848" s="99" t="b">
        <v>0</v>
      </c>
      <c r="J848" s="99" t="b">
        <v>0</v>
      </c>
      <c r="K848" s="99" t="b">
        <v>0</v>
      </c>
      <c r="L848" s="99" t="b">
        <v>0</v>
      </c>
    </row>
    <row r="849" spans="1:12" ht="15">
      <c r="A849" s="101" t="s">
        <v>576</v>
      </c>
      <c r="B849" s="99" t="s">
        <v>886</v>
      </c>
      <c r="C849" s="99">
        <v>2</v>
      </c>
      <c r="D849" s="103">
        <v>0.0003030065275454034</v>
      </c>
      <c r="E849" s="103">
        <v>2.4841825598146676</v>
      </c>
      <c r="F849" s="99" t="s">
        <v>2435</v>
      </c>
      <c r="G849" s="99" t="b">
        <v>0</v>
      </c>
      <c r="H849" s="99" t="b">
        <v>0</v>
      </c>
      <c r="I849" s="99" t="b">
        <v>0</v>
      </c>
      <c r="J849" s="99" t="b">
        <v>0</v>
      </c>
      <c r="K849" s="99" t="b">
        <v>0</v>
      </c>
      <c r="L849" s="99" t="b">
        <v>0</v>
      </c>
    </row>
    <row r="850" spans="1:12" ht="15">
      <c r="A850" s="101" t="s">
        <v>705</v>
      </c>
      <c r="B850" s="99" t="s">
        <v>1086</v>
      </c>
      <c r="C850" s="99">
        <v>2</v>
      </c>
      <c r="D850" s="103">
        <v>0.0002568857989313416</v>
      </c>
      <c r="E850" s="103">
        <v>2.7146314811929417</v>
      </c>
      <c r="F850" s="99" t="s">
        <v>2435</v>
      </c>
      <c r="G850" s="99" t="b">
        <v>0</v>
      </c>
      <c r="H850" s="99" t="b">
        <v>0</v>
      </c>
      <c r="I850" s="99" t="b">
        <v>0</v>
      </c>
      <c r="J850" s="99" t="b">
        <v>0</v>
      </c>
      <c r="K850" s="99" t="b">
        <v>0</v>
      </c>
      <c r="L850" s="99" t="b">
        <v>0</v>
      </c>
    </row>
    <row r="851" spans="1:12" ht="15">
      <c r="A851" s="101" t="s">
        <v>1691</v>
      </c>
      <c r="B851" s="99" t="s">
        <v>537</v>
      </c>
      <c r="C851" s="99">
        <v>2</v>
      </c>
      <c r="D851" s="103">
        <v>0.0002568857989313416</v>
      </c>
      <c r="E851" s="103">
        <v>2.79035219513106</v>
      </c>
      <c r="F851" s="99" t="s">
        <v>2435</v>
      </c>
      <c r="G851" s="99" t="b">
        <v>0</v>
      </c>
      <c r="H851" s="99" t="b">
        <v>0</v>
      </c>
      <c r="I851" s="99" t="b">
        <v>0</v>
      </c>
      <c r="J851" s="99" t="b">
        <v>0</v>
      </c>
      <c r="K851" s="99" t="b">
        <v>0</v>
      </c>
      <c r="L851" s="99" t="b">
        <v>0</v>
      </c>
    </row>
    <row r="852" spans="1:12" ht="15">
      <c r="A852" s="101" t="s">
        <v>529</v>
      </c>
      <c r="B852" s="99" t="s">
        <v>978</v>
      </c>
      <c r="C852" s="99">
        <v>2</v>
      </c>
      <c r="D852" s="103">
        <v>0.0002568857989313416</v>
      </c>
      <c r="E852" s="103">
        <v>2.2552389934337107</v>
      </c>
      <c r="F852" s="99" t="s">
        <v>2435</v>
      </c>
      <c r="G852" s="99" t="b">
        <v>0</v>
      </c>
      <c r="H852" s="99" t="b">
        <v>0</v>
      </c>
      <c r="I852" s="99" t="b">
        <v>0</v>
      </c>
      <c r="J852" s="99" t="b">
        <v>0</v>
      </c>
      <c r="K852" s="99" t="b">
        <v>0</v>
      </c>
      <c r="L852" s="99" t="b">
        <v>0</v>
      </c>
    </row>
    <row r="853" spans="1:12" ht="15">
      <c r="A853" s="101" t="s">
        <v>1003</v>
      </c>
      <c r="B853" s="99" t="s">
        <v>501</v>
      </c>
      <c r="C853" s="99">
        <v>2</v>
      </c>
      <c r="D853" s="103">
        <v>0.0002568857989313416</v>
      </c>
      <c r="E853" s="103">
        <v>2.183152564150687</v>
      </c>
      <c r="F853" s="99" t="s">
        <v>2435</v>
      </c>
      <c r="G853" s="99" t="b">
        <v>0</v>
      </c>
      <c r="H853" s="99" t="b">
        <v>0</v>
      </c>
      <c r="I853" s="99" t="b">
        <v>0</v>
      </c>
      <c r="J853" s="99" t="b">
        <v>0</v>
      </c>
      <c r="K853" s="99" t="b">
        <v>0</v>
      </c>
      <c r="L853" s="99" t="b">
        <v>0</v>
      </c>
    </row>
    <row r="854" spans="1:12" ht="15">
      <c r="A854" s="101" t="s">
        <v>1149</v>
      </c>
      <c r="B854" s="99" t="s">
        <v>743</v>
      </c>
      <c r="C854" s="99">
        <v>2</v>
      </c>
      <c r="D854" s="103">
        <v>0.0002568857989313416</v>
      </c>
      <c r="E854" s="103">
        <v>2.857298984761673</v>
      </c>
      <c r="F854" s="99" t="s">
        <v>2435</v>
      </c>
      <c r="G854" s="99" t="b">
        <v>0</v>
      </c>
      <c r="H854" s="99" t="b">
        <v>0</v>
      </c>
      <c r="I854" s="99" t="b">
        <v>0</v>
      </c>
      <c r="J854" s="99" t="b">
        <v>0</v>
      </c>
      <c r="K854" s="99" t="b">
        <v>0</v>
      </c>
      <c r="L854" s="99" t="b">
        <v>0</v>
      </c>
    </row>
    <row r="855" spans="1:12" ht="15">
      <c r="A855" s="101" t="s">
        <v>1364</v>
      </c>
      <c r="B855" s="99" t="s">
        <v>504</v>
      </c>
      <c r="C855" s="99">
        <v>2</v>
      </c>
      <c r="D855" s="103">
        <v>0.0002568857989313416</v>
      </c>
      <c r="E855" s="103">
        <v>2.431330252489392</v>
      </c>
      <c r="F855" s="99" t="s">
        <v>2435</v>
      </c>
      <c r="G855" s="99" t="b">
        <v>0</v>
      </c>
      <c r="H855" s="99" t="b">
        <v>0</v>
      </c>
      <c r="I855" s="99" t="b">
        <v>0</v>
      </c>
      <c r="J855" s="99" t="b">
        <v>0</v>
      </c>
      <c r="K855" s="99" t="b">
        <v>0</v>
      </c>
      <c r="L855" s="99" t="b">
        <v>0</v>
      </c>
    </row>
    <row r="856" spans="1:12" ht="15">
      <c r="A856" s="101" t="s">
        <v>2091</v>
      </c>
      <c r="B856" s="99" t="s">
        <v>532</v>
      </c>
      <c r="C856" s="99">
        <v>2</v>
      </c>
      <c r="D856" s="103">
        <v>0.0002568857989313416</v>
      </c>
      <c r="E856" s="103">
        <v>2.7508436538473866</v>
      </c>
      <c r="F856" s="99" t="s">
        <v>2435</v>
      </c>
      <c r="G856" s="99" t="b">
        <v>0</v>
      </c>
      <c r="H856" s="99" t="b">
        <v>0</v>
      </c>
      <c r="I856" s="99" t="b">
        <v>0</v>
      </c>
      <c r="J856" s="99" t="b">
        <v>0</v>
      </c>
      <c r="K856" s="99" t="b">
        <v>0</v>
      </c>
      <c r="L856" s="99" t="b">
        <v>0</v>
      </c>
    </row>
    <row r="857" spans="1:12" ht="15">
      <c r="A857" s="101" t="s">
        <v>777</v>
      </c>
      <c r="B857" s="99" t="s">
        <v>619</v>
      </c>
      <c r="C857" s="99">
        <v>2</v>
      </c>
      <c r="D857" s="103">
        <v>0.0002568857989313416</v>
      </c>
      <c r="E857" s="103">
        <v>2.39656814623018</v>
      </c>
      <c r="F857" s="99" t="s">
        <v>2435</v>
      </c>
      <c r="G857" s="99" t="b">
        <v>0</v>
      </c>
      <c r="H857" s="99" t="b">
        <v>0</v>
      </c>
      <c r="I857" s="99" t="b">
        <v>0</v>
      </c>
      <c r="J857" s="99" t="b">
        <v>0</v>
      </c>
      <c r="K857" s="99" t="b">
        <v>0</v>
      </c>
      <c r="L857" s="99" t="b">
        <v>0</v>
      </c>
    </row>
    <row r="858" spans="1:12" ht="15">
      <c r="A858" s="101" t="s">
        <v>1091</v>
      </c>
      <c r="B858" s="99" t="s">
        <v>490</v>
      </c>
      <c r="C858" s="99">
        <v>2</v>
      </c>
      <c r="D858" s="103">
        <v>0.0003030065275454034</v>
      </c>
      <c r="E858" s="103">
        <v>2.081163025613355</v>
      </c>
      <c r="F858" s="99" t="s">
        <v>2435</v>
      </c>
      <c r="G858" s="99" t="b">
        <v>0</v>
      </c>
      <c r="H858" s="99" t="b">
        <v>0</v>
      </c>
      <c r="I858" s="99" t="b">
        <v>0</v>
      </c>
      <c r="J858" s="99" t="b">
        <v>0</v>
      </c>
      <c r="K858" s="99" t="b">
        <v>0</v>
      </c>
      <c r="L858" s="99" t="b">
        <v>0</v>
      </c>
    </row>
    <row r="859" spans="1:12" ht="15">
      <c r="A859" s="101" t="s">
        <v>483</v>
      </c>
      <c r="B859" s="99" t="s">
        <v>1712</v>
      </c>
      <c r="C859" s="99">
        <v>2</v>
      </c>
      <c r="D859" s="103">
        <v>0.0002568857989313416</v>
      </c>
      <c r="E859" s="103">
        <v>2.422375409836466</v>
      </c>
      <c r="F859" s="99" t="s">
        <v>2435</v>
      </c>
      <c r="G859" s="99" t="b">
        <v>0</v>
      </c>
      <c r="H859" s="99" t="b">
        <v>0</v>
      </c>
      <c r="I859" s="99" t="b">
        <v>0</v>
      </c>
      <c r="J859" s="99" t="b">
        <v>1</v>
      </c>
      <c r="K859" s="99" t="b">
        <v>0</v>
      </c>
      <c r="L859" s="99" t="b">
        <v>0</v>
      </c>
    </row>
    <row r="860" spans="1:12" ht="15">
      <c r="A860" s="101" t="s">
        <v>830</v>
      </c>
      <c r="B860" s="99" t="s">
        <v>516</v>
      </c>
      <c r="C860" s="99">
        <v>2</v>
      </c>
      <c r="D860" s="103">
        <v>0.0002568857989313416</v>
      </c>
      <c r="E860" s="103">
        <v>2.1213454141724846</v>
      </c>
      <c r="F860" s="99" t="s">
        <v>2435</v>
      </c>
      <c r="G860" s="99" t="b">
        <v>0</v>
      </c>
      <c r="H860" s="99" t="b">
        <v>0</v>
      </c>
      <c r="I860" s="99" t="b">
        <v>0</v>
      </c>
      <c r="J860" s="99" t="b">
        <v>0</v>
      </c>
      <c r="K860" s="99" t="b">
        <v>0</v>
      </c>
      <c r="L860" s="99" t="b">
        <v>0</v>
      </c>
    </row>
    <row r="861" spans="1:12" ht="15">
      <c r="A861" s="101" t="s">
        <v>2088</v>
      </c>
      <c r="B861" s="99" t="s">
        <v>580</v>
      </c>
      <c r="C861" s="99">
        <v>2</v>
      </c>
      <c r="D861" s="103">
        <v>0.0002568857989313416</v>
      </c>
      <c r="E861" s="103">
        <v>2.8821225684867056</v>
      </c>
      <c r="F861" s="99" t="s">
        <v>2435</v>
      </c>
      <c r="G861" s="99" t="b">
        <v>1</v>
      </c>
      <c r="H861" s="99" t="b">
        <v>0</v>
      </c>
      <c r="I861" s="99" t="b">
        <v>0</v>
      </c>
      <c r="J861" s="99" t="b">
        <v>0</v>
      </c>
      <c r="K861" s="99" t="b">
        <v>0</v>
      </c>
      <c r="L861" s="99" t="b">
        <v>0</v>
      </c>
    </row>
    <row r="862" spans="1:12" ht="15">
      <c r="A862" s="101" t="s">
        <v>947</v>
      </c>
      <c r="B862" s="99" t="s">
        <v>621</v>
      </c>
      <c r="C862" s="99">
        <v>2</v>
      </c>
      <c r="D862" s="103">
        <v>0.0002568857989313416</v>
      </c>
      <c r="E862" s="103">
        <v>2.52150688283848</v>
      </c>
      <c r="F862" s="99" t="s">
        <v>2435</v>
      </c>
      <c r="G862" s="99" t="b">
        <v>0</v>
      </c>
      <c r="H862" s="99" t="b">
        <v>0</v>
      </c>
      <c r="I862" s="99" t="b">
        <v>0</v>
      </c>
      <c r="J862" s="99" t="b">
        <v>0</v>
      </c>
      <c r="K862" s="99" t="b">
        <v>0</v>
      </c>
      <c r="L862" s="99" t="b">
        <v>0</v>
      </c>
    </row>
    <row r="863" spans="1:12" ht="15">
      <c r="A863" s="101" t="s">
        <v>2139</v>
      </c>
      <c r="B863" s="99" t="s">
        <v>524</v>
      </c>
      <c r="C863" s="99">
        <v>2</v>
      </c>
      <c r="D863" s="103">
        <v>0.0002568857989313416</v>
      </c>
      <c r="E863" s="103">
        <v>2.7146314811929417</v>
      </c>
      <c r="F863" s="99" t="s">
        <v>2435</v>
      </c>
      <c r="G863" s="99" t="b">
        <v>0</v>
      </c>
      <c r="H863" s="99" t="b">
        <v>0</v>
      </c>
      <c r="I863" s="99" t="b">
        <v>0</v>
      </c>
      <c r="J863" s="99" t="b">
        <v>0</v>
      </c>
      <c r="K863" s="99" t="b">
        <v>0</v>
      </c>
      <c r="L863" s="99" t="b">
        <v>0</v>
      </c>
    </row>
    <row r="864" spans="1:12" ht="15">
      <c r="A864" s="101" t="s">
        <v>1490</v>
      </c>
      <c r="B864" s="99" t="s">
        <v>1061</v>
      </c>
      <c r="C864" s="99">
        <v>2</v>
      </c>
      <c r="D864" s="103">
        <v>0.0002568857989313416</v>
      </c>
      <c r="E864" s="103">
        <v>3.237510226473279</v>
      </c>
      <c r="F864" s="99" t="s">
        <v>2435</v>
      </c>
      <c r="G864" s="99" t="b">
        <v>0</v>
      </c>
      <c r="H864" s="99" t="b">
        <v>0</v>
      </c>
      <c r="I864" s="99" t="b">
        <v>0</v>
      </c>
      <c r="J864" s="99" t="b">
        <v>0</v>
      </c>
      <c r="K864" s="99" t="b">
        <v>0</v>
      </c>
      <c r="L864" s="99" t="b">
        <v>0</v>
      </c>
    </row>
    <row r="865" spans="1:12" ht="15">
      <c r="A865" s="101" t="s">
        <v>602</v>
      </c>
      <c r="B865" s="99" t="s">
        <v>1256</v>
      </c>
      <c r="C865" s="99">
        <v>2</v>
      </c>
      <c r="D865" s="103">
        <v>0.0002568857989313416</v>
      </c>
      <c r="E865" s="103">
        <v>2.635450235145317</v>
      </c>
      <c r="F865" s="99" t="s">
        <v>2435</v>
      </c>
      <c r="G865" s="99" t="b">
        <v>0</v>
      </c>
      <c r="H865" s="99" t="b">
        <v>0</v>
      </c>
      <c r="I865" s="99" t="b">
        <v>0</v>
      </c>
      <c r="J865" s="99" t="b">
        <v>0</v>
      </c>
      <c r="K865" s="99" t="b">
        <v>0</v>
      </c>
      <c r="L865" s="99" t="b">
        <v>0</v>
      </c>
    </row>
    <row r="866" spans="1:12" ht="15">
      <c r="A866" s="101" t="s">
        <v>486</v>
      </c>
      <c r="B866" s="99" t="s">
        <v>732</v>
      </c>
      <c r="C866" s="99">
        <v>2</v>
      </c>
      <c r="D866" s="103">
        <v>0.0002568857989313416</v>
      </c>
      <c r="E866" s="103">
        <v>1.7781177387140485</v>
      </c>
      <c r="F866" s="99" t="s">
        <v>2435</v>
      </c>
      <c r="G866" s="99" t="b">
        <v>0</v>
      </c>
      <c r="H866" s="99" t="b">
        <v>0</v>
      </c>
      <c r="I866" s="99" t="b">
        <v>0</v>
      </c>
      <c r="J866" s="99" t="b">
        <v>1</v>
      </c>
      <c r="K866" s="99" t="b">
        <v>0</v>
      </c>
      <c r="L866" s="99" t="b">
        <v>0</v>
      </c>
    </row>
    <row r="867" spans="1:12" ht="15">
      <c r="A867" s="101" t="s">
        <v>478</v>
      </c>
      <c r="B867" s="99" t="s">
        <v>476</v>
      </c>
      <c r="C867" s="99">
        <v>2</v>
      </c>
      <c r="D867" s="103">
        <v>0.0003030065275454034</v>
      </c>
      <c r="E867" s="103">
        <v>0.7236713815107425</v>
      </c>
      <c r="F867" s="99" t="s">
        <v>2435</v>
      </c>
      <c r="G867" s="99" t="b">
        <v>0</v>
      </c>
      <c r="H867" s="99" t="b">
        <v>0</v>
      </c>
      <c r="I867" s="99" t="b">
        <v>0</v>
      </c>
      <c r="J867" s="99" t="b">
        <v>0</v>
      </c>
      <c r="K867" s="99" t="b">
        <v>0</v>
      </c>
      <c r="L867" s="99" t="b">
        <v>0</v>
      </c>
    </row>
    <row r="868" spans="1:12" ht="15">
      <c r="A868" s="101" t="s">
        <v>658</v>
      </c>
      <c r="B868" s="99" t="s">
        <v>475</v>
      </c>
      <c r="C868" s="99">
        <v>2</v>
      </c>
      <c r="D868" s="103">
        <v>0.0002568857989313416</v>
      </c>
      <c r="E868" s="103">
        <v>1.4084209730251802</v>
      </c>
      <c r="F868" s="99" t="s">
        <v>2435</v>
      </c>
      <c r="G868" s="99" t="b">
        <v>0</v>
      </c>
      <c r="H868" s="99" t="b">
        <v>0</v>
      </c>
      <c r="I868" s="99" t="b">
        <v>0</v>
      </c>
      <c r="J868" s="99" t="b">
        <v>0</v>
      </c>
      <c r="K868" s="99" t="b">
        <v>0</v>
      </c>
      <c r="L868" s="99" t="b">
        <v>0</v>
      </c>
    </row>
    <row r="869" spans="1:12" ht="15">
      <c r="A869" s="101" t="s">
        <v>581</v>
      </c>
      <c r="B869" s="99" t="s">
        <v>684</v>
      </c>
      <c r="C869" s="99">
        <v>2</v>
      </c>
      <c r="D869" s="103">
        <v>0.0003030065275454034</v>
      </c>
      <c r="E869" s="103">
        <v>2.209481502873036</v>
      </c>
      <c r="F869" s="99" t="s">
        <v>2435</v>
      </c>
      <c r="G869" s="99" t="b">
        <v>0</v>
      </c>
      <c r="H869" s="99" t="b">
        <v>0</v>
      </c>
      <c r="I869" s="99" t="b">
        <v>0</v>
      </c>
      <c r="J869" s="99" t="b">
        <v>0</v>
      </c>
      <c r="K869" s="99" t="b">
        <v>0</v>
      </c>
      <c r="L869" s="99" t="b">
        <v>0</v>
      </c>
    </row>
    <row r="870" spans="1:12" ht="15">
      <c r="A870" s="101" t="s">
        <v>935</v>
      </c>
      <c r="B870" s="99" t="s">
        <v>2382</v>
      </c>
      <c r="C870" s="99">
        <v>2</v>
      </c>
      <c r="D870" s="103">
        <v>0.0002568857989313416</v>
      </c>
      <c r="E870" s="103">
        <v>3.334420239481336</v>
      </c>
      <c r="F870" s="99" t="s">
        <v>2435</v>
      </c>
      <c r="G870" s="99" t="b">
        <v>1</v>
      </c>
      <c r="H870" s="99" t="b">
        <v>0</v>
      </c>
      <c r="I870" s="99" t="b">
        <v>0</v>
      </c>
      <c r="J870" s="99" t="b">
        <v>0</v>
      </c>
      <c r="K870" s="99" t="b">
        <v>0</v>
      </c>
      <c r="L870" s="99" t="b">
        <v>0</v>
      </c>
    </row>
    <row r="871" spans="1:12" ht="15">
      <c r="A871" s="101" t="s">
        <v>963</v>
      </c>
      <c r="B871" s="99" t="s">
        <v>1844</v>
      </c>
      <c r="C871" s="99">
        <v>2</v>
      </c>
      <c r="D871" s="103">
        <v>0.0003030065275454034</v>
      </c>
      <c r="E871" s="103">
        <v>3.334420239481336</v>
      </c>
      <c r="F871" s="99" t="s">
        <v>2435</v>
      </c>
      <c r="G871" s="99" t="b">
        <v>0</v>
      </c>
      <c r="H871" s="99" t="b">
        <v>0</v>
      </c>
      <c r="I871" s="99" t="b">
        <v>0</v>
      </c>
      <c r="J871" s="99" t="b">
        <v>0</v>
      </c>
      <c r="K871" s="99" t="b">
        <v>0</v>
      </c>
      <c r="L871" s="99" t="b">
        <v>0</v>
      </c>
    </row>
    <row r="872" spans="1:12" ht="15">
      <c r="A872" s="101" t="s">
        <v>1951</v>
      </c>
      <c r="B872" s="99" t="s">
        <v>1399</v>
      </c>
      <c r="C872" s="99">
        <v>2</v>
      </c>
      <c r="D872" s="103">
        <v>0.0002568857989313416</v>
      </c>
      <c r="E872" s="103">
        <v>3.635450235145317</v>
      </c>
      <c r="F872" s="99" t="s">
        <v>2435</v>
      </c>
      <c r="G872" s="99" t="b">
        <v>0</v>
      </c>
      <c r="H872" s="99" t="b">
        <v>0</v>
      </c>
      <c r="I872" s="99" t="b">
        <v>0</v>
      </c>
      <c r="J872" s="99" t="b">
        <v>0</v>
      </c>
      <c r="K872" s="99" t="b">
        <v>0</v>
      </c>
      <c r="L872" s="99" t="b">
        <v>0</v>
      </c>
    </row>
    <row r="873" spans="1:12" ht="15">
      <c r="A873" s="101" t="s">
        <v>478</v>
      </c>
      <c r="B873" s="99" t="s">
        <v>688</v>
      </c>
      <c r="C873" s="99">
        <v>2</v>
      </c>
      <c r="D873" s="103">
        <v>0.0002568857989313416</v>
      </c>
      <c r="E873" s="103">
        <v>1.6427494738868165</v>
      </c>
      <c r="F873" s="99" t="s">
        <v>2435</v>
      </c>
      <c r="G873" s="99" t="b">
        <v>0</v>
      </c>
      <c r="H873" s="99" t="b">
        <v>0</v>
      </c>
      <c r="I873" s="99" t="b">
        <v>0</v>
      </c>
      <c r="J873" s="99" t="b">
        <v>0</v>
      </c>
      <c r="K873" s="99" t="b">
        <v>0</v>
      </c>
      <c r="L873" s="99" t="b">
        <v>0</v>
      </c>
    </row>
    <row r="874" spans="1:12" ht="15">
      <c r="A874" s="101" t="s">
        <v>2271</v>
      </c>
      <c r="B874" s="99" t="s">
        <v>532</v>
      </c>
      <c r="C874" s="99">
        <v>2</v>
      </c>
      <c r="D874" s="103">
        <v>0.0002568857989313416</v>
      </c>
      <c r="E874" s="103">
        <v>2.7508436538473866</v>
      </c>
      <c r="F874" s="99" t="s">
        <v>2435</v>
      </c>
      <c r="G874" s="99" t="b">
        <v>0</v>
      </c>
      <c r="H874" s="99" t="b">
        <v>0</v>
      </c>
      <c r="I874" s="99" t="b">
        <v>0</v>
      </c>
      <c r="J874" s="99" t="b">
        <v>0</v>
      </c>
      <c r="K874" s="99" t="b">
        <v>0</v>
      </c>
      <c r="L874" s="99" t="b">
        <v>0</v>
      </c>
    </row>
    <row r="875" spans="1:12" ht="15">
      <c r="A875" s="101" t="s">
        <v>1116</v>
      </c>
      <c r="B875" s="99" t="s">
        <v>1264</v>
      </c>
      <c r="C875" s="99">
        <v>2</v>
      </c>
      <c r="D875" s="103">
        <v>0.0002568857989313416</v>
      </c>
      <c r="E875" s="103">
        <v>3.1125714898649792</v>
      </c>
      <c r="F875" s="99" t="s">
        <v>2435</v>
      </c>
      <c r="G875" s="99" t="b">
        <v>0</v>
      </c>
      <c r="H875" s="99" t="b">
        <v>0</v>
      </c>
      <c r="I875" s="99" t="b">
        <v>0</v>
      </c>
      <c r="J875" s="99" t="b">
        <v>1</v>
      </c>
      <c r="K875" s="99" t="b">
        <v>0</v>
      </c>
      <c r="L875" s="99" t="b">
        <v>0</v>
      </c>
    </row>
    <row r="876" spans="1:12" ht="15">
      <c r="A876" s="101" t="s">
        <v>681</v>
      </c>
      <c r="B876" s="99" t="s">
        <v>1402</v>
      </c>
      <c r="C876" s="99">
        <v>2</v>
      </c>
      <c r="D876" s="103">
        <v>0.0002568857989313416</v>
      </c>
      <c r="E876" s="103">
        <v>2.895087545651073</v>
      </c>
      <c r="F876" s="99" t="s">
        <v>2435</v>
      </c>
      <c r="G876" s="99" t="b">
        <v>0</v>
      </c>
      <c r="H876" s="99" t="b">
        <v>0</v>
      </c>
      <c r="I876" s="99" t="b">
        <v>0</v>
      </c>
      <c r="J876" s="99" t="b">
        <v>0</v>
      </c>
      <c r="K876" s="99" t="b">
        <v>0</v>
      </c>
      <c r="L876" s="99" t="b">
        <v>0</v>
      </c>
    </row>
    <row r="877" spans="1:12" ht="15">
      <c r="A877" s="101" t="s">
        <v>244</v>
      </c>
      <c r="B877" s="99" t="s">
        <v>537</v>
      </c>
      <c r="C877" s="99">
        <v>2</v>
      </c>
      <c r="D877" s="103">
        <v>0.0002568857989313416</v>
      </c>
      <c r="E877" s="103">
        <v>1.5599032737527863</v>
      </c>
      <c r="F877" s="99" t="s">
        <v>2435</v>
      </c>
      <c r="G877" s="99" t="b">
        <v>0</v>
      </c>
      <c r="H877" s="99" t="b">
        <v>0</v>
      </c>
      <c r="I877" s="99" t="b">
        <v>0</v>
      </c>
      <c r="J877" s="99" t="b">
        <v>0</v>
      </c>
      <c r="K877" s="99" t="b">
        <v>0</v>
      </c>
      <c r="L877" s="99" t="b">
        <v>0</v>
      </c>
    </row>
    <row r="878" spans="1:12" ht="15">
      <c r="A878" s="101" t="s">
        <v>2030</v>
      </c>
      <c r="B878" s="99" t="s">
        <v>1304</v>
      </c>
      <c r="C878" s="99">
        <v>2</v>
      </c>
      <c r="D878" s="103">
        <v>0.0002568857989313416</v>
      </c>
      <c r="E878" s="103">
        <v>3.5105114985370167</v>
      </c>
      <c r="F878" s="99" t="s">
        <v>2435</v>
      </c>
      <c r="G878" s="99" t="b">
        <v>0</v>
      </c>
      <c r="H878" s="99" t="b">
        <v>0</v>
      </c>
      <c r="I878" s="99" t="b">
        <v>0</v>
      </c>
      <c r="J878" s="99" t="b">
        <v>0</v>
      </c>
      <c r="K878" s="99" t="b">
        <v>0</v>
      </c>
      <c r="L878" s="99" t="b">
        <v>0</v>
      </c>
    </row>
    <row r="879" spans="1:12" ht="15">
      <c r="A879" s="101" t="s">
        <v>796</v>
      </c>
      <c r="B879" s="99" t="s">
        <v>1305</v>
      </c>
      <c r="C879" s="99">
        <v>2</v>
      </c>
      <c r="D879" s="103">
        <v>0.0002568857989313416</v>
      </c>
      <c r="E879" s="103">
        <v>2.9084515072090547</v>
      </c>
      <c r="F879" s="99" t="s">
        <v>2435</v>
      </c>
      <c r="G879" s="99" t="b">
        <v>0</v>
      </c>
      <c r="H879" s="99" t="b">
        <v>0</v>
      </c>
      <c r="I879" s="99" t="b">
        <v>0</v>
      </c>
      <c r="J879" s="99" t="b">
        <v>0</v>
      </c>
      <c r="K879" s="99" t="b">
        <v>0</v>
      </c>
      <c r="L879" s="99" t="b">
        <v>0</v>
      </c>
    </row>
    <row r="880" spans="1:12" ht="15">
      <c r="A880" s="101" t="s">
        <v>689</v>
      </c>
      <c r="B880" s="99" t="s">
        <v>829</v>
      </c>
      <c r="C880" s="99">
        <v>2</v>
      </c>
      <c r="D880" s="103">
        <v>0.0002568857989313416</v>
      </c>
      <c r="E880" s="103">
        <v>2.5685034455147036</v>
      </c>
      <c r="F880" s="99" t="s">
        <v>2435</v>
      </c>
      <c r="G880" s="99" t="b">
        <v>0</v>
      </c>
      <c r="H880" s="99" t="b">
        <v>0</v>
      </c>
      <c r="I880" s="99" t="b">
        <v>0</v>
      </c>
      <c r="J880" s="99" t="b">
        <v>0</v>
      </c>
      <c r="K880" s="99" t="b">
        <v>0</v>
      </c>
      <c r="L880" s="99" t="b">
        <v>0</v>
      </c>
    </row>
    <row r="881" spans="1:12" ht="15">
      <c r="A881" s="101" t="s">
        <v>948</v>
      </c>
      <c r="B881" s="99" t="s">
        <v>621</v>
      </c>
      <c r="C881" s="99">
        <v>2</v>
      </c>
      <c r="D881" s="103">
        <v>0.0002568857989313416</v>
      </c>
      <c r="E881" s="103">
        <v>2.52150688283848</v>
      </c>
      <c r="F881" s="99" t="s">
        <v>2435</v>
      </c>
      <c r="G881" s="99" t="b">
        <v>0</v>
      </c>
      <c r="H881" s="99" t="b">
        <v>0</v>
      </c>
      <c r="I881" s="99" t="b">
        <v>0</v>
      </c>
      <c r="J881" s="99" t="b">
        <v>0</v>
      </c>
      <c r="K881" s="99" t="b">
        <v>0</v>
      </c>
      <c r="L881" s="99" t="b">
        <v>0</v>
      </c>
    </row>
    <row r="882" spans="1:12" ht="15">
      <c r="A882" s="101" t="s">
        <v>534</v>
      </c>
      <c r="B882" s="99" t="s">
        <v>2001</v>
      </c>
      <c r="C882" s="99">
        <v>2</v>
      </c>
      <c r="D882" s="103">
        <v>0.0003030065275454034</v>
      </c>
      <c r="E882" s="103">
        <v>2.79035219513106</v>
      </c>
      <c r="F882" s="99" t="s">
        <v>2435</v>
      </c>
      <c r="G882" s="99" t="b">
        <v>0</v>
      </c>
      <c r="H882" s="99" t="b">
        <v>0</v>
      </c>
      <c r="I882" s="99" t="b">
        <v>0</v>
      </c>
      <c r="J882" s="99" t="b">
        <v>0</v>
      </c>
      <c r="K882" s="99" t="b">
        <v>1</v>
      </c>
      <c r="L882" s="99" t="b">
        <v>0</v>
      </c>
    </row>
    <row r="883" spans="1:12" ht="15">
      <c r="A883" s="101" t="s">
        <v>712</v>
      </c>
      <c r="B883" s="99" t="s">
        <v>491</v>
      </c>
      <c r="C883" s="99">
        <v>2</v>
      </c>
      <c r="D883" s="103">
        <v>0.0002568857989313416</v>
      </c>
      <c r="E883" s="103">
        <v>1.800817628809225</v>
      </c>
      <c r="F883" s="99" t="s">
        <v>2435</v>
      </c>
      <c r="G883" s="99" t="b">
        <v>0</v>
      </c>
      <c r="H883" s="99" t="b">
        <v>0</v>
      </c>
      <c r="I883" s="99" t="b">
        <v>0</v>
      </c>
      <c r="J883" s="99" t="b">
        <v>0</v>
      </c>
      <c r="K883" s="99" t="b">
        <v>0</v>
      </c>
      <c r="L883" s="99" t="b">
        <v>0</v>
      </c>
    </row>
    <row r="884" spans="1:12" ht="15">
      <c r="A884" s="101" t="s">
        <v>2191</v>
      </c>
      <c r="B884" s="99" t="s">
        <v>964</v>
      </c>
      <c r="C884" s="99">
        <v>2</v>
      </c>
      <c r="D884" s="103">
        <v>0.0002568857989313416</v>
      </c>
      <c r="E884" s="103">
        <v>3.334420239481336</v>
      </c>
      <c r="F884" s="99" t="s">
        <v>2435</v>
      </c>
      <c r="G884" s="99" t="b">
        <v>0</v>
      </c>
      <c r="H884" s="99" t="b">
        <v>0</v>
      </c>
      <c r="I884" s="99" t="b">
        <v>0</v>
      </c>
      <c r="J884" s="99" t="b">
        <v>0</v>
      </c>
      <c r="K884" s="99" t="b">
        <v>0</v>
      </c>
      <c r="L884" s="99" t="b">
        <v>0</v>
      </c>
    </row>
    <row r="885" spans="1:12" ht="15">
      <c r="A885" s="101" t="s">
        <v>1352</v>
      </c>
      <c r="B885" s="99" t="s">
        <v>1102</v>
      </c>
      <c r="C885" s="99">
        <v>2</v>
      </c>
      <c r="D885" s="103">
        <v>0.0003030065275454034</v>
      </c>
      <c r="E885" s="103">
        <v>3.237510226473279</v>
      </c>
      <c r="F885" s="99" t="s">
        <v>2435</v>
      </c>
      <c r="G885" s="99" t="b">
        <v>0</v>
      </c>
      <c r="H885" s="99" t="b">
        <v>0</v>
      </c>
      <c r="I885" s="99" t="b">
        <v>0</v>
      </c>
      <c r="J885" s="99" t="b">
        <v>0</v>
      </c>
      <c r="K885" s="99" t="b">
        <v>0</v>
      </c>
      <c r="L885" s="99" t="b">
        <v>0</v>
      </c>
    </row>
    <row r="886" spans="1:12" ht="15">
      <c r="A886" s="101" t="s">
        <v>1677</v>
      </c>
      <c r="B886" s="99" t="s">
        <v>2302</v>
      </c>
      <c r="C886" s="99">
        <v>2</v>
      </c>
      <c r="D886" s="103">
        <v>0.0002568857989313416</v>
      </c>
      <c r="E886" s="103">
        <v>3.811541494200998</v>
      </c>
      <c r="F886" s="99" t="s">
        <v>2435</v>
      </c>
      <c r="G886" s="99" t="b">
        <v>0</v>
      </c>
      <c r="H886" s="99" t="b">
        <v>0</v>
      </c>
      <c r="I886" s="99" t="b">
        <v>0</v>
      </c>
      <c r="J886" s="99" t="b">
        <v>0</v>
      </c>
      <c r="K886" s="99" t="b">
        <v>0</v>
      </c>
      <c r="L886" s="99" t="b">
        <v>0</v>
      </c>
    </row>
    <row r="887" spans="1:12" ht="15">
      <c r="A887" s="101" t="s">
        <v>1912</v>
      </c>
      <c r="B887" s="99" t="s">
        <v>2116</v>
      </c>
      <c r="C887" s="99">
        <v>2</v>
      </c>
      <c r="D887" s="103">
        <v>0.0002568857989313416</v>
      </c>
      <c r="E887" s="103">
        <v>3.811541494200998</v>
      </c>
      <c r="F887" s="99" t="s">
        <v>2435</v>
      </c>
      <c r="G887" s="99" t="b">
        <v>0</v>
      </c>
      <c r="H887" s="99" t="b">
        <v>0</v>
      </c>
      <c r="I887" s="99" t="b">
        <v>0</v>
      </c>
      <c r="J887" s="99" t="b">
        <v>0</v>
      </c>
      <c r="K887" s="99" t="b">
        <v>0</v>
      </c>
      <c r="L887" s="99" t="b">
        <v>0</v>
      </c>
    </row>
    <row r="888" spans="1:12" ht="15">
      <c r="A888" s="101" t="s">
        <v>592</v>
      </c>
      <c r="B888" s="99" t="s">
        <v>954</v>
      </c>
      <c r="C888" s="99">
        <v>2</v>
      </c>
      <c r="D888" s="103">
        <v>0.0003030065275454034</v>
      </c>
      <c r="E888" s="103">
        <v>2.431330252489392</v>
      </c>
      <c r="F888" s="99" t="s">
        <v>2435</v>
      </c>
      <c r="G888" s="99" t="b">
        <v>0</v>
      </c>
      <c r="H888" s="99" t="b">
        <v>0</v>
      </c>
      <c r="I888" s="99" t="b">
        <v>0</v>
      </c>
      <c r="J888" s="99" t="b">
        <v>0</v>
      </c>
      <c r="K888" s="99" t="b">
        <v>0</v>
      </c>
      <c r="L888" s="99" t="b">
        <v>0</v>
      </c>
    </row>
    <row r="889" spans="1:12" ht="15">
      <c r="A889" s="101" t="s">
        <v>753</v>
      </c>
      <c r="B889" s="99" t="s">
        <v>1096</v>
      </c>
      <c r="C889" s="99">
        <v>2</v>
      </c>
      <c r="D889" s="103">
        <v>0.0002568857989313416</v>
      </c>
      <c r="E889" s="103">
        <v>2.760388971753617</v>
      </c>
      <c r="F889" s="99" t="s">
        <v>2435</v>
      </c>
      <c r="G889" s="99" t="b">
        <v>0</v>
      </c>
      <c r="H889" s="99" t="b">
        <v>0</v>
      </c>
      <c r="I889" s="99" t="b">
        <v>0</v>
      </c>
      <c r="J889" s="99" t="b">
        <v>0</v>
      </c>
      <c r="K889" s="99" t="b">
        <v>0</v>
      </c>
      <c r="L889" s="99" t="b">
        <v>0</v>
      </c>
    </row>
    <row r="890" spans="1:12" ht="15">
      <c r="A890" s="101" t="s">
        <v>2376</v>
      </c>
      <c r="B890" s="99" t="s">
        <v>1882</v>
      </c>
      <c r="C890" s="99">
        <v>2</v>
      </c>
      <c r="D890" s="103">
        <v>0.0002568857989313416</v>
      </c>
      <c r="E890" s="103">
        <v>3.811541494200998</v>
      </c>
      <c r="F890" s="99" t="s">
        <v>2435</v>
      </c>
      <c r="G890" s="99" t="b">
        <v>1</v>
      </c>
      <c r="H890" s="99" t="b">
        <v>0</v>
      </c>
      <c r="I890" s="99" t="b">
        <v>0</v>
      </c>
      <c r="J890" s="99" t="b">
        <v>0</v>
      </c>
      <c r="K890" s="99" t="b">
        <v>0</v>
      </c>
      <c r="L890" s="99" t="b">
        <v>0</v>
      </c>
    </row>
    <row r="891" spans="1:12" ht="15">
      <c r="A891" s="101" t="s">
        <v>1832</v>
      </c>
      <c r="B891" s="99" t="s">
        <v>475</v>
      </c>
      <c r="C891" s="99">
        <v>2</v>
      </c>
      <c r="D891" s="103">
        <v>0.0002568857989313416</v>
      </c>
      <c r="E891" s="103">
        <v>2.148783662519424</v>
      </c>
      <c r="F891" s="99" t="s">
        <v>2435</v>
      </c>
      <c r="G891" s="99" t="b">
        <v>0</v>
      </c>
      <c r="H891" s="99" t="b">
        <v>0</v>
      </c>
      <c r="I891" s="99" t="b">
        <v>0</v>
      </c>
      <c r="J891" s="99" t="b">
        <v>0</v>
      </c>
      <c r="K891" s="99" t="b">
        <v>0</v>
      </c>
      <c r="L891" s="99" t="b">
        <v>0</v>
      </c>
    </row>
    <row r="892" spans="1:12" ht="15">
      <c r="A892" s="101" t="s">
        <v>781</v>
      </c>
      <c r="B892" s="99" t="s">
        <v>504</v>
      </c>
      <c r="C892" s="99">
        <v>2</v>
      </c>
      <c r="D892" s="103">
        <v>0.0002568857989313416</v>
      </c>
      <c r="E892" s="103">
        <v>2.005361520217111</v>
      </c>
      <c r="F892" s="99" t="s">
        <v>2435</v>
      </c>
      <c r="G892" s="99" t="b">
        <v>0</v>
      </c>
      <c r="H892" s="99" t="b">
        <v>0</v>
      </c>
      <c r="I892" s="99" t="b">
        <v>0</v>
      </c>
      <c r="J892" s="99" t="b">
        <v>0</v>
      </c>
      <c r="K892" s="99" t="b">
        <v>0</v>
      </c>
      <c r="L892" s="99" t="b">
        <v>0</v>
      </c>
    </row>
    <row r="893" spans="1:12" ht="15">
      <c r="A893" s="101" t="s">
        <v>508</v>
      </c>
      <c r="B893" s="99" t="s">
        <v>2246</v>
      </c>
      <c r="C893" s="99">
        <v>2</v>
      </c>
      <c r="D893" s="103">
        <v>0.0002568857989313416</v>
      </c>
      <c r="E893" s="103">
        <v>2.635450235145317</v>
      </c>
      <c r="F893" s="99" t="s">
        <v>2435</v>
      </c>
      <c r="G893" s="99" t="b">
        <v>0</v>
      </c>
      <c r="H893" s="99" t="b">
        <v>0</v>
      </c>
      <c r="I893" s="99" t="b">
        <v>0</v>
      </c>
      <c r="J893" s="99" t="b">
        <v>0</v>
      </c>
      <c r="K893" s="99" t="b">
        <v>0</v>
      </c>
      <c r="L893" s="99" t="b">
        <v>0</v>
      </c>
    </row>
    <row r="894" spans="1:12" ht="15">
      <c r="A894" s="101" t="s">
        <v>1118</v>
      </c>
      <c r="B894" s="99" t="s">
        <v>485</v>
      </c>
      <c r="C894" s="99">
        <v>2</v>
      </c>
      <c r="D894" s="103">
        <v>0.0003030065275454034</v>
      </c>
      <c r="E894" s="103">
        <v>2.051873649511368</v>
      </c>
      <c r="F894" s="99" t="s">
        <v>2435</v>
      </c>
      <c r="G894" s="99" t="b">
        <v>0</v>
      </c>
      <c r="H894" s="99" t="b">
        <v>0</v>
      </c>
      <c r="I894" s="99" t="b">
        <v>0</v>
      </c>
      <c r="J894" s="99" t="b">
        <v>0</v>
      </c>
      <c r="K894" s="99" t="b">
        <v>0</v>
      </c>
      <c r="L894" s="99" t="b">
        <v>0</v>
      </c>
    </row>
    <row r="895" spans="1:12" ht="15">
      <c r="A895" s="101" t="s">
        <v>1037</v>
      </c>
      <c r="B895" s="99" t="s">
        <v>651</v>
      </c>
      <c r="C895" s="99">
        <v>2</v>
      </c>
      <c r="D895" s="103">
        <v>0.0002568857989313416</v>
      </c>
      <c r="E895" s="103">
        <v>2.635450235145317</v>
      </c>
      <c r="F895" s="99" t="s">
        <v>2435</v>
      </c>
      <c r="G895" s="99" t="b">
        <v>0</v>
      </c>
      <c r="H895" s="99" t="b">
        <v>0</v>
      </c>
      <c r="I895" s="99" t="b">
        <v>0</v>
      </c>
      <c r="J895" s="99" t="b">
        <v>0</v>
      </c>
      <c r="K895" s="99" t="b">
        <v>0</v>
      </c>
      <c r="L895" s="99" t="b">
        <v>0</v>
      </c>
    </row>
    <row r="896" spans="1:12" ht="15">
      <c r="A896" s="101" t="s">
        <v>1955</v>
      </c>
      <c r="B896" s="99" t="s">
        <v>1088</v>
      </c>
      <c r="C896" s="99">
        <v>2</v>
      </c>
      <c r="D896" s="103">
        <v>0.0002568857989313416</v>
      </c>
      <c r="E896" s="103">
        <v>3.4136014855289605</v>
      </c>
      <c r="F896" s="99" t="s">
        <v>2435</v>
      </c>
      <c r="G896" s="99" t="b">
        <v>0</v>
      </c>
      <c r="H896" s="99" t="b">
        <v>0</v>
      </c>
      <c r="I896" s="99" t="b">
        <v>0</v>
      </c>
      <c r="J896" s="99" t="b">
        <v>0</v>
      </c>
      <c r="K896" s="99" t="b">
        <v>0</v>
      </c>
      <c r="L896" s="99" t="b">
        <v>0</v>
      </c>
    </row>
    <row r="897" spans="1:12" ht="15">
      <c r="A897" s="101" t="s">
        <v>978</v>
      </c>
      <c r="B897" s="99" t="s">
        <v>858</v>
      </c>
      <c r="C897" s="99">
        <v>2</v>
      </c>
      <c r="D897" s="103">
        <v>0.0002568857989313416</v>
      </c>
      <c r="E897" s="103">
        <v>2.79035219513106</v>
      </c>
      <c r="F897" s="99" t="s">
        <v>2435</v>
      </c>
      <c r="G897" s="99" t="b">
        <v>0</v>
      </c>
      <c r="H897" s="99" t="b">
        <v>0</v>
      </c>
      <c r="I897" s="99" t="b">
        <v>0</v>
      </c>
      <c r="J897" s="99" t="b">
        <v>0</v>
      </c>
      <c r="K897" s="99" t="b">
        <v>0</v>
      </c>
      <c r="L897" s="99" t="b">
        <v>0</v>
      </c>
    </row>
    <row r="898" spans="1:12" ht="15">
      <c r="A898" s="101" t="s">
        <v>1260</v>
      </c>
      <c r="B898" s="99" t="s">
        <v>486</v>
      </c>
      <c r="C898" s="99">
        <v>2</v>
      </c>
      <c r="D898" s="103">
        <v>0.0002568857989313416</v>
      </c>
      <c r="E898" s="103">
        <v>2.130300256825411</v>
      </c>
      <c r="F898" s="99" t="s">
        <v>2435</v>
      </c>
      <c r="G898" s="99" t="b">
        <v>0</v>
      </c>
      <c r="H898" s="99" t="b">
        <v>0</v>
      </c>
      <c r="I898" s="99" t="b">
        <v>0</v>
      </c>
      <c r="J898" s="99" t="b">
        <v>0</v>
      </c>
      <c r="K898" s="99" t="b">
        <v>0</v>
      </c>
      <c r="L898" s="99" t="b">
        <v>0</v>
      </c>
    </row>
    <row r="899" spans="1:12" ht="15">
      <c r="A899" s="101" t="s">
        <v>1017</v>
      </c>
      <c r="B899" s="99" t="s">
        <v>1401</v>
      </c>
      <c r="C899" s="99">
        <v>2</v>
      </c>
      <c r="D899" s="103">
        <v>0.0002568857989313416</v>
      </c>
      <c r="E899" s="103">
        <v>3.237510226473279</v>
      </c>
      <c r="F899" s="99" t="s">
        <v>2435</v>
      </c>
      <c r="G899" s="99" t="b">
        <v>0</v>
      </c>
      <c r="H899" s="99" t="b">
        <v>0</v>
      </c>
      <c r="I899" s="99" t="b">
        <v>0</v>
      </c>
      <c r="J899" s="99" t="b">
        <v>0</v>
      </c>
      <c r="K899" s="99" t="b">
        <v>0</v>
      </c>
      <c r="L899" s="99" t="b">
        <v>0</v>
      </c>
    </row>
    <row r="900" spans="1:12" ht="15">
      <c r="A900" s="101" t="s">
        <v>1046</v>
      </c>
      <c r="B900" s="99" t="s">
        <v>2062</v>
      </c>
      <c r="C900" s="99">
        <v>2</v>
      </c>
      <c r="D900" s="103">
        <v>0.0002568857989313416</v>
      </c>
      <c r="E900" s="103">
        <v>3.4136014855289605</v>
      </c>
      <c r="F900" s="99" t="s">
        <v>2435</v>
      </c>
      <c r="G900" s="99" t="b">
        <v>0</v>
      </c>
      <c r="H900" s="99" t="b">
        <v>1</v>
      </c>
      <c r="I900" s="99" t="b">
        <v>0</v>
      </c>
      <c r="J900" s="99" t="b">
        <v>0</v>
      </c>
      <c r="K900" s="99" t="b">
        <v>0</v>
      </c>
      <c r="L900" s="99" t="b">
        <v>0</v>
      </c>
    </row>
    <row r="901" spans="1:12" ht="15">
      <c r="A901" s="101" t="s">
        <v>1973</v>
      </c>
      <c r="B901" s="99" t="s">
        <v>1366</v>
      </c>
      <c r="C901" s="99">
        <v>2</v>
      </c>
      <c r="D901" s="103">
        <v>0.0002568857989313416</v>
      </c>
      <c r="E901" s="103">
        <v>3.635450235145317</v>
      </c>
      <c r="F901" s="99" t="s">
        <v>2435</v>
      </c>
      <c r="G901" s="99" t="b">
        <v>0</v>
      </c>
      <c r="H901" s="99" t="b">
        <v>0</v>
      </c>
      <c r="I901" s="99" t="b">
        <v>0</v>
      </c>
      <c r="J901" s="99" t="b">
        <v>0</v>
      </c>
      <c r="K901" s="99" t="b">
        <v>0</v>
      </c>
      <c r="L901" s="99" t="b">
        <v>0</v>
      </c>
    </row>
    <row r="902" spans="1:12" ht="15">
      <c r="A902" s="101" t="s">
        <v>1121</v>
      </c>
      <c r="B902" s="99" t="s">
        <v>574</v>
      </c>
      <c r="C902" s="99">
        <v>2</v>
      </c>
      <c r="D902" s="103">
        <v>0.0003030065275454034</v>
      </c>
      <c r="E902" s="103">
        <v>2.5810925728227243</v>
      </c>
      <c r="F902" s="99" t="s">
        <v>2435</v>
      </c>
      <c r="G902" s="99" t="b">
        <v>0</v>
      </c>
      <c r="H902" s="99" t="b">
        <v>0</v>
      </c>
      <c r="I902" s="99" t="b">
        <v>0</v>
      </c>
      <c r="J902" s="99" t="b">
        <v>0</v>
      </c>
      <c r="K902" s="99" t="b">
        <v>0</v>
      </c>
      <c r="L902" s="99" t="b">
        <v>0</v>
      </c>
    </row>
    <row r="903" spans="1:12" ht="15">
      <c r="A903" s="101" t="s">
        <v>940</v>
      </c>
      <c r="B903" s="99" t="s">
        <v>912</v>
      </c>
      <c r="C903" s="99">
        <v>2</v>
      </c>
      <c r="D903" s="103">
        <v>0.0002568857989313416</v>
      </c>
      <c r="E903" s="103">
        <v>2.857298984761673</v>
      </c>
      <c r="F903" s="99" t="s">
        <v>2435</v>
      </c>
      <c r="G903" s="99" t="b">
        <v>0</v>
      </c>
      <c r="H903" s="99" t="b">
        <v>0</v>
      </c>
      <c r="I903" s="99" t="b">
        <v>0</v>
      </c>
      <c r="J903" s="99" t="b">
        <v>0</v>
      </c>
      <c r="K903" s="99" t="b">
        <v>0</v>
      </c>
      <c r="L903" s="99" t="b">
        <v>0</v>
      </c>
    </row>
    <row r="904" spans="1:12" ht="15">
      <c r="A904" s="101" t="s">
        <v>836</v>
      </c>
      <c r="B904" s="99" t="s">
        <v>501</v>
      </c>
      <c r="C904" s="99">
        <v>2</v>
      </c>
      <c r="D904" s="103">
        <v>0.0002568857989313416</v>
      </c>
      <c r="E904" s="103">
        <v>2.0370245284724486</v>
      </c>
      <c r="F904" s="99" t="s">
        <v>2435</v>
      </c>
      <c r="G904" s="99" t="b">
        <v>0</v>
      </c>
      <c r="H904" s="99" t="b">
        <v>0</v>
      </c>
      <c r="I904" s="99" t="b">
        <v>0</v>
      </c>
      <c r="J904" s="99" t="b">
        <v>0</v>
      </c>
      <c r="K904" s="99" t="b">
        <v>0</v>
      </c>
      <c r="L904" s="99" t="b">
        <v>0</v>
      </c>
    </row>
    <row r="905" spans="1:12" ht="15">
      <c r="A905" s="101" t="s">
        <v>1312</v>
      </c>
      <c r="B905" s="99" t="s">
        <v>1178</v>
      </c>
      <c r="C905" s="99">
        <v>2</v>
      </c>
      <c r="D905" s="103">
        <v>0.0002568857989313416</v>
      </c>
      <c r="E905" s="103">
        <v>3.209481502873036</v>
      </c>
      <c r="F905" s="99" t="s">
        <v>2435</v>
      </c>
      <c r="G905" s="99" t="b">
        <v>0</v>
      </c>
      <c r="H905" s="99" t="b">
        <v>0</v>
      </c>
      <c r="I905" s="99" t="b">
        <v>0</v>
      </c>
      <c r="J905" s="99" t="b">
        <v>0</v>
      </c>
      <c r="K905" s="99" t="b">
        <v>0</v>
      </c>
      <c r="L905" s="99" t="b">
        <v>0</v>
      </c>
    </row>
    <row r="906" spans="1:12" ht="15">
      <c r="A906" s="101" t="s">
        <v>1013</v>
      </c>
      <c r="B906" s="99" t="s">
        <v>2239</v>
      </c>
      <c r="C906" s="99">
        <v>2</v>
      </c>
      <c r="D906" s="103">
        <v>0.0002568857989313416</v>
      </c>
      <c r="E906" s="103">
        <v>3.4136014855289605</v>
      </c>
      <c r="F906" s="99" t="s">
        <v>2435</v>
      </c>
      <c r="G906" s="99" t="b">
        <v>0</v>
      </c>
      <c r="H906" s="99" t="b">
        <v>0</v>
      </c>
      <c r="I906" s="99" t="b">
        <v>0</v>
      </c>
      <c r="J906" s="99" t="b">
        <v>0</v>
      </c>
      <c r="K906" s="99" t="b">
        <v>0</v>
      </c>
      <c r="L906" s="99" t="b">
        <v>0</v>
      </c>
    </row>
    <row r="907" spans="1:12" ht="15">
      <c r="A907" s="101" t="s">
        <v>1796</v>
      </c>
      <c r="B907" s="99" t="s">
        <v>500</v>
      </c>
      <c r="C907" s="99">
        <v>2</v>
      </c>
      <c r="D907" s="103">
        <v>0.0002568857989313416</v>
      </c>
      <c r="E907" s="103">
        <v>2.5810925728227243</v>
      </c>
      <c r="F907" s="99" t="s">
        <v>2435</v>
      </c>
      <c r="G907" s="99" t="b">
        <v>0</v>
      </c>
      <c r="H907" s="99" t="b">
        <v>0</v>
      </c>
      <c r="I907" s="99" t="b">
        <v>0</v>
      </c>
      <c r="J907" s="99" t="b">
        <v>0</v>
      </c>
      <c r="K907" s="99" t="b">
        <v>0</v>
      </c>
      <c r="L907" s="99" t="b">
        <v>0</v>
      </c>
    </row>
    <row r="908" spans="1:12" ht="15">
      <c r="A908" s="101" t="s">
        <v>2239</v>
      </c>
      <c r="B908" s="99" t="s">
        <v>823</v>
      </c>
      <c r="C908" s="99">
        <v>2</v>
      </c>
      <c r="D908" s="103">
        <v>0.0002568857989313416</v>
      </c>
      <c r="E908" s="103">
        <v>3.2674734498507223</v>
      </c>
      <c r="F908" s="99" t="s">
        <v>2435</v>
      </c>
      <c r="G908" s="99" t="b">
        <v>0</v>
      </c>
      <c r="H908" s="99" t="b">
        <v>0</v>
      </c>
      <c r="I908" s="99" t="b">
        <v>0</v>
      </c>
      <c r="J908" s="99" t="b">
        <v>0</v>
      </c>
      <c r="K908" s="99" t="b">
        <v>0</v>
      </c>
      <c r="L908" s="99" t="b">
        <v>0</v>
      </c>
    </row>
    <row r="909" spans="1:12" ht="15">
      <c r="A909" s="101" t="s">
        <v>1523</v>
      </c>
      <c r="B909" s="99" t="s">
        <v>509</v>
      </c>
      <c r="C909" s="99">
        <v>2</v>
      </c>
      <c r="D909" s="103">
        <v>0.0002568857989313416</v>
      </c>
      <c r="E909" s="103">
        <v>2.4593589760896357</v>
      </c>
      <c r="F909" s="99" t="s">
        <v>2435</v>
      </c>
      <c r="G909" s="99" t="b">
        <v>0</v>
      </c>
      <c r="H909" s="99" t="b">
        <v>0</v>
      </c>
      <c r="I909" s="99" t="b">
        <v>0</v>
      </c>
      <c r="J909" s="99" t="b">
        <v>0</v>
      </c>
      <c r="K909" s="99" t="b">
        <v>0</v>
      </c>
      <c r="L909" s="99" t="b">
        <v>0</v>
      </c>
    </row>
    <row r="910" spans="1:12" ht="15">
      <c r="A910" s="101" t="s">
        <v>1096</v>
      </c>
      <c r="B910" s="99" t="s">
        <v>1636</v>
      </c>
      <c r="C910" s="99">
        <v>2</v>
      </c>
      <c r="D910" s="103">
        <v>0.0002568857989313416</v>
      </c>
      <c r="E910" s="103">
        <v>3.237510226473279</v>
      </c>
      <c r="F910" s="99" t="s">
        <v>2435</v>
      </c>
      <c r="G910" s="99" t="b">
        <v>0</v>
      </c>
      <c r="H910" s="99" t="b">
        <v>0</v>
      </c>
      <c r="I910" s="99" t="b">
        <v>0</v>
      </c>
      <c r="J910" s="99" t="b">
        <v>0</v>
      </c>
      <c r="K910" s="99" t="b">
        <v>0</v>
      </c>
      <c r="L910" s="99" t="b">
        <v>0</v>
      </c>
    </row>
    <row r="911" spans="1:12" ht="15">
      <c r="A911" s="101" t="s">
        <v>1017</v>
      </c>
      <c r="B911" s="99" t="s">
        <v>2160</v>
      </c>
      <c r="C911" s="99">
        <v>2</v>
      </c>
      <c r="D911" s="103">
        <v>0.0002568857989313416</v>
      </c>
      <c r="E911" s="103">
        <v>3.4136014855289605</v>
      </c>
      <c r="F911" s="99" t="s">
        <v>2435</v>
      </c>
      <c r="G911" s="99" t="b">
        <v>0</v>
      </c>
      <c r="H911" s="99" t="b">
        <v>0</v>
      </c>
      <c r="I911" s="99" t="b">
        <v>0</v>
      </c>
      <c r="J911" s="99" t="b">
        <v>0</v>
      </c>
      <c r="K911" s="99" t="b">
        <v>0</v>
      </c>
      <c r="L911" s="99" t="b">
        <v>0</v>
      </c>
    </row>
    <row r="912" spans="1:12" ht="15">
      <c r="A912" s="101" t="s">
        <v>563</v>
      </c>
      <c r="B912" s="99" t="s">
        <v>823</v>
      </c>
      <c r="C912" s="99">
        <v>2</v>
      </c>
      <c r="D912" s="103">
        <v>0.0002568857989313416</v>
      </c>
      <c r="E912" s="103">
        <v>2.3132309404113975</v>
      </c>
      <c r="F912" s="99" t="s">
        <v>2435</v>
      </c>
      <c r="G912" s="99" t="b">
        <v>0</v>
      </c>
      <c r="H912" s="99" t="b">
        <v>0</v>
      </c>
      <c r="I912" s="99" t="b">
        <v>0</v>
      </c>
      <c r="J912" s="99" t="b">
        <v>0</v>
      </c>
      <c r="K912" s="99" t="b">
        <v>0</v>
      </c>
      <c r="L912" s="99" t="b">
        <v>0</v>
      </c>
    </row>
    <row r="913" spans="1:12" ht="15">
      <c r="A913" s="101" t="s">
        <v>679</v>
      </c>
      <c r="B913" s="99" t="s">
        <v>509</v>
      </c>
      <c r="C913" s="99">
        <v>2</v>
      </c>
      <c r="D913" s="103">
        <v>0.0002568857989313416</v>
      </c>
      <c r="E913" s="103">
        <v>1.8950875456510732</v>
      </c>
      <c r="F913" s="99" t="s">
        <v>2435</v>
      </c>
      <c r="G913" s="99" t="b">
        <v>0</v>
      </c>
      <c r="H913" s="99" t="b">
        <v>0</v>
      </c>
      <c r="I913" s="99" t="b">
        <v>0</v>
      </c>
      <c r="J913" s="99" t="b">
        <v>0</v>
      </c>
      <c r="K913" s="99" t="b">
        <v>0</v>
      </c>
      <c r="L913" s="99" t="b">
        <v>0</v>
      </c>
    </row>
    <row r="914" spans="1:12" ht="15">
      <c r="A914" s="101" t="s">
        <v>2289</v>
      </c>
      <c r="B914" s="99" t="s">
        <v>482</v>
      </c>
      <c r="C914" s="99">
        <v>2</v>
      </c>
      <c r="D914" s="103">
        <v>0.0002568857989313416</v>
      </c>
      <c r="E914" s="103">
        <v>2.4136014855289605</v>
      </c>
      <c r="F914" s="99" t="s">
        <v>2435</v>
      </c>
      <c r="G914" s="99" t="b">
        <v>0</v>
      </c>
      <c r="H914" s="99" t="b">
        <v>0</v>
      </c>
      <c r="I914" s="99" t="b">
        <v>0</v>
      </c>
      <c r="J914" s="99" t="b">
        <v>0</v>
      </c>
      <c r="K914" s="99" t="b">
        <v>0</v>
      </c>
      <c r="L914" s="99" t="b">
        <v>0</v>
      </c>
    </row>
    <row r="915" spans="1:12" ht="15">
      <c r="A915" s="101" t="s">
        <v>551</v>
      </c>
      <c r="B915" s="99" t="s">
        <v>563</v>
      </c>
      <c r="C915" s="99">
        <v>2</v>
      </c>
      <c r="D915" s="103">
        <v>0.0002568857989313416</v>
      </c>
      <c r="E915" s="103">
        <v>1.8795753794728256</v>
      </c>
      <c r="F915" s="99" t="s">
        <v>2435</v>
      </c>
      <c r="G915" s="99" t="b">
        <v>0</v>
      </c>
      <c r="H915" s="99" t="b">
        <v>0</v>
      </c>
      <c r="I915" s="99" t="b">
        <v>0</v>
      </c>
      <c r="J915" s="99" t="b">
        <v>0</v>
      </c>
      <c r="K915" s="99" t="b">
        <v>0</v>
      </c>
      <c r="L915" s="99" t="b">
        <v>0</v>
      </c>
    </row>
    <row r="916" spans="1:12" ht="15">
      <c r="A916" s="101" t="s">
        <v>1918</v>
      </c>
      <c r="B916" s="99" t="s">
        <v>478</v>
      </c>
      <c r="C916" s="99">
        <v>2</v>
      </c>
      <c r="D916" s="103">
        <v>0.0002568857989313416</v>
      </c>
      <c r="E916" s="103">
        <v>2.3566966341924878</v>
      </c>
      <c r="F916" s="99" t="s">
        <v>2435</v>
      </c>
      <c r="G916" s="99" t="b">
        <v>0</v>
      </c>
      <c r="H916" s="99" t="b">
        <v>0</v>
      </c>
      <c r="I916" s="99" t="b">
        <v>0</v>
      </c>
      <c r="J916" s="99" t="b">
        <v>0</v>
      </c>
      <c r="K916" s="99" t="b">
        <v>0</v>
      </c>
      <c r="L916" s="99" t="b">
        <v>0</v>
      </c>
    </row>
    <row r="917" spans="1:12" ht="15">
      <c r="A917" s="101" t="s">
        <v>2230</v>
      </c>
      <c r="B917" s="99" t="s">
        <v>1006</v>
      </c>
      <c r="C917" s="99">
        <v>2</v>
      </c>
      <c r="D917" s="103">
        <v>0.0002568857989313416</v>
      </c>
      <c r="E917" s="103">
        <v>3.4136014855289605</v>
      </c>
      <c r="F917" s="99" t="s">
        <v>2435</v>
      </c>
      <c r="G917" s="99" t="b">
        <v>0</v>
      </c>
      <c r="H917" s="99" t="b">
        <v>0</v>
      </c>
      <c r="I917" s="99" t="b">
        <v>0</v>
      </c>
      <c r="J917" s="99" t="b">
        <v>0</v>
      </c>
      <c r="K917" s="99" t="b">
        <v>0</v>
      </c>
      <c r="L917" s="99" t="b">
        <v>0</v>
      </c>
    </row>
    <row r="918" spans="1:12" ht="15">
      <c r="A918" s="101" t="s">
        <v>484</v>
      </c>
      <c r="B918" s="99" t="s">
        <v>905</v>
      </c>
      <c r="C918" s="99">
        <v>2</v>
      </c>
      <c r="D918" s="103">
        <v>0.0002568857989313416</v>
      </c>
      <c r="E918" s="103">
        <v>1.9452541551168032</v>
      </c>
      <c r="F918" s="99" t="s">
        <v>2435</v>
      </c>
      <c r="G918" s="99" t="b">
        <v>0</v>
      </c>
      <c r="H918" s="99" t="b">
        <v>0</v>
      </c>
      <c r="I918" s="99" t="b">
        <v>0</v>
      </c>
      <c r="J918" s="99" t="b">
        <v>0</v>
      </c>
      <c r="K918" s="99" t="b">
        <v>0</v>
      </c>
      <c r="L918" s="99" t="b">
        <v>0</v>
      </c>
    </row>
    <row r="919" spans="1:12" ht="15">
      <c r="A919" s="101" t="s">
        <v>1025</v>
      </c>
      <c r="B919" s="99" t="s">
        <v>475</v>
      </c>
      <c r="C919" s="99">
        <v>2</v>
      </c>
      <c r="D919" s="103">
        <v>0.0002568857989313416</v>
      </c>
      <c r="E919" s="103">
        <v>1.7508436538473864</v>
      </c>
      <c r="F919" s="99" t="s">
        <v>2435</v>
      </c>
      <c r="G919" s="99" t="b">
        <v>0</v>
      </c>
      <c r="H919" s="99" t="b">
        <v>0</v>
      </c>
      <c r="I919" s="99" t="b">
        <v>0</v>
      </c>
      <c r="J919" s="99" t="b">
        <v>0</v>
      </c>
      <c r="K919" s="99" t="b">
        <v>0</v>
      </c>
      <c r="L919" s="99" t="b">
        <v>0</v>
      </c>
    </row>
    <row r="920" spans="1:12" ht="15">
      <c r="A920" s="101" t="s">
        <v>1974</v>
      </c>
      <c r="B920" s="99" t="s">
        <v>846</v>
      </c>
      <c r="C920" s="99">
        <v>2</v>
      </c>
      <c r="D920" s="103">
        <v>0.0002568857989313416</v>
      </c>
      <c r="E920" s="103">
        <v>3.2674734498507223</v>
      </c>
      <c r="F920" s="99" t="s">
        <v>2435</v>
      </c>
      <c r="G920" s="99" t="b">
        <v>1</v>
      </c>
      <c r="H920" s="99" t="b">
        <v>0</v>
      </c>
      <c r="I920" s="99" t="b">
        <v>0</v>
      </c>
      <c r="J920" s="99" t="b">
        <v>0</v>
      </c>
      <c r="K920" s="99" t="b">
        <v>0</v>
      </c>
      <c r="L920" s="99" t="b">
        <v>0</v>
      </c>
    </row>
    <row r="921" spans="1:12" ht="15">
      <c r="A921" s="101" t="s">
        <v>837</v>
      </c>
      <c r="B921" s="99" t="s">
        <v>1842</v>
      </c>
      <c r="C921" s="99">
        <v>2</v>
      </c>
      <c r="D921" s="103">
        <v>0.0002568857989313416</v>
      </c>
      <c r="E921" s="103">
        <v>3.2674734498507223</v>
      </c>
      <c r="F921" s="99" t="s">
        <v>2435</v>
      </c>
      <c r="G921" s="99" t="b">
        <v>0</v>
      </c>
      <c r="H921" s="99" t="b">
        <v>0</v>
      </c>
      <c r="I921" s="99" t="b">
        <v>0</v>
      </c>
      <c r="J921" s="99" t="b">
        <v>0</v>
      </c>
      <c r="K921" s="99" t="b">
        <v>0</v>
      </c>
      <c r="L921" s="99" t="b">
        <v>0</v>
      </c>
    </row>
    <row r="922" spans="1:12" ht="15">
      <c r="A922" s="101" t="s">
        <v>476</v>
      </c>
      <c r="B922" s="99" t="s">
        <v>1813</v>
      </c>
      <c r="C922" s="99">
        <v>2</v>
      </c>
      <c r="D922" s="103">
        <v>0.0002568857989313416</v>
      </c>
      <c r="E922" s="103">
        <v>2.1987576374812625</v>
      </c>
      <c r="F922" s="99" t="s">
        <v>2435</v>
      </c>
      <c r="G922" s="99" t="b">
        <v>0</v>
      </c>
      <c r="H922" s="99" t="b">
        <v>0</v>
      </c>
      <c r="I922" s="99" t="b">
        <v>0</v>
      </c>
      <c r="J922" s="99" t="b">
        <v>0</v>
      </c>
      <c r="K922" s="99" t="b">
        <v>0</v>
      </c>
      <c r="L922" s="99" t="b">
        <v>0</v>
      </c>
    </row>
    <row r="923" spans="1:12" ht="15">
      <c r="A923" s="101" t="s">
        <v>2041</v>
      </c>
      <c r="B923" s="99" t="s">
        <v>574</v>
      </c>
      <c r="C923" s="99">
        <v>2</v>
      </c>
      <c r="D923" s="103">
        <v>0.0003030065275454034</v>
      </c>
      <c r="E923" s="103">
        <v>2.8821225684867056</v>
      </c>
      <c r="F923" s="99" t="s">
        <v>2435</v>
      </c>
      <c r="G923" s="99" t="b">
        <v>0</v>
      </c>
      <c r="H923" s="99" t="b">
        <v>0</v>
      </c>
      <c r="I923" s="99" t="b">
        <v>0</v>
      </c>
      <c r="J923" s="99" t="b">
        <v>0</v>
      </c>
      <c r="K923" s="99" t="b">
        <v>0</v>
      </c>
      <c r="L923" s="99" t="b">
        <v>0</v>
      </c>
    </row>
    <row r="924" spans="1:12" ht="15">
      <c r="A924" s="101" t="s">
        <v>1256</v>
      </c>
      <c r="B924" s="99" t="s">
        <v>609</v>
      </c>
      <c r="C924" s="99">
        <v>2</v>
      </c>
      <c r="D924" s="103">
        <v>0.0002568857989313416</v>
      </c>
      <c r="E924" s="103">
        <v>2.6654134585227602</v>
      </c>
      <c r="F924" s="99" t="s">
        <v>2435</v>
      </c>
      <c r="G924" s="99" t="b">
        <v>0</v>
      </c>
      <c r="H924" s="99" t="b">
        <v>0</v>
      </c>
      <c r="I924" s="99" t="b">
        <v>0</v>
      </c>
      <c r="J924" s="99" t="b">
        <v>0</v>
      </c>
      <c r="K924" s="99" t="b">
        <v>0</v>
      </c>
      <c r="L924" s="99" t="b">
        <v>0</v>
      </c>
    </row>
    <row r="925" spans="1:12" ht="15">
      <c r="A925" s="101" t="s">
        <v>666</v>
      </c>
      <c r="B925" s="99" t="s">
        <v>555</v>
      </c>
      <c r="C925" s="99">
        <v>2</v>
      </c>
      <c r="D925" s="103">
        <v>0.0002568857989313416</v>
      </c>
      <c r="E925" s="103">
        <v>2.0934551994179067</v>
      </c>
      <c r="F925" s="99" t="s">
        <v>2435</v>
      </c>
      <c r="G925" s="99" t="b">
        <v>0</v>
      </c>
      <c r="H925" s="99" t="b">
        <v>0</v>
      </c>
      <c r="I925" s="99" t="b">
        <v>0</v>
      </c>
      <c r="J925" s="99" t="b">
        <v>0</v>
      </c>
      <c r="K925" s="99" t="b">
        <v>0</v>
      </c>
      <c r="L925" s="99" t="b">
        <v>0</v>
      </c>
    </row>
    <row r="926" spans="1:12" ht="15">
      <c r="A926" s="101" t="s">
        <v>587</v>
      </c>
      <c r="B926" s="99" t="s">
        <v>650</v>
      </c>
      <c r="C926" s="99">
        <v>2</v>
      </c>
      <c r="D926" s="103">
        <v>0.0002568857989313416</v>
      </c>
      <c r="E926" s="103">
        <v>2.130300256825411</v>
      </c>
      <c r="F926" s="99" t="s">
        <v>2435</v>
      </c>
      <c r="G926" s="99" t="b">
        <v>0</v>
      </c>
      <c r="H926" s="99" t="b">
        <v>0</v>
      </c>
      <c r="I926" s="99" t="b">
        <v>0</v>
      </c>
      <c r="J926" s="99" t="b">
        <v>0</v>
      </c>
      <c r="K926" s="99" t="b">
        <v>0</v>
      </c>
      <c r="L926" s="99" t="b">
        <v>0</v>
      </c>
    </row>
    <row r="927" spans="1:12" ht="15">
      <c r="A927" s="101" t="s">
        <v>670</v>
      </c>
      <c r="B927" s="99" t="s">
        <v>692</v>
      </c>
      <c r="C927" s="99">
        <v>2</v>
      </c>
      <c r="D927" s="103">
        <v>0.0002568857989313416</v>
      </c>
      <c r="E927" s="103">
        <v>2.3722088003707356</v>
      </c>
      <c r="F927" s="99" t="s">
        <v>2435</v>
      </c>
      <c r="G927" s="99" t="b">
        <v>1</v>
      </c>
      <c r="H927" s="99" t="b">
        <v>0</v>
      </c>
      <c r="I927" s="99" t="b">
        <v>0</v>
      </c>
      <c r="J927" s="99" t="b">
        <v>0</v>
      </c>
      <c r="K927" s="99" t="b">
        <v>0</v>
      </c>
      <c r="L927" s="99" t="b">
        <v>0</v>
      </c>
    </row>
    <row r="928" spans="1:12" ht="15">
      <c r="A928" s="101" t="s">
        <v>521</v>
      </c>
      <c r="B928" s="99" t="s">
        <v>1345</v>
      </c>
      <c r="C928" s="99">
        <v>2</v>
      </c>
      <c r="D928" s="103">
        <v>0.0002568857989313416</v>
      </c>
      <c r="E928" s="103">
        <v>2.5385402221372604</v>
      </c>
      <c r="F928" s="99" t="s">
        <v>2435</v>
      </c>
      <c r="G928" s="99" t="b">
        <v>0</v>
      </c>
      <c r="H928" s="99" t="b">
        <v>0</v>
      </c>
      <c r="I928" s="99" t="b">
        <v>0</v>
      </c>
      <c r="J928" s="99" t="b">
        <v>0</v>
      </c>
      <c r="K928" s="99" t="b">
        <v>0</v>
      </c>
      <c r="L928" s="99" t="b">
        <v>0</v>
      </c>
    </row>
    <row r="929" spans="1:12" ht="15">
      <c r="A929" s="101" t="s">
        <v>729</v>
      </c>
      <c r="B929" s="99" t="s">
        <v>692</v>
      </c>
      <c r="C929" s="99">
        <v>2</v>
      </c>
      <c r="D929" s="103">
        <v>0.0002568857989313416</v>
      </c>
      <c r="E929" s="103">
        <v>2.4593589760896357</v>
      </c>
      <c r="F929" s="99" t="s">
        <v>2435</v>
      </c>
      <c r="G929" s="99" t="b">
        <v>0</v>
      </c>
      <c r="H929" s="99" t="b">
        <v>0</v>
      </c>
      <c r="I929" s="99" t="b">
        <v>0</v>
      </c>
      <c r="J929" s="99" t="b">
        <v>0</v>
      </c>
      <c r="K929" s="99" t="b">
        <v>0</v>
      </c>
      <c r="L929" s="99" t="b">
        <v>0</v>
      </c>
    </row>
    <row r="930" spans="1:12" ht="15">
      <c r="A930" s="101" t="s">
        <v>1105</v>
      </c>
      <c r="B930" s="99" t="s">
        <v>683</v>
      </c>
      <c r="C930" s="99">
        <v>2</v>
      </c>
      <c r="D930" s="103">
        <v>0.0003030065275454034</v>
      </c>
      <c r="E930" s="103">
        <v>2.673238796034717</v>
      </c>
      <c r="F930" s="99" t="s">
        <v>2435</v>
      </c>
      <c r="G930" s="99" t="b">
        <v>0</v>
      </c>
      <c r="H930" s="99" t="b">
        <v>0</v>
      </c>
      <c r="I930" s="99" t="b">
        <v>0</v>
      </c>
      <c r="J930" s="99" t="b">
        <v>0</v>
      </c>
      <c r="K930" s="99" t="b">
        <v>0</v>
      </c>
      <c r="L930" s="99" t="b">
        <v>0</v>
      </c>
    </row>
    <row r="931" spans="1:12" ht="15">
      <c r="A931" s="101" t="s">
        <v>657</v>
      </c>
      <c r="B931" s="99" t="s">
        <v>1515</v>
      </c>
      <c r="C931" s="99">
        <v>2</v>
      </c>
      <c r="D931" s="103">
        <v>0.0002568857989313416</v>
      </c>
      <c r="E931" s="103">
        <v>2.895087545651073</v>
      </c>
      <c r="F931" s="99" t="s">
        <v>2435</v>
      </c>
      <c r="G931" s="99" t="b">
        <v>0</v>
      </c>
      <c r="H931" s="99" t="b">
        <v>0</v>
      </c>
      <c r="I931" s="99" t="b">
        <v>0</v>
      </c>
      <c r="J931" s="99" t="b">
        <v>0</v>
      </c>
      <c r="K931" s="99" t="b">
        <v>0</v>
      </c>
      <c r="L931" s="99" t="b">
        <v>0</v>
      </c>
    </row>
    <row r="932" spans="1:12" ht="15">
      <c r="A932" s="101" t="s">
        <v>1861</v>
      </c>
      <c r="B932" s="99" t="s">
        <v>479</v>
      </c>
      <c r="C932" s="99">
        <v>2</v>
      </c>
      <c r="D932" s="103">
        <v>0.0003030065275454034</v>
      </c>
      <c r="E932" s="103">
        <v>2.3566966341924878</v>
      </c>
      <c r="F932" s="99" t="s">
        <v>2435</v>
      </c>
      <c r="G932" s="99" t="b">
        <v>0</v>
      </c>
      <c r="H932" s="99" t="b">
        <v>1</v>
      </c>
      <c r="I932" s="99" t="b">
        <v>0</v>
      </c>
      <c r="J932" s="99" t="b">
        <v>0</v>
      </c>
      <c r="K932" s="99" t="b">
        <v>0</v>
      </c>
      <c r="L932" s="99" t="b">
        <v>0</v>
      </c>
    </row>
    <row r="933" spans="1:12" ht="15">
      <c r="A933" s="101" t="s">
        <v>535</v>
      </c>
      <c r="B933" s="99" t="s">
        <v>475</v>
      </c>
      <c r="C933" s="99">
        <v>2</v>
      </c>
      <c r="D933" s="103">
        <v>0.0002568857989313416</v>
      </c>
      <c r="E933" s="103">
        <v>1.0880858221658123</v>
      </c>
      <c r="F933" s="99" t="s">
        <v>2435</v>
      </c>
      <c r="G933" s="99" t="b">
        <v>0</v>
      </c>
      <c r="H933" s="99" t="b">
        <v>0</v>
      </c>
      <c r="I933" s="99" t="b">
        <v>0</v>
      </c>
      <c r="J933" s="99" t="b">
        <v>0</v>
      </c>
      <c r="K933" s="99" t="b">
        <v>0</v>
      </c>
      <c r="L933" s="99" t="b">
        <v>0</v>
      </c>
    </row>
    <row r="934" spans="1:12" ht="15">
      <c r="A934" s="101" t="s">
        <v>544</v>
      </c>
      <c r="B934" s="99" t="s">
        <v>1258</v>
      </c>
      <c r="C934" s="99">
        <v>2</v>
      </c>
      <c r="D934" s="103">
        <v>0.0002568857989313416</v>
      </c>
      <c r="E934" s="103">
        <v>2.489322199467079</v>
      </c>
      <c r="F934" s="99" t="s">
        <v>2435</v>
      </c>
      <c r="G934" s="99" t="b">
        <v>0</v>
      </c>
      <c r="H934" s="99" t="b">
        <v>0</v>
      </c>
      <c r="I934" s="99" t="b">
        <v>0</v>
      </c>
      <c r="J934" s="99" t="b">
        <v>0</v>
      </c>
      <c r="K934" s="99" t="b">
        <v>1</v>
      </c>
      <c r="L934" s="99" t="b">
        <v>0</v>
      </c>
    </row>
    <row r="935" spans="1:12" ht="15">
      <c r="A935" s="101" t="s">
        <v>610</v>
      </c>
      <c r="B935" s="99" t="s">
        <v>1603</v>
      </c>
      <c r="C935" s="99">
        <v>2</v>
      </c>
      <c r="D935" s="103">
        <v>0.0002568857989313416</v>
      </c>
      <c r="E935" s="103">
        <v>2.79035219513106</v>
      </c>
      <c r="F935" s="99" t="s">
        <v>2435</v>
      </c>
      <c r="G935" s="99" t="b">
        <v>0</v>
      </c>
      <c r="H935" s="99" t="b">
        <v>0</v>
      </c>
      <c r="I935" s="99" t="b">
        <v>0</v>
      </c>
      <c r="J935" s="99" t="b">
        <v>0</v>
      </c>
      <c r="K935" s="99" t="b">
        <v>0</v>
      </c>
      <c r="L935" s="99" t="b">
        <v>0</v>
      </c>
    </row>
    <row r="936" spans="1:12" ht="15">
      <c r="A936" s="101" t="s">
        <v>513</v>
      </c>
      <c r="B936" s="99" t="s">
        <v>477</v>
      </c>
      <c r="C936" s="99">
        <v>2</v>
      </c>
      <c r="D936" s="103">
        <v>0.0002568857989313416</v>
      </c>
      <c r="E936" s="103">
        <v>1.138290130987149</v>
      </c>
      <c r="F936" s="99" t="s">
        <v>2435</v>
      </c>
      <c r="G936" s="99" t="b">
        <v>0</v>
      </c>
      <c r="H936" s="99" t="b">
        <v>0</v>
      </c>
      <c r="I936" s="99" t="b">
        <v>0</v>
      </c>
      <c r="J936" s="99" t="b">
        <v>0</v>
      </c>
      <c r="K936" s="99" t="b">
        <v>0</v>
      </c>
      <c r="L936" s="99" t="b">
        <v>0</v>
      </c>
    </row>
    <row r="937" spans="1:12" ht="15">
      <c r="A937" s="101" t="s">
        <v>1073</v>
      </c>
      <c r="B937" s="99" t="s">
        <v>602</v>
      </c>
      <c r="C937" s="99">
        <v>2</v>
      </c>
      <c r="D937" s="103">
        <v>0.0002568857989313416</v>
      </c>
      <c r="E937" s="103">
        <v>2.5385402221372604</v>
      </c>
      <c r="F937" s="99" t="s">
        <v>2435</v>
      </c>
      <c r="G937" s="99" t="b">
        <v>0</v>
      </c>
      <c r="H937" s="99" t="b">
        <v>0</v>
      </c>
      <c r="I937" s="99" t="b">
        <v>0</v>
      </c>
      <c r="J937" s="99" t="b">
        <v>0</v>
      </c>
      <c r="K937" s="99" t="b">
        <v>0</v>
      </c>
      <c r="L937" s="99" t="b">
        <v>0</v>
      </c>
    </row>
    <row r="938" spans="1:12" ht="15">
      <c r="A938" s="101" t="s">
        <v>1846</v>
      </c>
      <c r="B938" s="99" t="s">
        <v>1163</v>
      </c>
      <c r="C938" s="99">
        <v>2</v>
      </c>
      <c r="D938" s="103">
        <v>0.0002568857989313416</v>
      </c>
      <c r="E938" s="103">
        <v>3.5105114985370167</v>
      </c>
      <c r="F938" s="99" t="s">
        <v>2435</v>
      </c>
      <c r="G938" s="99" t="b">
        <v>0</v>
      </c>
      <c r="H938" s="99" t="b">
        <v>0</v>
      </c>
      <c r="I938" s="99" t="b">
        <v>0</v>
      </c>
      <c r="J938" s="99" t="b">
        <v>0</v>
      </c>
      <c r="K938" s="99" t="b">
        <v>0</v>
      </c>
      <c r="L938" s="99" t="b">
        <v>0</v>
      </c>
    </row>
    <row r="939" spans="1:12" ht="15">
      <c r="A939" s="101" t="s">
        <v>601</v>
      </c>
      <c r="B939" s="99" t="s">
        <v>2055</v>
      </c>
      <c r="C939" s="99">
        <v>2</v>
      </c>
      <c r="D939" s="103">
        <v>0.0003030065275454034</v>
      </c>
      <c r="E939" s="103">
        <v>2.9664434541867415</v>
      </c>
      <c r="F939" s="99" t="s">
        <v>2435</v>
      </c>
      <c r="G939" s="99" t="b">
        <v>0</v>
      </c>
      <c r="H939" s="99" t="b">
        <v>0</v>
      </c>
      <c r="I939" s="99" t="b">
        <v>0</v>
      </c>
      <c r="J939" s="99" t="b">
        <v>0</v>
      </c>
      <c r="K939" s="99" t="b">
        <v>0</v>
      </c>
      <c r="L939" s="99" t="b">
        <v>0</v>
      </c>
    </row>
    <row r="940" spans="1:12" ht="15">
      <c r="A940" s="101" t="s">
        <v>920</v>
      </c>
      <c r="B940" s="99" t="s">
        <v>862</v>
      </c>
      <c r="C940" s="99">
        <v>2</v>
      </c>
      <c r="D940" s="103">
        <v>0.0002568857989313416</v>
      </c>
      <c r="E940" s="103">
        <v>2.79035219513106</v>
      </c>
      <c r="F940" s="99" t="s">
        <v>2435</v>
      </c>
      <c r="G940" s="99" t="b">
        <v>0</v>
      </c>
      <c r="H940" s="99" t="b">
        <v>0</v>
      </c>
      <c r="I940" s="99" t="b">
        <v>0</v>
      </c>
      <c r="J940" s="99" t="b">
        <v>0</v>
      </c>
      <c r="K940" s="99" t="b">
        <v>0</v>
      </c>
      <c r="L940" s="99" t="b">
        <v>0</v>
      </c>
    </row>
    <row r="941" spans="1:12" ht="15">
      <c r="A941" s="101" t="s">
        <v>627</v>
      </c>
      <c r="B941" s="99" t="s">
        <v>968</v>
      </c>
      <c r="C941" s="99">
        <v>2</v>
      </c>
      <c r="D941" s="103">
        <v>0.0002568857989313416</v>
      </c>
      <c r="E941" s="103">
        <v>2.52150688283848</v>
      </c>
      <c r="F941" s="99" t="s">
        <v>2435</v>
      </c>
      <c r="G941" s="99" t="b">
        <v>0</v>
      </c>
      <c r="H941" s="99" t="b">
        <v>0</v>
      </c>
      <c r="I941" s="99" t="b">
        <v>0</v>
      </c>
      <c r="J941" s="99" t="b">
        <v>0</v>
      </c>
      <c r="K941" s="99" t="b">
        <v>0</v>
      </c>
      <c r="L941" s="99" t="b">
        <v>0</v>
      </c>
    </row>
    <row r="942" spans="1:12" ht="15">
      <c r="A942" s="101" t="s">
        <v>1403</v>
      </c>
      <c r="B942" s="99" t="s">
        <v>477</v>
      </c>
      <c r="C942" s="99">
        <v>2</v>
      </c>
      <c r="D942" s="103">
        <v>0.0002568857989313416</v>
      </c>
      <c r="E942" s="103">
        <v>2.1235668741664426</v>
      </c>
      <c r="F942" s="99" t="s">
        <v>2435</v>
      </c>
      <c r="G942" s="99" t="b">
        <v>0</v>
      </c>
      <c r="H942" s="99" t="b">
        <v>0</v>
      </c>
      <c r="I942" s="99" t="b">
        <v>0</v>
      </c>
      <c r="J942" s="99" t="b">
        <v>0</v>
      </c>
      <c r="K942" s="99" t="b">
        <v>0</v>
      </c>
      <c r="L942" s="99" t="b">
        <v>0</v>
      </c>
    </row>
    <row r="943" spans="1:12" ht="15">
      <c r="A943" s="101" t="s">
        <v>505</v>
      </c>
      <c r="B943" s="99" t="s">
        <v>476</v>
      </c>
      <c r="C943" s="99">
        <v>2</v>
      </c>
      <c r="D943" s="103">
        <v>0.0003030065275454034</v>
      </c>
      <c r="E943" s="103">
        <v>1.0031616993186139</v>
      </c>
      <c r="F943" s="99" t="s">
        <v>2435</v>
      </c>
      <c r="G943" s="99" t="b">
        <v>0</v>
      </c>
      <c r="H943" s="99" t="b">
        <v>0</v>
      </c>
      <c r="I943" s="99" t="b">
        <v>0</v>
      </c>
      <c r="J943" s="99" t="b">
        <v>0</v>
      </c>
      <c r="K943" s="99" t="b">
        <v>0</v>
      </c>
      <c r="L943" s="99" t="b">
        <v>0</v>
      </c>
    </row>
    <row r="944" spans="1:12" ht="15">
      <c r="A944" s="101" t="s">
        <v>917</v>
      </c>
      <c r="B944" s="99" t="s">
        <v>1173</v>
      </c>
      <c r="C944" s="99">
        <v>2</v>
      </c>
      <c r="D944" s="103">
        <v>0.0002568857989313416</v>
      </c>
      <c r="E944" s="103">
        <v>3.0333902438173546</v>
      </c>
      <c r="F944" s="99" t="s">
        <v>2435</v>
      </c>
      <c r="G944" s="99" t="b">
        <v>0</v>
      </c>
      <c r="H944" s="99" t="b">
        <v>0</v>
      </c>
      <c r="I944" s="99" t="b">
        <v>0</v>
      </c>
      <c r="J944" s="99" t="b">
        <v>0</v>
      </c>
      <c r="K944" s="99" t="b">
        <v>0</v>
      </c>
      <c r="L944" s="99" t="b">
        <v>0</v>
      </c>
    </row>
    <row r="945" spans="1:12" ht="15">
      <c r="A945" s="101" t="s">
        <v>230</v>
      </c>
      <c r="B945" s="99" t="s">
        <v>968</v>
      </c>
      <c r="C945" s="99">
        <v>2</v>
      </c>
      <c r="D945" s="103">
        <v>0.0002568857989313416</v>
      </c>
      <c r="E945" s="103">
        <v>1.972692403463743</v>
      </c>
      <c r="F945" s="99" t="s">
        <v>2435</v>
      </c>
      <c r="G945" s="99" t="b">
        <v>0</v>
      </c>
      <c r="H945" s="99" t="b">
        <v>0</v>
      </c>
      <c r="I945" s="99" t="b">
        <v>0</v>
      </c>
      <c r="J945" s="99" t="b">
        <v>0</v>
      </c>
      <c r="K945" s="99" t="b">
        <v>0</v>
      </c>
      <c r="L945" s="99" t="b">
        <v>0</v>
      </c>
    </row>
    <row r="946" spans="1:12" ht="15">
      <c r="A946" s="101" t="s">
        <v>1304</v>
      </c>
      <c r="B946" s="99" t="s">
        <v>474</v>
      </c>
      <c r="C946" s="99">
        <v>2</v>
      </c>
      <c r="D946" s="103">
        <v>0.0002568857989313416</v>
      </c>
      <c r="E946" s="103">
        <v>1.694270198545234</v>
      </c>
      <c r="F946" s="99" t="s">
        <v>2435</v>
      </c>
      <c r="G946" s="99" t="b">
        <v>0</v>
      </c>
      <c r="H946" s="99" t="b">
        <v>0</v>
      </c>
      <c r="I946" s="99" t="b">
        <v>0</v>
      </c>
      <c r="J946" s="99" t="b">
        <v>0</v>
      </c>
      <c r="K946" s="99" t="b">
        <v>0</v>
      </c>
      <c r="L946" s="99" t="b">
        <v>0</v>
      </c>
    </row>
    <row r="947" spans="1:12" ht="15">
      <c r="A947" s="101" t="s">
        <v>813</v>
      </c>
      <c r="B947" s="99" t="s">
        <v>1364</v>
      </c>
      <c r="C947" s="99">
        <v>2</v>
      </c>
      <c r="D947" s="103">
        <v>0.0002568857989313416</v>
      </c>
      <c r="E947" s="103">
        <v>3.0913821907950414</v>
      </c>
      <c r="F947" s="99" t="s">
        <v>2435</v>
      </c>
      <c r="G947" s="99" t="b">
        <v>0</v>
      </c>
      <c r="H947" s="99" t="b">
        <v>0</v>
      </c>
      <c r="I947" s="99" t="b">
        <v>0</v>
      </c>
      <c r="J947" s="99" t="b">
        <v>0</v>
      </c>
      <c r="K947" s="99" t="b">
        <v>0</v>
      </c>
      <c r="L947" s="99" t="b">
        <v>0</v>
      </c>
    </row>
    <row r="948" spans="1:12" ht="15">
      <c r="A948" s="101" t="s">
        <v>512</v>
      </c>
      <c r="B948" s="99" t="s">
        <v>527</v>
      </c>
      <c r="C948" s="99">
        <v>2</v>
      </c>
      <c r="D948" s="103">
        <v>0.0002568857989313416</v>
      </c>
      <c r="E948" s="103">
        <v>1.5709922459183985</v>
      </c>
      <c r="F948" s="99" t="s">
        <v>2435</v>
      </c>
      <c r="G948" s="99" t="b">
        <v>0</v>
      </c>
      <c r="H948" s="99" t="b">
        <v>0</v>
      </c>
      <c r="I948" s="99" t="b">
        <v>0</v>
      </c>
      <c r="J948" s="99" t="b">
        <v>0</v>
      </c>
      <c r="K948" s="99" t="b">
        <v>0</v>
      </c>
      <c r="L948" s="99" t="b">
        <v>0</v>
      </c>
    </row>
    <row r="949" spans="1:12" ht="15">
      <c r="A949" s="101" t="s">
        <v>735</v>
      </c>
      <c r="B949" s="99" t="s">
        <v>909</v>
      </c>
      <c r="C949" s="99">
        <v>2</v>
      </c>
      <c r="D949" s="103">
        <v>0.0003030065275454034</v>
      </c>
      <c r="E949" s="103">
        <v>2.681207725705992</v>
      </c>
      <c r="F949" s="99" t="s">
        <v>2435</v>
      </c>
      <c r="G949" s="99" t="b">
        <v>0</v>
      </c>
      <c r="H949" s="99" t="b">
        <v>0</v>
      </c>
      <c r="I949" s="99" t="b">
        <v>0</v>
      </c>
      <c r="J949" s="99" t="b">
        <v>0</v>
      </c>
      <c r="K949" s="99" t="b">
        <v>0</v>
      </c>
      <c r="L949" s="99" t="b">
        <v>0</v>
      </c>
    </row>
    <row r="950" spans="1:12" ht="15">
      <c r="A950" s="101" t="s">
        <v>1198</v>
      </c>
      <c r="B950" s="99" t="s">
        <v>1448</v>
      </c>
      <c r="C950" s="99">
        <v>2</v>
      </c>
      <c r="D950" s="103">
        <v>0.0002568857989313416</v>
      </c>
      <c r="E950" s="103">
        <v>3.334420239481336</v>
      </c>
      <c r="F950" s="99" t="s">
        <v>2435</v>
      </c>
      <c r="G950" s="99" t="b">
        <v>0</v>
      </c>
      <c r="H950" s="99" t="b">
        <v>0</v>
      </c>
      <c r="I950" s="99" t="b">
        <v>0</v>
      </c>
      <c r="J950" s="99" t="b">
        <v>0</v>
      </c>
      <c r="K950" s="99" t="b">
        <v>0</v>
      </c>
      <c r="L950" s="99" t="b">
        <v>0</v>
      </c>
    </row>
    <row r="951" spans="1:12" ht="15">
      <c r="A951" s="101" t="s">
        <v>565</v>
      </c>
      <c r="B951" s="99" t="s">
        <v>506</v>
      </c>
      <c r="C951" s="99">
        <v>2</v>
      </c>
      <c r="D951" s="103">
        <v>0.0002568857989313416</v>
      </c>
      <c r="E951" s="103">
        <v>1.7207545662517305</v>
      </c>
      <c r="F951" s="99" t="s">
        <v>2435</v>
      </c>
      <c r="G951" s="99" t="b">
        <v>0</v>
      </c>
      <c r="H951" s="99" t="b">
        <v>0</v>
      </c>
      <c r="I951" s="99" t="b">
        <v>0</v>
      </c>
      <c r="J951" s="99" t="b">
        <v>0</v>
      </c>
      <c r="K951" s="99" t="b">
        <v>0</v>
      </c>
      <c r="L951" s="99" t="b">
        <v>0</v>
      </c>
    </row>
    <row r="952" spans="1:12" ht="15">
      <c r="A952" s="101" t="s">
        <v>521</v>
      </c>
      <c r="B952" s="99" t="s">
        <v>525</v>
      </c>
      <c r="C952" s="99">
        <v>2</v>
      </c>
      <c r="D952" s="103">
        <v>0.0002568857989313416</v>
      </c>
      <c r="E952" s="103">
        <v>1.6177214681848853</v>
      </c>
      <c r="F952" s="99" t="s">
        <v>2435</v>
      </c>
      <c r="G952" s="99" t="b">
        <v>0</v>
      </c>
      <c r="H952" s="99" t="b">
        <v>0</v>
      </c>
      <c r="I952" s="99" t="b">
        <v>0</v>
      </c>
      <c r="J952" s="99" t="b">
        <v>0</v>
      </c>
      <c r="K952" s="99" t="b">
        <v>0</v>
      </c>
      <c r="L952" s="99" t="b">
        <v>0</v>
      </c>
    </row>
    <row r="953" spans="1:12" ht="15">
      <c r="A953" s="101" t="s">
        <v>244</v>
      </c>
      <c r="B953" s="99" t="s">
        <v>1643</v>
      </c>
      <c r="C953" s="99">
        <v>2</v>
      </c>
      <c r="D953" s="103">
        <v>0.0002568857989313416</v>
      </c>
      <c r="E953" s="103">
        <v>2.405001313767043</v>
      </c>
      <c r="F953" s="99" t="s">
        <v>2435</v>
      </c>
      <c r="G953" s="99" t="b">
        <v>0</v>
      </c>
      <c r="H953" s="99" t="b">
        <v>0</v>
      </c>
      <c r="I953" s="99" t="b">
        <v>0</v>
      </c>
      <c r="J953" s="99" t="b">
        <v>0</v>
      </c>
      <c r="K953" s="99" t="b">
        <v>0</v>
      </c>
      <c r="L953" s="99" t="b">
        <v>0</v>
      </c>
    </row>
    <row r="954" spans="1:12" ht="15">
      <c r="A954" s="101" t="s">
        <v>484</v>
      </c>
      <c r="B954" s="99" t="s">
        <v>1697</v>
      </c>
      <c r="C954" s="99">
        <v>2</v>
      </c>
      <c r="D954" s="103">
        <v>0.0002568857989313416</v>
      </c>
      <c r="E954" s="103">
        <v>2.422375409836466</v>
      </c>
      <c r="F954" s="99" t="s">
        <v>2435</v>
      </c>
      <c r="G954" s="99" t="b">
        <v>0</v>
      </c>
      <c r="H954" s="99" t="b">
        <v>0</v>
      </c>
      <c r="I954" s="99" t="b">
        <v>0</v>
      </c>
      <c r="J954" s="99" t="b">
        <v>0</v>
      </c>
      <c r="K954" s="99" t="b">
        <v>0</v>
      </c>
      <c r="L954" s="99" t="b">
        <v>0</v>
      </c>
    </row>
    <row r="955" spans="1:12" ht="15">
      <c r="A955" s="101" t="s">
        <v>2188</v>
      </c>
      <c r="B955" s="99" t="s">
        <v>475</v>
      </c>
      <c r="C955" s="99">
        <v>2</v>
      </c>
      <c r="D955" s="103">
        <v>0.0002568857989313416</v>
      </c>
      <c r="E955" s="103">
        <v>2.148783662519424</v>
      </c>
      <c r="F955" s="99" t="s">
        <v>2435</v>
      </c>
      <c r="G955" s="99" t="b">
        <v>1</v>
      </c>
      <c r="H955" s="99" t="b">
        <v>0</v>
      </c>
      <c r="I955" s="99" t="b">
        <v>0</v>
      </c>
      <c r="J955" s="99" t="b">
        <v>0</v>
      </c>
      <c r="K955" s="99" t="b">
        <v>0</v>
      </c>
      <c r="L955" s="99" t="b">
        <v>0</v>
      </c>
    </row>
    <row r="956" spans="1:12" ht="15">
      <c r="A956" s="101" t="s">
        <v>793</v>
      </c>
      <c r="B956" s="99" t="s">
        <v>560</v>
      </c>
      <c r="C956" s="99">
        <v>2</v>
      </c>
      <c r="D956" s="103">
        <v>0.0002568857989313416</v>
      </c>
      <c r="E956" s="103">
        <v>2.2552389934337107</v>
      </c>
      <c r="F956" s="99" t="s">
        <v>2435</v>
      </c>
      <c r="G956" s="99" t="b">
        <v>0</v>
      </c>
      <c r="H956" s="99" t="b">
        <v>0</v>
      </c>
      <c r="I956" s="99" t="b">
        <v>0</v>
      </c>
      <c r="J956" s="99" t="b">
        <v>0</v>
      </c>
      <c r="K956" s="99" t="b">
        <v>0</v>
      </c>
      <c r="L956" s="99" t="b">
        <v>0</v>
      </c>
    </row>
    <row r="957" spans="1:12" ht="15">
      <c r="A957" s="101" t="s">
        <v>634</v>
      </c>
      <c r="B957" s="99" t="s">
        <v>1425</v>
      </c>
      <c r="C957" s="99">
        <v>2</v>
      </c>
      <c r="D957" s="103">
        <v>0.0002568857989313416</v>
      </c>
      <c r="E957" s="103">
        <v>2.8225368785024614</v>
      </c>
      <c r="F957" s="99" t="s">
        <v>2435</v>
      </c>
      <c r="G957" s="99" t="b">
        <v>0</v>
      </c>
      <c r="H957" s="99" t="b">
        <v>0</v>
      </c>
      <c r="I957" s="99" t="b">
        <v>0</v>
      </c>
      <c r="J957" s="99" t="b">
        <v>0</v>
      </c>
      <c r="K957" s="99" t="b">
        <v>0</v>
      </c>
      <c r="L957" s="99" t="b">
        <v>0</v>
      </c>
    </row>
    <row r="958" spans="1:12" ht="15">
      <c r="A958" s="101" t="s">
        <v>833</v>
      </c>
      <c r="B958" s="99" t="s">
        <v>1298</v>
      </c>
      <c r="C958" s="99">
        <v>2</v>
      </c>
      <c r="D958" s="103">
        <v>0.0002568857989313416</v>
      </c>
      <c r="E958" s="103">
        <v>2.9664434541867415</v>
      </c>
      <c r="F958" s="99" t="s">
        <v>2435</v>
      </c>
      <c r="G958" s="99" t="b">
        <v>0</v>
      </c>
      <c r="H958" s="99" t="b">
        <v>0</v>
      </c>
      <c r="I958" s="99" t="b">
        <v>0</v>
      </c>
      <c r="J958" s="99" t="b">
        <v>0</v>
      </c>
      <c r="K958" s="99" t="b">
        <v>0</v>
      </c>
      <c r="L958" s="99" t="b">
        <v>0</v>
      </c>
    </row>
    <row r="959" spans="1:12" ht="15">
      <c r="A959" s="101" t="s">
        <v>1080</v>
      </c>
      <c r="B959" s="99" t="s">
        <v>913</v>
      </c>
      <c r="C959" s="99">
        <v>2</v>
      </c>
      <c r="D959" s="103">
        <v>0.0002568857989313416</v>
      </c>
      <c r="E959" s="103">
        <v>2.936480230809298</v>
      </c>
      <c r="F959" s="99" t="s">
        <v>2435</v>
      </c>
      <c r="G959" s="99" t="b">
        <v>0</v>
      </c>
      <c r="H959" s="99" t="b">
        <v>0</v>
      </c>
      <c r="I959" s="99" t="b">
        <v>0</v>
      </c>
      <c r="J959" s="99" t="b">
        <v>0</v>
      </c>
      <c r="K959" s="99" t="b">
        <v>0</v>
      </c>
      <c r="L959" s="99" t="b">
        <v>0</v>
      </c>
    </row>
    <row r="960" spans="1:12" ht="15">
      <c r="A960" s="101" t="s">
        <v>859</v>
      </c>
      <c r="B960" s="99" t="s">
        <v>508</v>
      </c>
      <c r="C960" s="99">
        <v>2</v>
      </c>
      <c r="D960" s="103">
        <v>0.0002568857989313416</v>
      </c>
      <c r="E960" s="103">
        <v>2.0913821907950414</v>
      </c>
      <c r="F960" s="99" t="s">
        <v>2435</v>
      </c>
      <c r="G960" s="99" t="b">
        <v>0</v>
      </c>
      <c r="H960" s="99" t="b">
        <v>0</v>
      </c>
      <c r="I960" s="99" t="b">
        <v>0</v>
      </c>
      <c r="J960" s="99" t="b">
        <v>0</v>
      </c>
      <c r="K960" s="99" t="b">
        <v>0</v>
      </c>
      <c r="L960" s="99" t="b">
        <v>0</v>
      </c>
    </row>
    <row r="961" spans="1:12" ht="15">
      <c r="A961" s="101" t="s">
        <v>2422</v>
      </c>
      <c r="B961" s="99" t="s">
        <v>485</v>
      </c>
      <c r="C961" s="99">
        <v>2</v>
      </c>
      <c r="D961" s="103">
        <v>0.0002568857989313416</v>
      </c>
      <c r="E961" s="103">
        <v>2.4498136581834054</v>
      </c>
      <c r="F961" s="99" t="s">
        <v>2435</v>
      </c>
      <c r="G961" s="99" t="b">
        <v>0</v>
      </c>
      <c r="H961" s="99" t="b">
        <v>0</v>
      </c>
      <c r="I961" s="99" t="b">
        <v>0</v>
      </c>
      <c r="J961" s="99" t="b">
        <v>0</v>
      </c>
      <c r="K961" s="99" t="b">
        <v>0</v>
      </c>
      <c r="L961" s="99" t="b">
        <v>0</v>
      </c>
    </row>
    <row r="962" spans="1:12" ht="15">
      <c r="A962" s="101" t="s">
        <v>2144</v>
      </c>
      <c r="B962" s="99" t="s">
        <v>906</v>
      </c>
      <c r="C962" s="99">
        <v>2</v>
      </c>
      <c r="D962" s="103">
        <v>0.0002568857989313416</v>
      </c>
      <c r="E962" s="103">
        <v>3.334420239481336</v>
      </c>
      <c r="F962" s="99" t="s">
        <v>2435</v>
      </c>
      <c r="G962" s="99" t="b">
        <v>0</v>
      </c>
      <c r="H962" s="99" t="b">
        <v>0</v>
      </c>
      <c r="I962" s="99" t="b">
        <v>0</v>
      </c>
      <c r="J962" s="99" t="b">
        <v>0</v>
      </c>
      <c r="K962" s="99" t="b">
        <v>0</v>
      </c>
      <c r="L962" s="99" t="b">
        <v>0</v>
      </c>
    </row>
    <row r="963" spans="1:12" ht="15">
      <c r="A963" s="101" t="s">
        <v>716</v>
      </c>
      <c r="B963" s="99" t="s">
        <v>634</v>
      </c>
      <c r="C963" s="99">
        <v>2</v>
      </c>
      <c r="D963" s="103">
        <v>0.0002568857989313416</v>
      </c>
      <c r="E963" s="103">
        <v>2.299658133222124</v>
      </c>
      <c r="F963" s="99" t="s">
        <v>2435</v>
      </c>
      <c r="G963" s="99" t="b">
        <v>0</v>
      </c>
      <c r="H963" s="99" t="b">
        <v>0</v>
      </c>
      <c r="I963" s="99" t="b">
        <v>0</v>
      </c>
      <c r="J963" s="99" t="b">
        <v>0</v>
      </c>
      <c r="K963" s="99" t="b">
        <v>0</v>
      </c>
      <c r="L963" s="99" t="b">
        <v>0</v>
      </c>
    </row>
    <row r="964" spans="1:12" ht="15">
      <c r="A964" s="101" t="s">
        <v>690</v>
      </c>
      <c r="B964" s="99" t="s">
        <v>475</v>
      </c>
      <c r="C964" s="99">
        <v>2</v>
      </c>
      <c r="D964" s="103">
        <v>0.0002568857989313416</v>
      </c>
      <c r="E964" s="103">
        <v>1.4498136581834054</v>
      </c>
      <c r="F964" s="99" t="s">
        <v>2435</v>
      </c>
      <c r="G964" s="99" t="b">
        <v>0</v>
      </c>
      <c r="H964" s="99" t="b">
        <v>0</v>
      </c>
      <c r="I964" s="99" t="b">
        <v>0</v>
      </c>
      <c r="J964" s="99" t="b">
        <v>0</v>
      </c>
      <c r="K964" s="99" t="b">
        <v>0</v>
      </c>
      <c r="L964" s="99" t="b">
        <v>0</v>
      </c>
    </row>
    <row r="965" spans="1:12" ht="15">
      <c r="A965" s="101" t="s">
        <v>244</v>
      </c>
      <c r="B965" s="99" t="s">
        <v>722</v>
      </c>
      <c r="C965" s="99">
        <v>2</v>
      </c>
      <c r="D965" s="103">
        <v>0.0002568857989313416</v>
      </c>
      <c r="E965" s="103">
        <v>1.9278800590473806</v>
      </c>
      <c r="F965" s="99" t="s">
        <v>2435</v>
      </c>
      <c r="G965" s="99" t="b">
        <v>0</v>
      </c>
      <c r="H965" s="99" t="b">
        <v>0</v>
      </c>
      <c r="I965" s="99" t="b">
        <v>0</v>
      </c>
      <c r="J965" s="99" t="b">
        <v>0</v>
      </c>
      <c r="K965" s="99" t="b">
        <v>0</v>
      </c>
      <c r="L965" s="99" t="b">
        <v>0</v>
      </c>
    </row>
    <row r="966" spans="1:12" ht="15">
      <c r="A966" s="101" t="s">
        <v>1144</v>
      </c>
      <c r="B966" s="99" t="s">
        <v>692</v>
      </c>
      <c r="C966" s="99">
        <v>2</v>
      </c>
      <c r="D966" s="103">
        <v>0.0002568857989313416</v>
      </c>
      <c r="E966" s="103">
        <v>2.936480230809298</v>
      </c>
      <c r="F966" s="99" t="s">
        <v>2435</v>
      </c>
      <c r="G966" s="99" t="b">
        <v>0</v>
      </c>
      <c r="H966" s="99" t="b">
        <v>0</v>
      </c>
      <c r="I966" s="99" t="b">
        <v>0</v>
      </c>
      <c r="J966" s="99" t="b">
        <v>0</v>
      </c>
      <c r="K966" s="99" t="b">
        <v>0</v>
      </c>
      <c r="L966" s="99" t="b">
        <v>0</v>
      </c>
    </row>
    <row r="967" spans="1:12" ht="15">
      <c r="A967" s="101" t="s">
        <v>969</v>
      </c>
      <c r="B967" s="99" t="s">
        <v>1109</v>
      </c>
      <c r="C967" s="99">
        <v>2</v>
      </c>
      <c r="D967" s="103">
        <v>0.0002568857989313416</v>
      </c>
      <c r="E967" s="103">
        <v>2.936480230809298</v>
      </c>
      <c r="F967" s="99" t="s">
        <v>2435</v>
      </c>
      <c r="G967" s="99" t="b">
        <v>0</v>
      </c>
      <c r="H967" s="99" t="b">
        <v>0</v>
      </c>
      <c r="I967" s="99" t="b">
        <v>0</v>
      </c>
      <c r="J967" s="99" t="b">
        <v>0</v>
      </c>
      <c r="K967" s="99" t="b">
        <v>0</v>
      </c>
      <c r="L967" s="99" t="b">
        <v>0</v>
      </c>
    </row>
    <row r="968" spans="1:12" ht="15">
      <c r="A968" s="101" t="s">
        <v>489</v>
      </c>
      <c r="B968" s="99" t="s">
        <v>1566</v>
      </c>
      <c r="C968" s="99">
        <v>2</v>
      </c>
      <c r="D968" s="103">
        <v>0.0002568857989313416</v>
      </c>
      <c r="E968" s="103">
        <v>2.2930275543231105</v>
      </c>
      <c r="F968" s="99" t="s">
        <v>2435</v>
      </c>
      <c r="G968" s="99" t="b">
        <v>0</v>
      </c>
      <c r="H968" s="99" t="b">
        <v>0</v>
      </c>
      <c r="I968" s="99" t="b">
        <v>0</v>
      </c>
      <c r="J968" s="99" t="b">
        <v>0</v>
      </c>
      <c r="K968" s="99" t="b">
        <v>0</v>
      </c>
      <c r="L968" s="99" t="b">
        <v>0</v>
      </c>
    </row>
    <row r="969" spans="1:12" ht="15">
      <c r="A969" s="101" t="s">
        <v>497</v>
      </c>
      <c r="B969" s="99" t="s">
        <v>728</v>
      </c>
      <c r="C969" s="99">
        <v>2</v>
      </c>
      <c r="D969" s="103">
        <v>0.0003030065275454034</v>
      </c>
      <c r="E969" s="103">
        <v>1.8911572520226407</v>
      </c>
      <c r="F969" s="99" t="s">
        <v>2435</v>
      </c>
      <c r="G969" s="99" t="b">
        <v>0</v>
      </c>
      <c r="H969" s="99" t="b">
        <v>0</v>
      </c>
      <c r="I969" s="99" t="b">
        <v>0</v>
      </c>
      <c r="J969" s="99" t="b">
        <v>0</v>
      </c>
      <c r="K969" s="99" t="b">
        <v>0</v>
      </c>
      <c r="L969" s="99" t="b">
        <v>0</v>
      </c>
    </row>
    <row r="970" spans="1:12" ht="15">
      <c r="A970" s="101" t="s">
        <v>877</v>
      </c>
      <c r="B970" s="99" t="s">
        <v>511</v>
      </c>
      <c r="C970" s="99">
        <v>2</v>
      </c>
      <c r="D970" s="103">
        <v>0.0002568857989313416</v>
      </c>
      <c r="E970" s="103">
        <v>2.0913821907950414</v>
      </c>
      <c r="F970" s="99" t="s">
        <v>2435</v>
      </c>
      <c r="G970" s="99" t="b">
        <v>0</v>
      </c>
      <c r="H970" s="99" t="b">
        <v>0</v>
      </c>
      <c r="I970" s="99" t="b">
        <v>0</v>
      </c>
      <c r="J970" s="99" t="b">
        <v>1</v>
      </c>
      <c r="K970" s="99" t="b">
        <v>0</v>
      </c>
      <c r="L970" s="99" t="b">
        <v>0</v>
      </c>
    </row>
    <row r="971" spans="1:12" ht="15">
      <c r="A971" s="101" t="s">
        <v>496</v>
      </c>
      <c r="B971" s="99" t="s">
        <v>1046</v>
      </c>
      <c r="C971" s="99">
        <v>2</v>
      </c>
      <c r="D971" s="103">
        <v>0.0002568857989313416</v>
      </c>
      <c r="E971" s="103">
        <v>2.1464297571259467</v>
      </c>
      <c r="F971" s="99" t="s">
        <v>2435</v>
      </c>
      <c r="G971" s="99" t="b">
        <v>0</v>
      </c>
      <c r="H971" s="99" t="b">
        <v>0</v>
      </c>
      <c r="I971" s="99" t="b">
        <v>0</v>
      </c>
      <c r="J971" s="99" t="b">
        <v>0</v>
      </c>
      <c r="K971" s="99" t="b">
        <v>1</v>
      </c>
      <c r="L971" s="99" t="b">
        <v>0</v>
      </c>
    </row>
    <row r="972" spans="1:12" ht="15">
      <c r="A972" s="101" t="s">
        <v>678</v>
      </c>
      <c r="B972" s="99" t="s">
        <v>591</v>
      </c>
      <c r="C972" s="99">
        <v>2</v>
      </c>
      <c r="D972" s="103">
        <v>0.0002568857989313416</v>
      </c>
      <c r="E972" s="103">
        <v>2.1680888177148105</v>
      </c>
      <c r="F972" s="99" t="s">
        <v>2435</v>
      </c>
      <c r="G972" s="99" t="b">
        <v>0</v>
      </c>
      <c r="H972" s="99" t="b">
        <v>0</v>
      </c>
      <c r="I972" s="99" t="b">
        <v>0</v>
      </c>
      <c r="J972" s="99" t="b">
        <v>0</v>
      </c>
      <c r="K972" s="99" t="b">
        <v>0</v>
      </c>
      <c r="L972" s="99" t="b">
        <v>0</v>
      </c>
    </row>
    <row r="973" spans="1:12" ht="15">
      <c r="A973" s="101" t="s">
        <v>1993</v>
      </c>
      <c r="B973" s="99" t="s">
        <v>1794</v>
      </c>
      <c r="C973" s="99">
        <v>2</v>
      </c>
      <c r="D973" s="103">
        <v>0.0002568857989313416</v>
      </c>
      <c r="E973" s="103">
        <v>3.811541494200998</v>
      </c>
      <c r="F973" s="99" t="s">
        <v>2435</v>
      </c>
      <c r="G973" s="99" t="b">
        <v>0</v>
      </c>
      <c r="H973" s="99" t="b">
        <v>0</v>
      </c>
      <c r="I973" s="99" t="b">
        <v>0</v>
      </c>
      <c r="J973" s="99" t="b">
        <v>0</v>
      </c>
      <c r="K973" s="99" t="b">
        <v>0</v>
      </c>
      <c r="L973" s="99" t="b">
        <v>0</v>
      </c>
    </row>
    <row r="974" spans="1:12" ht="15">
      <c r="A974" s="101" t="s">
        <v>518</v>
      </c>
      <c r="B974" s="99" t="s">
        <v>538</v>
      </c>
      <c r="C974" s="99">
        <v>2</v>
      </c>
      <c r="D974" s="103">
        <v>0.0003030065275454034</v>
      </c>
      <c r="E974" s="103">
        <v>1.660018426636054</v>
      </c>
      <c r="F974" s="99" t="s">
        <v>2435</v>
      </c>
      <c r="G974" s="99" t="b">
        <v>0</v>
      </c>
      <c r="H974" s="99" t="b">
        <v>0</v>
      </c>
      <c r="I974" s="99" t="b">
        <v>0</v>
      </c>
      <c r="J974" s="99" t="b">
        <v>0</v>
      </c>
      <c r="K974" s="99" t="b">
        <v>0</v>
      </c>
      <c r="L974" s="99" t="b">
        <v>0</v>
      </c>
    </row>
    <row r="975" spans="1:12" ht="15">
      <c r="A975" s="101" t="s">
        <v>829</v>
      </c>
      <c r="B975" s="99" t="s">
        <v>1524</v>
      </c>
      <c r="C975" s="99">
        <v>2</v>
      </c>
      <c r="D975" s="103">
        <v>0.0002568857989313416</v>
      </c>
      <c r="E975" s="103">
        <v>3.0913821907950414</v>
      </c>
      <c r="F975" s="99" t="s">
        <v>2435</v>
      </c>
      <c r="G975" s="99" t="b">
        <v>0</v>
      </c>
      <c r="H975" s="99" t="b">
        <v>0</v>
      </c>
      <c r="I975" s="99" t="b">
        <v>0</v>
      </c>
      <c r="J975" s="99" t="b">
        <v>0</v>
      </c>
      <c r="K975" s="99" t="b">
        <v>0</v>
      </c>
      <c r="L975" s="99" t="b">
        <v>0</v>
      </c>
    </row>
    <row r="976" spans="1:12" ht="15">
      <c r="A976" s="101" t="s">
        <v>501</v>
      </c>
      <c r="B976" s="99" t="s">
        <v>1337</v>
      </c>
      <c r="C976" s="99">
        <v>2</v>
      </c>
      <c r="D976" s="103">
        <v>0.0003030065275454034</v>
      </c>
      <c r="E976" s="103">
        <v>2.306391515881092</v>
      </c>
      <c r="F976" s="99" t="s">
        <v>2435</v>
      </c>
      <c r="G976" s="99" t="b">
        <v>0</v>
      </c>
      <c r="H976" s="99" t="b">
        <v>0</v>
      </c>
      <c r="I976" s="99" t="b">
        <v>0</v>
      </c>
      <c r="J976" s="99" t="b">
        <v>0</v>
      </c>
      <c r="K976" s="99" t="b">
        <v>0</v>
      </c>
      <c r="L976" s="99" t="b">
        <v>0</v>
      </c>
    </row>
    <row r="977" spans="1:12" ht="15">
      <c r="A977" s="101" t="s">
        <v>560</v>
      </c>
      <c r="B977" s="99" t="s">
        <v>765</v>
      </c>
      <c r="C977" s="99">
        <v>2</v>
      </c>
      <c r="D977" s="103">
        <v>0.0003030065275454034</v>
      </c>
      <c r="E977" s="103">
        <v>2.2040864709863297</v>
      </c>
      <c r="F977" s="99" t="s">
        <v>2435</v>
      </c>
      <c r="G977" s="99" t="b">
        <v>0</v>
      </c>
      <c r="H977" s="99" t="b">
        <v>0</v>
      </c>
      <c r="I977" s="99" t="b">
        <v>0</v>
      </c>
      <c r="J977" s="99" t="b">
        <v>0</v>
      </c>
      <c r="K977" s="99" t="b">
        <v>0</v>
      </c>
      <c r="L977" s="99" t="b">
        <v>0</v>
      </c>
    </row>
    <row r="978" spans="1:12" ht="15">
      <c r="A978" s="101" t="s">
        <v>603</v>
      </c>
      <c r="B978" s="99" t="s">
        <v>1521</v>
      </c>
      <c r="C978" s="99">
        <v>2</v>
      </c>
      <c r="D978" s="103">
        <v>0.0003030065275454034</v>
      </c>
      <c r="E978" s="103">
        <v>2.760388971753617</v>
      </c>
      <c r="F978" s="99" t="s">
        <v>2435</v>
      </c>
      <c r="G978" s="99" t="b">
        <v>0</v>
      </c>
      <c r="H978" s="99" t="b">
        <v>0</v>
      </c>
      <c r="I978" s="99" t="b">
        <v>0</v>
      </c>
      <c r="J978" s="99" t="b">
        <v>0</v>
      </c>
      <c r="K978" s="99" t="b">
        <v>0</v>
      </c>
      <c r="L978" s="99" t="b">
        <v>0</v>
      </c>
    </row>
    <row r="979" spans="1:12" ht="15">
      <c r="A979" s="101" t="s">
        <v>552</v>
      </c>
      <c r="B979" s="99" t="s">
        <v>587</v>
      </c>
      <c r="C979" s="99">
        <v>2</v>
      </c>
      <c r="D979" s="103">
        <v>0.0002568857989313416</v>
      </c>
      <c r="E979" s="103">
        <v>1.9307279019202068</v>
      </c>
      <c r="F979" s="99" t="s">
        <v>2435</v>
      </c>
      <c r="G979" s="99" t="b">
        <v>0</v>
      </c>
      <c r="H979" s="99" t="b">
        <v>0</v>
      </c>
      <c r="I979" s="99" t="b">
        <v>0</v>
      </c>
      <c r="J979" s="99" t="b">
        <v>0</v>
      </c>
      <c r="K979" s="99" t="b">
        <v>0</v>
      </c>
      <c r="L979" s="99" t="b">
        <v>0</v>
      </c>
    </row>
    <row r="980" spans="1:12" ht="15">
      <c r="A980" s="101" t="s">
        <v>590</v>
      </c>
      <c r="B980" s="99" t="s">
        <v>1864</v>
      </c>
      <c r="C980" s="99">
        <v>2</v>
      </c>
      <c r="D980" s="103">
        <v>0.0002568857989313416</v>
      </c>
      <c r="E980" s="103">
        <v>2.9084515072090547</v>
      </c>
      <c r="F980" s="99" t="s">
        <v>2435</v>
      </c>
      <c r="G980" s="99" t="b">
        <v>0</v>
      </c>
      <c r="H980" s="99" t="b">
        <v>0</v>
      </c>
      <c r="I980" s="99" t="b">
        <v>0</v>
      </c>
      <c r="J980" s="99" t="b">
        <v>0</v>
      </c>
      <c r="K980" s="99" t="b">
        <v>0</v>
      </c>
      <c r="L980" s="99" t="b">
        <v>0</v>
      </c>
    </row>
    <row r="981" spans="1:12" ht="15">
      <c r="A981" s="101" t="s">
        <v>1957</v>
      </c>
      <c r="B981" s="99" t="s">
        <v>490</v>
      </c>
      <c r="C981" s="99">
        <v>2</v>
      </c>
      <c r="D981" s="103">
        <v>0.0002568857989313416</v>
      </c>
      <c r="E981" s="103">
        <v>2.4791030342853926</v>
      </c>
      <c r="F981" s="99" t="s">
        <v>2435</v>
      </c>
      <c r="G981" s="99" t="b">
        <v>0</v>
      </c>
      <c r="H981" s="99" t="b">
        <v>0</v>
      </c>
      <c r="I981" s="99" t="b">
        <v>0</v>
      </c>
      <c r="J981" s="99" t="b">
        <v>0</v>
      </c>
      <c r="K981" s="99" t="b">
        <v>0</v>
      </c>
      <c r="L981" s="99" t="b">
        <v>0</v>
      </c>
    </row>
    <row r="982" spans="1:12" ht="15">
      <c r="A982" s="101" t="s">
        <v>1871</v>
      </c>
      <c r="B982" s="99" t="s">
        <v>2420</v>
      </c>
      <c r="C982" s="99">
        <v>2</v>
      </c>
      <c r="D982" s="103">
        <v>0.0002568857989313416</v>
      </c>
      <c r="E982" s="103">
        <v>3.811541494200998</v>
      </c>
      <c r="F982" s="99" t="s">
        <v>2435</v>
      </c>
      <c r="G982" s="99" t="b">
        <v>0</v>
      </c>
      <c r="H982" s="99" t="b">
        <v>1</v>
      </c>
      <c r="I982" s="99" t="b">
        <v>0</v>
      </c>
      <c r="J982" s="99" t="b">
        <v>0</v>
      </c>
      <c r="K982" s="99" t="b">
        <v>0</v>
      </c>
      <c r="L982" s="99" t="b">
        <v>0</v>
      </c>
    </row>
    <row r="983" spans="1:12" ht="15">
      <c r="A983" s="101" t="s">
        <v>746</v>
      </c>
      <c r="B983" s="99" t="s">
        <v>501</v>
      </c>
      <c r="C983" s="99">
        <v>2</v>
      </c>
      <c r="D983" s="103">
        <v>0.0002568857989313416</v>
      </c>
      <c r="E983" s="103">
        <v>1.9278800590473806</v>
      </c>
      <c r="F983" s="99" t="s">
        <v>2435</v>
      </c>
      <c r="G983" s="99" t="b">
        <v>0</v>
      </c>
      <c r="H983" s="99" t="b">
        <v>0</v>
      </c>
      <c r="I983" s="99" t="b">
        <v>0</v>
      </c>
      <c r="J983" s="99" t="b">
        <v>0</v>
      </c>
      <c r="K983" s="99" t="b">
        <v>0</v>
      </c>
      <c r="L983" s="99" t="b">
        <v>0</v>
      </c>
    </row>
    <row r="984" spans="1:12" ht="15">
      <c r="A984" s="101" t="s">
        <v>850</v>
      </c>
      <c r="B984" s="99" t="s">
        <v>1584</v>
      </c>
      <c r="C984" s="99">
        <v>2</v>
      </c>
      <c r="D984" s="103">
        <v>0.0003030065275454034</v>
      </c>
      <c r="E984" s="103">
        <v>3.0913821907950414</v>
      </c>
      <c r="F984" s="99" t="s">
        <v>2435</v>
      </c>
      <c r="G984" s="99" t="b">
        <v>0</v>
      </c>
      <c r="H984" s="99" t="b">
        <v>0</v>
      </c>
      <c r="I984" s="99" t="b">
        <v>0</v>
      </c>
      <c r="J984" s="99" t="b">
        <v>0</v>
      </c>
      <c r="K984" s="99" t="b">
        <v>0</v>
      </c>
      <c r="L984" s="99" t="b">
        <v>0</v>
      </c>
    </row>
    <row r="985" spans="1:12" ht="15">
      <c r="A985" s="101" t="s">
        <v>1047</v>
      </c>
      <c r="B985" s="99" t="s">
        <v>488</v>
      </c>
      <c r="C985" s="99">
        <v>2</v>
      </c>
      <c r="D985" s="103">
        <v>0.0002568857989313416</v>
      </c>
      <c r="E985" s="103">
        <v>2.051873649511368</v>
      </c>
      <c r="F985" s="99" t="s">
        <v>2435</v>
      </c>
      <c r="G985" s="99" t="b">
        <v>0</v>
      </c>
      <c r="H985" s="99" t="b">
        <v>1</v>
      </c>
      <c r="I985" s="99" t="b">
        <v>0</v>
      </c>
      <c r="J985" s="99" t="b">
        <v>0</v>
      </c>
      <c r="K985" s="99" t="b">
        <v>0</v>
      </c>
      <c r="L985" s="99" t="b">
        <v>0</v>
      </c>
    </row>
    <row r="986" spans="1:12" ht="15">
      <c r="A986" s="101" t="s">
        <v>1009</v>
      </c>
      <c r="B986" s="99" t="s">
        <v>1299</v>
      </c>
      <c r="C986" s="99">
        <v>2</v>
      </c>
      <c r="D986" s="103">
        <v>0.0002568857989313416</v>
      </c>
      <c r="E986" s="103">
        <v>3.1125714898649792</v>
      </c>
      <c r="F986" s="99" t="s">
        <v>2435</v>
      </c>
      <c r="G986" s="99" t="b">
        <v>0</v>
      </c>
      <c r="H986" s="99" t="b">
        <v>0</v>
      </c>
      <c r="I986" s="99" t="b">
        <v>0</v>
      </c>
      <c r="J986" s="99" t="b">
        <v>0</v>
      </c>
      <c r="K986" s="99" t="b">
        <v>0</v>
      </c>
      <c r="L986" s="99" t="b">
        <v>0</v>
      </c>
    </row>
    <row r="987" spans="1:12" ht="15">
      <c r="A987" s="101" t="s">
        <v>1607</v>
      </c>
      <c r="B987" s="99" t="s">
        <v>589</v>
      </c>
      <c r="C987" s="99">
        <v>2</v>
      </c>
      <c r="D987" s="103">
        <v>0.0003030065275454034</v>
      </c>
      <c r="E987" s="103">
        <v>2.7323602481533733</v>
      </c>
      <c r="F987" s="99" t="s">
        <v>2435</v>
      </c>
      <c r="G987" s="99" t="b">
        <v>0</v>
      </c>
      <c r="H987" s="99" t="b">
        <v>0</v>
      </c>
      <c r="I987" s="99" t="b">
        <v>0</v>
      </c>
      <c r="J987" s="99" t="b">
        <v>0</v>
      </c>
      <c r="K987" s="99" t="b">
        <v>0</v>
      </c>
      <c r="L987" s="99" t="b">
        <v>0</v>
      </c>
    </row>
    <row r="988" spans="1:12" ht="15">
      <c r="A988" s="101" t="s">
        <v>1141</v>
      </c>
      <c r="B988" s="99" t="s">
        <v>1248</v>
      </c>
      <c r="C988" s="99">
        <v>2</v>
      </c>
      <c r="D988" s="103">
        <v>0.0002568857989313416</v>
      </c>
      <c r="E988" s="103">
        <v>3.334420239481336</v>
      </c>
      <c r="F988" s="99" t="s">
        <v>2435</v>
      </c>
      <c r="G988" s="99" t="b">
        <v>0</v>
      </c>
      <c r="H988" s="99" t="b">
        <v>0</v>
      </c>
      <c r="I988" s="99" t="b">
        <v>0</v>
      </c>
      <c r="J988" s="99" t="b">
        <v>0</v>
      </c>
      <c r="K988" s="99" t="b">
        <v>0</v>
      </c>
      <c r="L988" s="99" t="b">
        <v>0</v>
      </c>
    </row>
    <row r="989" spans="1:12" ht="15">
      <c r="A989" s="101" t="s">
        <v>1063</v>
      </c>
      <c r="B989" s="99" t="s">
        <v>1617</v>
      </c>
      <c r="C989" s="99">
        <v>2</v>
      </c>
      <c r="D989" s="103">
        <v>0.0003030065275454034</v>
      </c>
      <c r="E989" s="103">
        <v>3.237510226473279</v>
      </c>
      <c r="F989" s="99" t="s">
        <v>2435</v>
      </c>
      <c r="G989" s="99" t="b">
        <v>0</v>
      </c>
      <c r="H989" s="99" t="b">
        <v>0</v>
      </c>
      <c r="I989" s="99" t="b">
        <v>0</v>
      </c>
      <c r="J989" s="99" t="b">
        <v>0</v>
      </c>
      <c r="K989" s="99" t="b">
        <v>0</v>
      </c>
      <c r="L989" s="99" t="b">
        <v>0</v>
      </c>
    </row>
    <row r="990" spans="1:12" ht="15">
      <c r="A990" s="101" t="s">
        <v>700</v>
      </c>
      <c r="B990" s="99" t="s">
        <v>657</v>
      </c>
      <c r="C990" s="99">
        <v>2</v>
      </c>
      <c r="D990" s="103">
        <v>0.0002568857989313416</v>
      </c>
      <c r="E990" s="103">
        <v>2.3722088003707356</v>
      </c>
      <c r="F990" s="99" t="s">
        <v>2435</v>
      </c>
      <c r="G990" s="99" t="b">
        <v>0</v>
      </c>
      <c r="H990" s="99" t="b">
        <v>0</v>
      </c>
      <c r="I990" s="99" t="b">
        <v>0</v>
      </c>
      <c r="J990" s="99" t="b">
        <v>0</v>
      </c>
      <c r="K990" s="99" t="b">
        <v>0</v>
      </c>
      <c r="L990" s="99" t="b">
        <v>0</v>
      </c>
    </row>
    <row r="991" spans="1:12" ht="15">
      <c r="A991" s="101" t="s">
        <v>641</v>
      </c>
      <c r="B991" s="99" t="s">
        <v>994</v>
      </c>
      <c r="C991" s="99">
        <v>2</v>
      </c>
      <c r="D991" s="103">
        <v>0.0002568857989313416</v>
      </c>
      <c r="E991" s="103">
        <v>2.635450235145317</v>
      </c>
      <c r="F991" s="99" t="s">
        <v>2435</v>
      </c>
      <c r="G991" s="99" t="b">
        <v>0</v>
      </c>
      <c r="H991" s="99" t="b">
        <v>0</v>
      </c>
      <c r="I991" s="99" t="b">
        <v>0</v>
      </c>
      <c r="J991" s="99" t="b">
        <v>0</v>
      </c>
      <c r="K991" s="99" t="b">
        <v>0</v>
      </c>
      <c r="L991" s="99" t="b">
        <v>0</v>
      </c>
    </row>
    <row r="992" spans="1:12" ht="15">
      <c r="A992" s="101" t="s">
        <v>1706</v>
      </c>
      <c r="B992" s="99" t="s">
        <v>480</v>
      </c>
      <c r="C992" s="99">
        <v>2</v>
      </c>
      <c r="D992" s="103">
        <v>0.0002568857989313416</v>
      </c>
      <c r="E992" s="103">
        <v>2.3722088003707356</v>
      </c>
      <c r="F992" s="99" t="s">
        <v>2435</v>
      </c>
      <c r="G992" s="99" t="b">
        <v>0</v>
      </c>
      <c r="H992" s="99" t="b">
        <v>0</v>
      </c>
      <c r="I992" s="99" t="b">
        <v>0</v>
      </c>
      <c r="J992" s="99" t="b">
        <v>0</v>
      </c>
      <c r="K992" s="99" t="b">
        <v>0</v>
      </c>
      <c r="L992" s="99" t="b">
        <v>0</v>
      </c>
    </row>
    <row r="993" spans="1:12" ht="15">
      <c r="A993" s="101" t="s">
        <v>480</v>
      </c>
      <c r="B993" s="99" t="s">
        <v>520</v>
      </c>
      <c r="C993" s="99">
        <v>2</v>
      </c>
      <c r="D993" s="103">
        <v>0.0002568857989313416</v>
      </c>
      <c r="E993" s="103">
        <v>1.266234377735174</v>
      </c>
      <c r="F993" s="99" t="s">
        <v>2435</v>
      </c>
      <c r="G993" s="99" t="b">
        <v>0</v>
      </c>
      <c r="H993" s="99" t="b">
        <v>0</v>
      </c>
      <c r="I993" s="99" t="b">
        <v>0</v>
      </c>
      <c r="J993" s="99" t="b">
        <v>0</v>
      </c>
      <c r="K993" s="99" t="b">
        <v>0</v>
      </c>
      <c r="L993" s="99" t="b">
        <v>0</v>
      </c>
    </row>
    <row r="994" spans="1:12" ht="15">
      <c r="A994" s="101" t="s">
        <v>774</v>
      </c>
      <c r="B994" s="99" t="s">
        <v>1548</v>
      </c>
      <c r="C994" s="99">
        <v>2</v>
      </c>
      <c r="D994" s="103">
        <v>0.0002568857989313416</v>
      </c>
      <c r="E994" s="103">
        <v>3.0333902438173546</v>
      </c>
      <c r="F994" s="99" t="s">
        <v>2435</v>
      </c>
      <c r="G994" s="99" t="b">
        <v>0</v>
      </c>
      <c r="H994" s="99" t="b">
        <v>0</v>
      </c>
      <c r="I994" s="99" t="b">
        <v>0</v>
      </c>
      <c r="J994" s="99" t="b">
        <v>0</v>
      </c>
      <c r="K994" s="99" t="b">
        <v>0</v>
      </c>
      <c r="L994" s="99" t="b">
        <v>0</v>
      </c>
    </row>
    <row r="995" spans="1:12" ht="15">
      <c r="A995" s="101" t="s">
        <v>1584</v>
      </c>
      <c r="B995" s="99" t="s">
        <v>2329</v>
      </c>
      <c r="C995" s="99">
        <v>2</v>
      </c>
      <c r="D995" s="103">
        <v>0.0003030065275454034</v>
      </c>
      <c r="E995" s="103">
        <v>3.635450235145317</v>
      </c>
      <c r="F995" s="99" t="s">
        <v>2435</v>
      </c>
      <c r="G995" s="99" t="b">
        <v>0</v>
      </c>
      <c r="H995" s="99" t="b">
        <v>0</v>
      </c>
      <c r="I995" s="99" t="b">
        <v>0</v>
      </c>
      <c r="J995" s="99" t="b">
        <v>0</v>
      </c>
      <c r="K995" s="99" t="b">
        <v>0</v>
      </c>
      <c r="L995" s="99" t="b">
        <v>0</v>
      </c>
    </row>
    <row r="996" spans="1:12" ht="15">
      <c r="A996" s="101" t="s">
        <v>759</v>
      </c>
      <c r="B996" s="99" t="s">
        <v>1171</v>
      </c>
      <c r="C996" s="99">
        <v>2</v>
      </c>
      <c r="D996" s="103">
        <v>0.0002568857989313416</v>
      </c>
      <c r="E996" s="103">
        <v>2.857298984761673</v>
      </c>
      <c r="F996" s="99" t="s">
        <v>2435</v>
      </c>
      <c r="G996" s="99" t="b">
        <v>0</v>
      </c>
      <c r="H996" s="99" t="b">
        <v>0</v>
      </c>
      <c r="I996" s="99" t="b">
        <v>0</v>
      </c>
      <c r="J996" s="99" t="b">
        <v>0</v>
      </c>
      <c r="K996" s="99" t="b">
        <v>0</v>
      </c>
      <c r="L996" s="99" t="b">
        <v>0</v>
      </c>
    </row>
    <row r="997" spans="1:12" ht="15">
      <c r="A997" s="101" t="s">
        <v>708</v>
      </c>
      <c r="B997" s="99" t="s">
        <v>1155</v>
      </c>
      <c r="C997" s="99">
        <v>2</v>
      </c>
      <c r="D997" s="103">
        <v>0.0002568857989313416</v>
      </c>
      <c r="E997" s="103">
        <v>2.857298984761673</v>
      </c>
      <c r="F997" s="99" t="s">
        <v>2435</v>
      </c>
      <c r="G997" s="99" t="b">
        <v>0</v>
      </c>
      <c r="H997" s="99" t="b">
        <v>0</v>
      </c>
      <c r="I997" s="99" t="b">
        <v>0</v>
      </c>
      <c r="J997" s="99" t="b">
        <v>0</v>
      </c>
      <c r="K997" s="99" t="b">
        <v>0</v>
      </c>
      <c r="L997" s="99" t="b">
        <v>0</v>
      </c>
    </row>
    <row r="998" spans="1:12" ht="15">
      <c r="A998" s="101" t="s">
        <v>612</v>
      </c>
      <c r="B998" s="99" t="s">
        <v>488</v>
      </c>
      <c r="C998" s="99">
        <v>2</v>
      </c>
      <c r="D998" s="103">
        <v>0.0002568857989313416</v>
      </c>
      <c r="E998" s="103">
        <v>1.6047156181691484</v>
      </c>
      <c r="F998" s="99" t="s">
        <v>2435</v>
      </c>
      <c r="G998" s="99" t="b">
        <v>0</v>
      </c>
      <c r="H998" s="99" t="b">
        <v>0</v>
      </c>
      <c r="I998" s="99" t="b">
        <v>0</v>
      </c>
      <c r="J998" s="99" t="b">
        <v>0</v>
      </c>
      <c r="K998" s="99" t="b">
        <v>0</v>
      </c>
      <c r="L998" s="99" t="b">
        <v>0</v>
      </c>
    </row>
    <row r="999" spans="1:12" ht="15">
      <c r="A999" s="101" t="s">
        <v>521</v>
      </c>
      <c r="B999" s="99" t="s">
        <v>1043</v>
      </c>
      <c r="C999" s="99">
        <v>2</v>
      </c>
      <c r="D999" s="103">
        <v>0.0003030065275454034</v>
      </c>
      <c r="E999" s="103">
        <v>2.3166914725209042</v>
      </c>
      <c r="F999" s="99" t="s">
        <v>2435</v>
      </c>
      <c r="G999" s="99" t="b">
        <v>0</v>
      </c>
      <c r="H999" s="99" t="b">
        <v>0</v>
      </c>
      <c r="I999" s="99" t="b">
        <v>0</v>
      </c>
      <c r="J999" s="99" t="b">
        <v>0</v>
      </c>
      <c r="K999" s="99" t="b">
        <v>0</v>
      </c>
      <c r="L999" s="99" t="b">
        <v>0</v>
      </c>
    </row>
    <row r="1000" spans="1:12" ht="15">
      <c r="A1000" s="101" t="s">
        <v>474</v>
      </c>
      <c r="B1000" s="99" t="s">
        <v>1593</v>
      </c>
      <c r="C1000" s="99">
        <v>2</v>
      </c>
      <c r="D1000" s="103">
        <v>0.0002568857989313416</v>
      </c>
      <c r="E1000" s="103">
        <v>1.8126285898422123</v>
      </c>
      <c r="F1000" s="99" t="s">
        <v>2435</v>
      </c>
      <c r="G1000" s="99" t="b">
        <v>0</v>
      </c>
      <c r="H1000" s="99" t="b">
        <v>0</v>
      </c>
      <c r="I1000" s="99" t="b">
        <v>0</v>
      </c>
      <c r="J1000" s="99" t="b">
        <v>0</v>
      </c>
      <c r="K1000" s="99" t="b">
        <v>0</v>
      </c>
      <c r="L1000" s="99" t="b">
        <v>0</v>
      </c>
    </row>
    <row r="1001" spans="1:12" ht="15">
      <c r="A1001" s="101" t="s">
        <v>497</v>
      </c>
      <c r="B1001" s="99" t="s">
        <v>955</v>
      </c>
      <c r="C1001" s="99">
        <v>2</v>
      </c>
      <c r="D1001" s="103">
        <v>0.0002568857989313416</v>
      </c>
      <c r="E1001" s="103">
        <v>2.067248511078322</v>
      </c>
      <c r="F1001" s="99" t="s">
        <v>2435</v>
      </c>
      <c r="G1001" s="99" t="b">
        <v>0</v>
      </c>
      <c r="H1001" s="99" t="b">
        <v>0</v>
      </c>
      <c r="I1001" s="99" t="b">
        <v>0</v>
      </c>
      <c r="J1001" s="99" t="b">
        <v>0</v>
      </c>
      <c r="K1001" s="99" t="b">
        <v>0</v>
      </c>
      <c r="L1001" s="99" t="b">
        <v>0</v>
      </c>
    </row>
    <row r="1002" spans="1:12" ht="15">
      <c r="A1002" s="101" t="s">
        <v>1236</v>
      </c>
      <c r="B1002" s="99" t="s">
        <v>915</v>
      </c>
      <c r="C1002" s="99">
        <v>2</v>
      </c>
      <c r="D1002" s="103">
        <v>0.0002568857989313416</v>
      </c>
      <c r="E1002" s="103">
        <v>3.0333902438173546</v>
      </c>
      <c r="F1002" s="99" t="s">
        <v>2435</v>
      </c>
      <c r="G1002" s="99" t="b">
        <v>0</v>
      </c>
      <c r="H1002" s="99" t="b">
        <v>0</v>
      </c>
      <c r="I1002" s="99" t="b">
        <v>0</v>
      </c>
      <c r="J1002" s="99" t="b">
        <v>0</v>
      </c>
      <c r="K1002" s="99" t="b">
        <v>0</v>
      </c>
      <c r="L1002" s="99" t="b">
        <v>0</v>
      </c>
    </row>
    <row r="1003" spans="1:12" ht="15">
      <c r="A1003" s="101" t="s">
        <v>860</v>
      </c>
      <c r="B1003" s="99" t="s">
        <v>489</v>
      </c>
      <c r="C1003" s="99">
        <v>2</v>
      </c>
      <c r="D1003" s="103">
        <v>0.0002568857989313416</v>
      </c>
      <c r="E1003" s="103">
        <v>1.9919975586591294</v>
      </c>
      <c r="F1003" s="99" t="s">
        <v>2435</v>
      </c>
      <c r="G1003" s="99" t="b">
        <v>0</v>
      </c>
      <c r="H1003" s="99" t="b">
        <v>0</v>
      </c>
      <c r="I1003" s="99" t="b">
        <v>0</v>
      </c>
      <c r="J1003" s="99" t="b">
        <v>0</v>
      </c>
      <c r="K1003" s="99" t="b">
        <v>0</v>
      </c>
      <c r="L1003" s="99" t="b">
        <v>0</v>
      </c>
    </row>
    <row r="1004" spans="1:12" ht="15">
      <c r="A1004" s="101" t="s">
        <v>726</v>
      </c>
      <c r="B1004" s="99" t="s">
        <v>2067</v>
      </c>
      <c r="C1004" s="99">
        <v>2</v>
      </c>
      <c r="D1004" s="103">
        <v>0.0002568857989313416</v>
      </c>
      <c r="E1004" s="103">
        <v>3.1583289804256545</v>
      </c>
      <c r="F1004" s="99" t="s">
        <v>2435</v>
      </c>
      <c r="G1004" s="99" t="b">
        <v>0</v>
      </c>
      <c r="H1004" s="99" t="b">
        <v>1</v>
      </c>
      <c r="I1004" s="99" t="b">
        <v>0</v>
      </c>
      <c r="J1004" s="99" t="b">
        <v>0</v>
      </c>
      <c r="K1004" s="99" t="b">
        <v>0</v>
      </c>
      <c r="L1004" s="99" t="b">
        <v>0</v>
      </c>
    </row>
    <row r="1005" spans="1:12" ht="15">
      <c r="A1005" s="101" t="s">
        <v>909</v>
      </c>
      <c r="B1005" s="99" t="s">
        <v>2083</v>
      </c>
      <c r="C1005" s="99">
        <v>2</v>
      </c>
      <c r="D1005" s="103">
        <v>0.0003030065275454034</v>
      </c>
      <c r="E1005" s="103">
        <v>3.334420239481336</v>
      </c>
      <c r="F1005" s="99" t="s">
        <v>2435</v>
      </c>
      <c r="G1005" s="99" t="b">
        <v>0</v>
      </c>
      <c r="H1005" s="99" t="b">
        <v>0</v>
      </c>
      <c r="I1005" s="99" t="b">
        <v>0</v>
      </c>
      <c r="J1005" s="99" t="b">
        <v>0</v>
      </c>
      <c r="K1005" s="99" t="b">
        <v>0</v>
      </c>
      <c r="L1005" s="99" t="b">
        <v>0</v>
      </c>
    </row>
    <row r="1006" spans="1:12" ht="15">
      <c r="A1006" s="101" t="s">
        <v>854</v>
      </c>
      <c r="B1006" s="99" t="s">
        <v>740</v>
      </c>
      <c r="C1006" s="99">
        <v>2</v>
      </c>
      <c r="D1006" s="103">
        <v>0.0002568857989313416</v>
      </c>
      <c r="E1006" s="103">
        <v>2.614260936075379</v>
      </c>
      <c r="F1006" s="99" t="s">
        <v>2435</v>
      </c>
      <c r="G1006" s="99" t="b">
        <v>0</v>
      </c>
      <c r="H1006" s="99" t="b">
        <v>0</v>
      </c>
      <c r="I1006" s="99" t="b">
        <v>0</v>
      </c>
      <c r="J1006" s="99" t="b">
        <v>0</v>
      </c>
      <c r="K1006" s="99" t="b">
        <v>0</v>
      </c>
      <c r="L1006" s="99" t="b">
        <v>0</v>
      </c>
    </row>
    <row r="1007" spans="1:12" ht="15">
      <c r="A1007" s="101" t="s">
        <v>889</v>
      </c>
      <c r="B1007" s="99" t="s">
        <v>790</v>
      </c>
      <c r="C1007" s="99">
        <v>2</v>
      </c>
      <c r="D1007" s="103">
        <v>0.0003030065275454034</v>
      </c>
      <c r="E1007" s="103">
        <v>2.7323602481533733</v>
      </c>
      <c r="F1007" s="99" t="s">
        <v>2435</v>
      </c>
      <c r="G1007" s="99" t="b">
        <v>0</v>
      </c>
      <c r="H1007" s="99" t="b">
        <v>0</v>
      </c>
      <c r="I1007" s="99" t="b">
        <v>0</v>
      </c>
      <c r="J1007" s="99" t="b">
        <v>0</v>
      </c>
      <c r="K1007" s="99" t="b">
        <v>0</v>
      </c>
      <c r="L1007" s="99" t="b">
        <v>0</v>
      </c>
    </row>
    <row r="1008" spans="1:12" ht="15">
      <c r="A1008" s="101" t="s">
        <v>2401</v>
      </c>
      <c r="B1008" s="99" t="s">
        <v>2210</v>
      </c>
      <c r="C1008" s="99">
        <v>2</v>
      </c>
      <c r="D1008" s="103">
        <v>0.0002568857989313416</v>
      </c>
      <c r="E1008" s="103">
        <v>3.811541494200998</v>
      </c>
      <c r="F1008" s="99" t="s">
        <v>2435</v>
      </c>
      <c r="G1008" s="99" t="b">
        <v>0</v>
      </c>
      <c r="H1008" s="99" t="b">
        <v>0</v>
      </c>
      <c r="I1008" s="99" t="b">
        <v>0</v>
      </c>
      <c r="J1008" s="99" t="b">
        <v>0</v>
      </c>
      <c r="K1008" s="99" t="b">
        <v>0</v>
      </c>
      <c r="L1008" s="99" t="b">
        <v>0</v>
      </c>
    </row>
    <row r="1009" spans="1:12" ht="15">
      <c r="A1009" s="101" t="s">
        <v>1223</v>
      </c>
      <c r="B1009" s="99" t="s">
        <v>2115</v>
      </c>
      <c r="C1009" s="99">
        <v>2</v>
      </c>
      <c r="D1009" s="103">
        <v>0.0003030065275454034</v>
      </c>
      <c r="E1009" s="103">
        <v>3.5105114985370167</v>
      </c>
      <c r="F1009" s="99" t="s">
        <v>2435</v>
      </c>
      <c r="G1009" s="99" t="b">
        <v>0</v>
      </c>
      <c r="H1009" s="99" t="b">
        <v>0</v>
      </c>
      <c r="I1009" s="99" t="b">
        <v>0</v>
      </c>
      <c r="J1009" s="99" t="b">
        <v>0</v>
      </c>
      <c r="K1009" s="99" t="b">
        <v>0</v>
      </c>
      <c r="L1009" s="99" t="b">
        <v>0</v>
      </c>
    </row>
    <row r="1010" spans="1:12" ht="15">
      <c r="A1010" s="101" t="s">
        <v>1098</v>
      </c>
      <c r="B1010" s="99" t="s">
        <v>762</v>
      </c>
      <c r="C1010" s="99">
        <v>2</v>
      </c>
      <c r="D1010" s="103">
        <v>0.0002568857989313416</v>
      </c>
      <c r="E1010" s="103">
        <v>2.760388971753617</v>
      </c>
      <c r="F1010" s="99" t="s">
        <v>2435</v>
      </c>
      <c r="G1010" s="99" t="b">
        <v>0</v>
      </c>
      <c r="H1010" s="99" t="b">
        <v>0</v>
      </c>
      <c r="I1010" s="99" t="b">
        <v>0</v>
      </c>
      <c r="J1010" s="99" t="b">
        <v>1</v>
      </c>
      <c r="K1010" s="99" t="b">
        <v>0</v>
      </c>
      <c r="L1010" s="99" t="b">
        <v>0</v>
      </c>
    </row>
    <row r="1011" spans="1:12" ht="15">
      <c r="A1011" s="101" t="s">
        <v>517</v>
      </c>
      <c r="B1011" s="99" t="s">
        <v>540</v>
      </c>
      <c r="C1011" s="99">
        <v>2</v>
      </c>
      <c r="D1011" s="103">
        <v>0.0002568857989313416</v>
      </c>
      <c r="E1011" s="103">
        <v>1.660018426636054</v>
      </c>
      <c r="F1011" s="99" t="s">
        <v>2435</v>
      </c>
      <c r="G1011" s="99" t="b">
        <v>0</v>
      </c>
      <c r="H1011" s="99" t="b">
        <v>0</v>
      </c>
      <c r="I1011" s="99" t="b">
        <v>0</v>
      </c>
      <c r="J1011" s="99" t="b">
        <v>0</v>
      </c>
      <c r="K1011" s="99" t="b">
        <v>0</v>
      </c>
      <c r="L1011" s="99" t="b">
        <v>0</v>
      </c>
    </row>
    <row r="1012" spans="1:12" ht="15">
      <c r="A1012" s="101" t="s">
        <v>1794</v>
      </c>
      <c r="B1012" s="99" t="s">
        <v>491</v>
      </c>
      <c r="C1012" s="99">
        <v>2</v>
      </c>
      <c r="D1012" s="103">
        <v>0.0002568857989313416</v>
      </c>
      <c r="E1012" s="103">
        <v>2.4997876331452438</v>
      </c>
      <c r="F1012" s="99" t="s">
        <v>2435</v>
      </c>
      <c r="G1012" s="99" t="b">
        <v>0</v>
      </c>
      <c r="H1012" s="99" t="b">
        <v>0</v>
      </c>
      <c r="I1012" s="99" t="b">
        <v>0</v>
      </c>
      <c r="J1012" s="99" t="b">
        <v>0</v>
      </c>
      <c r="K1012" s="99" t="b">
        <v>0</v>
      </c>
      <c r="L1012" s="99" t="b">
        <v>0</v>
      </c>
    </row>
    <row r="1013" spans="1:12" ht="15">
      <c r="A1013" s="101" t="s">
        <v>697</v>
      </c>
      <c r="B1013" s="99" t="s">
        <v>1575</v>
      </c>
      <c r="C1013" s="99">
        <v>2</v>
      </c>
      <c r="D1013" s="103">
        <v>0.0002568857989313416</v>
      </c>
      <c r="E1013" s="103">
        <v>2.936480230809298</v>
      </c>
      <c r="F1013" s="99" t="s">
        <v>2435</v>
      </c>
      <c r="G1013" s="99" t="b">
        <v>0</v>
      </c>
      <c r="H1013" s="99" t="b">
        <v>0</v>
      </c>
      <c r="I1013" s="99" t="b">
        <v>0</v>
      </c>
      <c r="J1013" s="99" t="b">
        <v>0</v>
      </c>
      <c r="K1013" s="99" t="b">
        <v>0</v>
      </c>
      <c r="L1013" s="99" t="b">
        <v>0</v>
      </c>
    </row>
    <row r="1014" spans="1:12" ht="15">
      <c r="A1014" s="101" t="s">
        <v>984</v>
      </c>
      <c r="B1014" s="99" t="s">
        <v>528</v>
      </c>
      <c r="C1014" s="99">
        <v>2</v>
      </c>
      <c r="D1014" s="103">
        <v>0.0002568857989313416</v>
      </c>
      <c r="E1014" s="103">
        <v>2.334420239481336</v>
      </c>
      <c r="F1014" s="99" t="s">
        <v>2435</v>
      </c>
      <c r="G1014" s="99" t="b">
        <v>0</v>
      </c>
      <c r="H1014" s="99" t="b">
        <v>0</v>
      </c>
      <c r="I1014" s="99" t="b">
        <v>0</v>
      </c>
      <c r="J1014" s="99" t="b">
        <v>0</v>
      </c>
      <c r="K1014" s="99" t="b">
        <v>0</v>
      </c>
      <c r="L1014" s="99" t="b">
        <v>0</v>
      </c>
    </row>
    <row r="1015" spans="1:12" ht="15">
      <c r="A1015" s="101" t="s">
        <v>984</v>
      </c>
      <c r="B1015" s="99" t="s">
        <v>523</v>
      </c>
      <c r="C1015" s="99">
        <v>2</v>
      </c>
      <c r="D1015" s="103">
        <v>0.0002568857989313416</v>
      </c>
      <c r="E1015" s="103">
        <v>2.3166914725209042</v>
      </c>
      <c r="F1015" s="99" t="s">
        <v>2435</v>
      </c>
      <c r="G1015" s="99" t="b">
        <v>0</v>
      </c>
      <c r="H1015" s="99" t="b">
        <v>0</v>
      </c>
      <c r="I1015" s="99" t="b">
        <v>0</v>
      </c>
      <c r="J1015" s="99" t="b">
        <v>0</v>
      </c>
      <c r="K1015" s="99" t="b">
        <v>0</v>
      </c>
      <c r="L1015" s="99" t="b">
        <v>0</v>
      </c>
    </row>
    <row r="1016" spans="1:12" ht="15">
      <c r="A1016" s="101" t="s">
        <v>610</v>
      </c>
      <c r="B1016" s="99" t="s">
        <v>2297</v>
      </c>
      <c r="C1016" s="99">
        <v>2</v>
      </c>
      <c r="D1016" s="103">
        <v>0.0002568857989313416</v>
      </c>
      <c r="E1016" s="103">
        <v>2.9664434541867415</v>
      </c>
      <c r="F1016" s="99" t="s">
        <v>2435</v>
      </c>
      <c r="G1016" s="99" t="b">
        <v>0</v>
      </c>
      <c r="H1016" s="99" t="b">
        <v>0</v>
      </c>
      <c r="I1016" s="99" t="b">
        <v>0</v>
      </c>
      <c r="J1016" s="99" t="b">
        <v>0</v>
      </c>
      <c r="K1016" s="99" t="b">
        <v>0</v>
      </c>
      <c r="L1016" s="99" t="b">
        <v>0</v>
      </c>
    </row>
    <row r="1017" spans="1:12" ht="15">
      <c r="A1017" s="101" t="s">
        <v>784</v>
      </c>
      <c r="B1017" s="99" t="s">
        <v>230</v>
      </c>
      <c r="C1017" s="99">
        <v>2</v>
      </c>
      <c r="D1017" s="103">
        <v>0.0002568857989313416</v>
      </c>
      <c r="E1017" s="103">
        <v>1.8872622081391164</v>
      </c>
      <c r="F1017" s="99" t="s">
        <v>2435</v>
      </c>
      <c r="G1017" s="99" t="b">
        <v>0</v>
      </c>
      <c r="H1017" s="99" t="b">
        <v>0</v>
      </c>
      <c r="I1017" s="99" t="b">
        <v>0</v>
      </c>
      <c r="J1017" s="99" t="b">
        <v>0</v>
      </c>
      <c r="K1017" s="99" t="b">
        <v>0</v>
      </c>
      <c r="L1017" s="99" t="b">
        <v>0</v>
      </c>
    </row>
    <row r="1018" spans="1:12" ht="15">
      <c r="A1018" s="101" t="s">
        <v>986</v>
      </c>
      <c r="B1018" s="99" t="s">
        <v>693</v>
      </c>
      <c r="C1018" s="99">
        <v>2</v>
      </c>
      <c r="D1018" s="103">
        <v>0.0002568857989313416</v>
      </c>
      <c r="E1018" s="103">
        <v>2.7146314811929417</v>
      </c>
      <c r="F1018" s="99" t="s">
        <v>2435</v>
      </c>
      <c r="G1018" s="99" t="b">
        <v>0</v>
      </c>
      <c r="H1018" s="99" t="b">
        <v>0</v>
      </c>
      <c r="I1018" s="99" t="b">
        <v>0</v>
      </c>
      <c r="J1018" s="99" t="b">
        <v>0</v>
      </c>
      <c r="K1018" s="99" t="b">
        <v>0</v>
      </c>
      <c r="L1018" s="99" t="b">
        <v>0</v>
      </c>
    </row>
    <row r="1019" spans="1:12" ht="15">
      <c r="A1019" s="101" t="s">
        <v>845</v>
      </c>
      <c r="B1019" s="99" t="s">
        <v>1039</v>
      </c>
      <c r="C1019" s="99">
        <v>2</v>
      </c>
      <c r="D1019" s="103">
        <v>0.0002568857989313416</v>
      </c>
      <c r="E1019" s="103">
        <v>2.869533441178685</v>
      </c>
      <c r="F1019" s="99" t="s">
        <v>2435</v>
      </c>
      <c r="G1019" s="99" t="b">
        <v>0</v>
      </c>
      <c r="H1019" s="99" t="b">
        <v>0</v>
      </c>
      <c r="I1019" s="99" t="b">
        <v>0</v>
      </c>
      <c r="J1019" s="99" t="b">
        <v>0</v>
      </c>
      <c r="K1019" s="99" t="b">
        <v>0</v>
      </c>
      <c r="L1019" s="99" t="b">
        <v>0</v>
      </c>
    </row>
    <row r="1020" spans="1:12" ht="15">
      <c r="A1020" s="101" t="s">
        <v>1891</v>
      </c>
      <c r="B1020" s="99" t="s">
        <v>587</v>
      </c>
      <c r="C1020" s="99">
        <v>2</v>
      </c>
      <c r="D1020" s="103">
        <v>0.0002568857989313416</v>
      </c>
      <c r="E1020" s="103">
        <v>2.9084515072090547</v>
      </c>
      <c r="F1020" s="99" t="s">
        <v>2435</v>
      </c>
      <c r="G1020" s="99" t="b">
        <v>0</v>
      </c>
      <c r="H1020" s="99" t="b">
        <v>0</v>
      </c>
      <c r="I1020" s="99" t="b">
        <v>0</v>
      </c>
      <c r="J1020" s="99" t="b">
        <v>0</v>
      </c>
      <c r="K1020" s="99" t="b">
        <v>0</v>
      </c>
      <c r="L1020" s="99" t="b">
        <v>0</v>
      </c>
    </row>
    <row r="1021" spans="1:12" ht="15">
      <c r="A1021" s="101" t="s">
        <v>586</v>
      </c>
      <c r="B1021" s="99" t="s">
        <v>1830</v>
      </c>
      <c r="C1021" s="99">
        <v>2</v>
      </c>
      <c r="D1021" s="103">
        <v>0.0002568857989313416</v>
      </c>
      <c r="E1021" s="103">
        <v>2.9084515072090547</v>
      </c>
      <c r="F1021" s="99" t="s">
        <v>2435</v>
      </c>
      <c r="G1021" s="99" t="b">
        <v>0</v>
      </c>
      <c r="H1021" s="99" t="b">
        <v>0</v>
      </c>
      <c r="I1021" s="99" t="b">
        <v>0</v>
      </c>
      <c r="J1021" s="99" t="b">
        <v>0</v>
      </c>
      <c r="K1021" s="99" t="b">
        <v>0</v>
      </c>
      <c r="L1021" s="99" t="b">
        <v>0</v>
      </c>
    </row>
    <row r="1022" spans="1:12" ht="15">
      <c r="A1022" s="101" t="s">
        <v>505</v>
      </c>
      <c r="B1022" s="99" t="s">
        <v>526</v>
      </c>
      <c r="C1022" s="99">
        <v>2</v>
      </c>
      <c r="D1022" s="103">
        <v>0.0003030065275454034</v>
      </c>
      <c r="E1022" s="103">
        <v>1.542028549983082</v>
      </c>
      <c r="F1022" s="99" t="s">
        <v>2435</v>
      </c>
      <c r="G1022" s="99" t="b">
        <v>0</v>
      </c>
      <c r="H1022" s="99" t="b">
        <v>0</v>
      </c>
      <c r="I1022" s="99" t="b">
        <v>0</v>
      </c>
      <c r="J1022" s="99" t="b">
        <v>0</v>
      </c>
      <c r="K1022" s="99" t="b">
        <v>0</v>
      </c>
      <c r="L1022" s="99" t="b">
        <v>0</v>
      </c>
    </row>
    <row r="1023" spans="1:12" ht="15">
      <c r="A1023" s="101" t="s">
        <v>517</v>
      </c>
      <c r="B1023" s="99" t="s">
        <v>484</v>
      </c>
      <c r="C1023" s="99">
        <v>2</v>
      </c>
      <c r="D1023" s="103">
        <v>0.0002568857989313416</v>
      </c>
      <c r="E1023" s="103">
        <v>1.2920416413414597</v>
      </c>
      <c r="F1023" s="99" t="s">
        <v>2435</v>
      </c>
      <c r="G1023" s="99" t="b">
        <v>0</v>
      </c>
      <c r="H1023" s="99" t="b">
        <v>0</v>
      </c>
      <c r="I1023" s="99" t="b">
        <v>0</v>
      </c>
      <c r="J1023" s="99" t="b">
        <v>0</v>
      </c>
      <c r="K1023" s="99" t="b">
        <v>0</v>
      </c>
      <c r="L1023" s="99" t="b">
        <v>0</v>
      </c>
    </row>
    <row r="1024" spans="1:12" ht="15">
      <c r="A1024" s="101" t="s">
        <v>748</v>
      </c>
      <c r="B1024" s="99" t="s">
        <v>710</v>
      </c>
      <c r="C1024" s="99">
        <v>2</v>
      </c>
      <c r="D1024" s="103">
        <v>0.0002568857989313416</v>
      </c>
      <c r="E1024" s="103">
        <v>2.4593589760896357</v>
      </c>
      <c r="F1024" s="99" t="s">
        <v>2435</v>
      </c>
      <c r="G1024" s="99" t="b">
        <v>0</v>
      </c>
      <c r="H1024" s="99" t="b">
        <v>0</v>
      </c>
      <c r="I1024" s="99" t="b">
        <v>0</v>
      </c>
      <c r="J1024" s="99" t="b">
        <v>0</v>
      </c>
      <c r="K1024" s="99" t="b">
        <v>0</v>
      </c>
      <c r="L1024" s="99" t="b">
        <v>0</v>
      </c>
    </row>
    <row r="1025" spans="1:12" ht="15">
      <c r="A1025" s="101" t="s">
        <v>1960</v>
      </c>
      <c r="B1025" s="99" t="s">
        <v>591</v>
      </c>
      <c r="C1025" s="99">
        <v>2</v>
      </c>
      <c r="D1025" s="103">
        <v>0.0002568857989313416</v>
      </c>
      <c r="E1025" s="103">
        <v>2.9084515072090547</v>
      </c>
      <c r="F1025" s="99" t="s">
        <v>2435</v>
      </c>
      <c r="G1025" s="99" t="b">
        <v>0</v>
      </c>
      <c r="H1025" s="99" t="b">
        <v>0</v>
      </c>
      <c r="I1025" s="99" t="b">
        <v>0</v>
      </c>
      <c r="J1025" s="99" t="b">
        <v>0</v>
      </c>
      <c r="K1025" s="99" t="b">
        <v>0</v>
      </c>
      <c r="L1025" s="99" t="b">
        <v>0</v>
      </c>
    </row>
    <row r="1026" spans="1:12" ht="15">
      <c r="A1026" s="101" t="s">
        <v>578</v>
      </c>
      <c r="B1026" s="99" t="s">
        <v>504</v>
      </c>
      <c r="C1026" s="99">
        <v>2</v>
      </c>
      <c r="D1026" s="103">
        <v>0.0002568857989313416</v>
      </c>
      <c r="E1026" s="103">
        <v>1.6780025858307805</v>
      </c>
      <c r="F1026" s="99" t="s">
        <v>2435</v>
      </c>
      <c r="G1026" s="99" t="b">
        <v>0</v>
      </c>
      <c r="H1026" s="99" t="b">
        <v>0</v>
      </c>
      <c r="I1026" s="99" t="b">
        <v>0</v>
      </c>
      <c r="J1026" s="99" t="b">
        <v>0</v>
      </c>
      <c r="K1026" s="99" t="b">
        <v>0</v>
      </c>
      <c r="L1026" s="99" t="b">
        <v>0</v>
      </c>
    </row>
    <row r="1027" spans="1:12" ht="15">
      <c r="A1027" s="101" t="s">
        <v>665</v>
      </c>
      <c r="B1027" s="99" t="s">
        <v>1612</v>
      </c>
      <c r="C1027" s="99">
        <v>2</v>
      </c>
      <c r="D1027" s="103">
        <v>0.0003030065275454034</v>
      </c>
      <c r="E1027" s="103">
        <v>2.895087545651073</v>
      </c>
      <c r="F1027" s="99" t="s">
        <v>2435</v>
      </c>
      <c r="G1027" s="99" t="b">
        <v>0</v>
      </c>
      <c r="H1027" s="99" t="b">
        <v>0</v>
      </c>
      <c r="I1027" s="99" t="b">
        <v>0</v>
      </c>
      <c r="J1027" s="99" t="b">
        <v>0</v>
      </c>
      <c r="K1027" s="99" t="b">
        <v>0</v>
      </c>
      <c r="L1027" s="99" t="b">
        <v>0</v>
      </c>
    </row>
    <row r="1028" spans="1:12" ht="15">
      <c r="A1028" s="101" t="s">
        <v>779</v>
      </c>
      <c r="B1028" s="99" t="s">
        <v>738</v>
      </c>
      <c r="C1028" s="99">
        <v>2</v>
      </c>
      <c r="D1028" s="103">
        <v>0.0002568857989313416</v>
      </c>
      <c r="E1028" s="103">
        <v>2.556268989097692</v>
      </c>
      <c r="F1028" s="99" t="s">
        <v>2435</v>
      </c>
      <c r="G1028" s="99" t="b">
        <v>0</v>
      </c>
      <c r="H1028" s="99" t="b">
        <v>0</v>
      </c>
      <c r="I1028" s="99" t="b">
        <v>0</v>
      </c>
      <c r="J1028" s="99" t="b">
        <v>0</v>
      </c>
      <c r="K1028" s="99" t="b">
        <v>0</v>
      </c>
      <c r="L1028" s="99" t="b">
        <v>0</v>
      </c>
    </row>
    <row r="1029" spans="1:12" ht="15">
      <c r="A1029" s="101" t="s">
        <v>1154</v>
      </c>
      <c r="B1029" s="99" t="s">
        <v>520</v>
      </c>
      <c r="C1029" s="99">
        <v>2</v>
      </c>
      <c r="D1029" s="103">
        <v>0.0002568857989313416</v>
      </c>
      <c r="E1029" s="103">
        <v>2.39656814623018</v>
      </c>
      <c r="F1029" s="99" t="s">
        <v>2435</v>
      </c>
      <c r="G1029" s="99" t="b">
        <v>0</v>
      </c>
      <c r="H1029" s="99" t="b">
        <v>0</v>
      </c>
      <c r="I1029" s="99" t="b">
        <v>0</v>
      </c>
      <c r="J1029" s="99" t="b">
        <v>0</v>
      </c>
      <c r="K1029" s="99" t="b">
        <v>0</v>
      </c>
      <c r="L1029" s="99" t="b">
        <v>0</v>
      </c>
    </row>
    <row r="1030" spans="1:12" ht="15">
      <c r="A1030" s="101" t="s">
        <v>504</v>
      </c>
      <c r="B1030" s="99" t="s">
        <v>793</v>
      </c>
      <c r="C1030" s="99">
        <v>2</v>
      </c>
      <c r="D1030" s="103">
        <v>0.0002568857989313416</v>
      </c>
      <c r="E1030" s="103">
        <v>2.005361520217111</v>
      </c>
      <c r="F1030" s="99" t="s">
        <v>2435</v>
      </c>
      <c r="G1030" s="99" t="b">
        <v>0</v>
      </c>
      <c r="H1030" s="99" t="b">
        <v>0</v>
      </c>
      <c r="I1030" s="99" t="b">
        <v>0</v>
      </c>
      <c r="J1030" s="99" t="b">
        <v>0</v>
      </c>
      <c r="K1030" s="99" t="b">
        <v>0</v>
      </c>
      <c r="L1030" s="99" t="b">
        <v>0</v>
      </c>
    </row>
    <row r="1031" spans="1:12" ht="15">
      <c r="A1031" s="101" t="s">
        <v>558</v>
      </c>
      <c r="B1031" s="99" t="s">
        <v>726</v>
      </c>
      <c r="C1031" s="99">
        <v>2</v>
      </c>
      <c r="D1031" s="103">
        <v>0.0002568857989313416</v>
      </c>
      <c r="E1031" s="103">
        <v>2.2040864709863297</v>
      </c>
      <c r="F1031" s="99" t="s">
        <v>2435</v>
      </c>
      <c r="G1031" s="99" t="b">
        <v>0</v>
      </c>
      <c r="H1031" s="99" t="b">
        <v>0</v>
      </c>
      <c r="I1031" s="99" t="b">
        <v>0</v>
      </c>
      <c r="J1031" s="99" t="b">
        <v>0</v>
      </c>
      <c r="K1031" s="99" t="b">
        <v>1</v>
      </c>
      <c r="L1031" s="99" t="b">
        <v>0</v>
      </c>
    </row>
    <row r="1032" spans="1:12" ht="15">
      <c r="A1032" s="101" t="s">
        <v>652</v>
      </c>
      <c r="B1032" s="99" t="s">
        <v>1563</v>
      </c>
      <c r="C1032" s="99">
        <v>2</v>
      </c>
      <c r="D1032" s="103">
        <v>0.0003030065275454034</v>
      </c>
      <c r="E1032" s="103">
        <v>2.857298984761673</v>
      </c>
      <c r="F1032" s="99" t="s">
        <v>2435</v>
      </c>
      <c r="G1032" s="99" t="b">
        <v>0</v>
      </c>
      <c r="H1032" s="99" t="b">
        <v>0</v>
      </c>
      <c r="I1032" s="99" t="b">
        <v>0</v>
      </c>
      <c r="J1032" s="99" t="b">
        <v>1</v>
      </c>
      <c r="K1032" s="99" t="b">
        <v>0</v>
      </c>
      <c r="L1032" s="99" t="b">
        <v>0</v>
      </c>
    </row>
    <row r="1033" spans="1:12" ht="15">
      <c r="A1033" s="101" t="s">
        <v>1311</v>
      </c>
      <c r="B1033" s="99" t="s">
        <v>713</v>
      </c>
      <c r="C1033" s="99">
        <v>2</v>
      </c>
      <c r="D1033" s="103">
        <v>0.0002568857989313416</v>
      </c>
      <c r="E1033" s="103">
        <v>2.811541494200998</v>
      </c>
      <c r="F1033" s="99" t="s">
        <v>2435</v>
      </c>
      <c r="G1033" s="99" t="b">
        <v>0</v>
      </c>
      <c r="H1033" s="99" t="b">
        <v>0</v>
      </c>
      <c r="I1033" s="99" t="b">
        <v>0</v>
      </c>
      <c r="J1033" s="99" t="b">
        <v>0</v>
      </c>
      <c r="K1033" s="99" t="b">
        <v>0</v>
      </c>
      <c r="L1033" s="99" t="b">
        <v>0</v>
      </c>
    </row>
    <row r="1034" spans="1:12" ht="15">
      <c r="A1034" s="101" t="s">
        <v>530</v>
      </c>
      <c r="B1034" s="99" t="s">
        <v>626</v>
      </c>
      <c r="C1034" s="99">
        <v>2</v>
      </c>
      <c r="D1034" s="103">
        <v>0.0002568857989313416</v>
      </c>
      <c r="E1034" s="103">
        <v>1.9194468915105178</v>
      </c>
      <c r="F1034" s="99" t="s">
        <v>2435</v>
      </c>
      <c r="G1034" s="99" t="b">
        <v>0</v>
      </c>
      <c r="H1034" s="99" t="b">
        <v>0</v>
      </c>
      <c r="I1034" s="99" t="b">
        <v>0</v>
      </c>
      <c r="J1034" s="99" t="b">
        <v>0</v>
      </c>
      <c r="K1034" s="99" t="b">
        <v>0</v>
      </c>
      <c r="L1034" s="99" t="b">
        <v>0</v>
      </c>
    </row>
    <row r="1035" spans="1:12" ht="15">
      <c r="A1035" s="101" t="s">
        <v>711</v>
      </c>
      <c r="B1035" s="99" t="s">
        <v>485</v>
      </c>
      <c r="C1035" s="99">
        <v>2</v>
      </c>
      <c r="D1035" s="103">
        <v>0.0002568857989313416</v>
      </c>
      <c r="E1035" s="103">
        <v>1.7508436538473864</v>
      </c>
      <c r="F1035" s="99" t="s">
        <v>2435</v>
      </c>
      <c r="G1035" s="99" t="b">
        <v>0</v>
      </c>
      <c r="H1035" s="99" t="b">
        <v>0</v>
      </c>
      <c r="I1035" s="99" t="b">
        <v>0</v>
      </c>
      <c r="J1035" s="99" t="b">
        <v>0</v>
      </c>
      <c r="K1035" s="99" t="b">
        <v>0</v>
      </c>
      <c r="L1035" s="99" t="b">
        <v>0</v>
      </c>
    </row>
    <row r="1036" spans="1:12" ht="15">
      <c r="A1036" s="101" t="s">
        <v>873</v>
      </c>
      <c r="B1036" s="99" t="s">
        <v>2035</v>
      </c>
      <c r="C1036" s="99">
        <v>2</v>
      </c>
      <c r="D1036" s="103">
        <v>0.0002568857989313416</v>
      </c>
      <c r="E1036" s="103">
        <v>3.2674734498507223</v>
      </c>
      <c r="F1036" s="99" t="s">
        <v>2435</v>
      </c>
      <c r="G1036" s="99" t="b">
        <v>0</v>
      </c>
      <c r="H1036" s="99" t="b">
        <v>0</v>
      </c>
      <c r="I1036" s="99" t="b">
        <v>0</v>
      </c>
      <c r="J1036" s="99" t="b">
        <v>0</v>
      </c>
      <c r="K1036" s="99" t="b">
        <v>0</v>
      </c>
      <c r="L1036" s="99" t="b">
        <v>0</v>
      </c>
    </row>
    <row r="1037" spans="1:12" ht="15">
      <c r="A1037" s="101" t="s">
        <v>1263</v>
      </c>
      <c r="B1037" s="99" t="s">
        <v>1891</v>
      </c>
      <c r="C1037" s="99">
        <v>2</v>
      </c>
      <c r="D1037" s="103">
        <v>0.0002568857989313416</v>
      </c>
      <c r="E1037" s="103">
        <v>3.5105114985370167</v>
      </c>
      <c r="F1037" s="99" t="s">
        <v>2435</v>
      </c>
      <c r="G1037" s="99" t="b">
        <v>0</v>
      </c>
      <c r="H1037" s="99" t="b">
        <v>0</v>
      </c>
      <c r="I1037" s="99" t="b">
        <v>0</v>
      </c>
      <c r="J1037" s="99" t="b">
        <v>0</v>
      </c>
      <c r="K1037" s="99" t="b">
        <v>0</v>
      </c>
      <c r="L1037" s="99" t="b">
        <v>0</v>
      </c>
    </row>
    <row r="1038" spans="1:12" ht="15">
      <c r="A1038" s="101" t="s">
        <v>801</v>
      </c>
      <c r="B1038" s="99" t="s">
        <v>478</v>
      </c>
      <c r="C1038" s="99">
        <v>2</v>
      </c>
      <c r="D1038" s="103">
        <v>0.0002568857989313416</v>
      </c>
      <c r="E1038" s="103">
        <v>1.7546366428645255</v>
      </c>
      <c r="F1038" s="99" t="s">
        <v>2435</v>
      </c>
      <c r="G1038" s="99" t="b">
        <v>0</v>
      </c>
      <c r="H1038" s="99" t="b">
        <v>0</v>
      </c>
      <c r="I1038" s="99" t="b">
        <v>0</v>
      </c>
      <c r="J1038" s="99" t="b">
        <v>0</v>
      </c>
      <c r="K1038" s="99" t="b">
        <v>0</v>
      </c>
      <c r="L1038" s="99" t="b">
        <v>0</v>
      </c>
    </row>
    <row r="1039" spans="1:12" ht="15">
      <c r="A1039" s="101" t="s">
        <v>739</v>
      </c>
      <c r="B1039" s="99" t="s">
        <v>486</v>
      </c>
      <c r="C1039" s="99">
        <v>2</v>
      </c>
      <c r="D1039" s="103">
        <v>0.0002568857989313416</v>
      </c>
      <c r="E1039" s="103">
        <v>1.7781177387140485</v>
      </c>
      <c r="F1039" s="99" t="s">
        <v>2435</v>
      </c>
      <c r="G1039" s="99" t="b">
        <v>0</v>
      </c>
      <c r="H1039" s="99" t="b">
        <v>0</v>
      </c>
      <c r="I1039" s="99" t="b">
        <v>0</v>
      </c>
      <c r="J1039" s="99" t="b">
        <v>0</v>
      </c>
      <c r="K1039" s="99" t="b">
        <v>0</v>
      </c>
      <c r="L1039" s="99" t="b">
        <v>0</v>
      </c>
    </row>
    <row r="1040" spans="1:12" ht="15">
      <c r="A1040" s="101" t="s">
        <v>1298</v>
      </c>
      <c r="B1040" s="99" t="s">
        <v>584</v>
      </c>
      <c r="C1040" s="99">
        <v>2</v>
      </c>
      <c r="D1040" s="103">
        <v>0.0002568857989313416</v>
      </c>
      <c r="E1040" s="103">
        <v>2.6074215115450734</v>
      </c>
      <c r="F1040" s="99" t="s">
        <v>2435</v>
      </c>
      <c r="G1040" s="99" t="b">
        <v>0</v>
      </c>
      <c r="H1040" s="99" t="b">
        <v>0</v>
      </c>
      <c r="I1040" s="99" t="b">
        <v>0</v>
      </c>
      <c r="J1040" s="99" t="b">
        <v>0</v>
      </c>
      <c r="K1040" s="99" t="b">
        <v>0</v>
      </c>
      <c r="L1040" s="99" t="b">
        <v>0</v>
      </c>
    </row>
    <row r="1041" spans="1:12" ht="15">
      <c r="A1041" s="101" t="s">
        <v>693</v>
      </c>
      <c r="B1041" s="99" t="s">
        <v>481</v>
      </c>
      <c r="C1041" s="99">
        <v>2</v>
      </c>
      <c r="D1041" s="103">
        <v>0.0002568857989313416</v>
      </c>
      <c r="E1041" s="103">
        <v>1.6975981418941615</v>
      </c>
      <c r="F1041" s="99" t="s">
        <v>2435</v>
      </c>
      <c r="G1041" s="99" t="b">
        <v>0</v>
      </c>
      <c r="H1041" s="99" t="b">
        <v>0</v>
      </c>
      <c r="I1041" s="99" t="b">
        <v>0</v>
      </c>
      <c r="J1041" s="99" t="b">
        <v>0</v>
      </c>
      <c r="K1041" s="99" t="b">
        <v>0</v>
      </c>
      <c r="L1041" s="99" t="b">
        <v>0</v>
      </c>
    </row>
    <row r="1042" spans="1:12" ht="15">
      <c r="A1042" s="101" t="s">
        <v>671</v>
      </c>
      <c r="B1042" s="99" t="s">
        <v>475</v>
      </c>
      <c r="C1042" s="99">
        <v>2</v>
      </c>
      <c r="D1042" s="103">
        <v>0.0002568857989313416</v>
      </c>
      <c r="E1042" s="103">
        <v>1.4084209730251802</v>
      </c>
      <c r="F1042" s="99" t="s">
        <v>2435</v>
      </c>
      <c r="G1042" s="99" t="b">
        <v>0</v>
      </c>
      <c r="H1042" s="99" t="b">
        <v>0</v>
      </c>
      <c r="I1042" s="99" t="b">
        <v>0</v>
      </c>
      <c r="J1042" s="99" t="b">
        <v>0</v>
      </c>
      <c r="K1042" s="99" t="b">
        <v>0</v>
      </c>
      <c r="L1042" s="99" t="b">
        <v>0</v>
      </c>
    </row>
    <row r="1043" spans="1:12" ht="15">
      <c r="A1043" s="101" t="s">
        <v>510</v>
      </c>
      <c r="B1043" s="99" t="s">
        <v>489</v>
      </c>
      <c r="C1043" s="99">
        <v>2</v>
      </c>
      <c r="D1043" s="103">
        <v>0.0002568857989313416</v>
      </c>
      <c r="E1043" s="103">
        <v>1.307750811143817</v>
      </c>
      <c r="F1043" s="99" t="s">
        <v>2435</v>
      </c>
      <c r="G1043" s="99" t="b">
        <v>0</v>
      </c>
      <c r="H1043" s="99" t="b">
        <v>0</v>
      </c>
      <c r="I1043" s="99" t="b">
        <v>0</v>
      </c>
      <c r="J1043" s="99" t="b">
        <v>0</v>
      </c>
      <c r="K1043" s="99" t="b">
        <v>0</v>
      </c>
      <c r="L1043" s="99" t="b">
        <v>0</v>
      </c>
    </row>
    <row r="1044" spans="1:12" ht="15">
      <c r="A1044" s="101" t="s">
        <v>1021</v>
      </c>
      <c r="B1044" s="99" t="s">
        <v>528</v>
      </c>
      <c r="C1044" s="99">
        <v>2</v>
      </c>
      <c r="D1044" s="103">
        <v>0.0002568857989313416</v>
      </c>
      <c r="E1044" s="103">
        <v>2.334420239481336</v>
      </c>
      <c r="F1044" s="99" t="s">
        <v>2435</v>
      </c>
      <c r="G1044" s="99" t="b">
        <v>0</v>
      </c>
      <c r="H1044" s="99" t="b">
        <v>0</v>
      </c>
      <c r="I1044" s="99" t="b">
        <v>0</v>
      </c>
      <c r="J1044" s="99" t="b">
        <v>0</v>
      </c>
      <c r="K1044" s="99" t="b">
        <v>0</v>
      </c>
      <c r="L1044" s="99" t="b">
        <v>0</v>
      </c>
    </row>
    <row r="1045" spans="1:12" ht="15">
      <c r="A1045" s="101" t="s">
        <v>688</v>
      </c>
      <c r="B1045" s="99" t="s">
        <v>509</v>
      </c>
      <c r="C1045" s="99">
        <v>2</v>
      </c>
      <c r="D1045" s="103">
        <v>0.0002568857989313416</v>
      </c>
      <c r="E1045" s="103">
        <v>1.936480230809298</v>
      </c>
      <c r="F1045" s="99" t="s">
        <v>2435</v>
      </c>
      <c r="G1045" s="99" t="b">
        <v>0</v>
      </c>
      <c r="H1045" s="99" t="b">
        <v>0</v>
      </c>
      <c r="I1045" s="99" t="b">
        <v>0</v>
      </c>
      <c r="J1045" s="99" t="b">
        <v>0</v>
      </c>
      <c r="K1045" s="99" t="b">
        <v>0</v>
      </c>
      <c r="L1045" s="99" t="b">
        <v>0</v>
      </c>
    </row>
    <row r="1046" spans="1:12" ht="15">
      <c r="A1046" s="101" t="s">
        <v>716</v>
      </c>
      <c r="B1046" s="99" t="s">
        <v>1529</v>
      </c>
      <c r="C1046" s="99">
        <v>2</v>
      </c>
      <c r="D1046" s="103">
        <v>0.0002568857989313416</v>
      </c>
      <c r="E1046" s="103">
        <v>2.936480230809298</v>
      </c>
      <c r="F1046" s="99" t="s">
        <v>2435</v>
      </c>
      <c r="G1046" s="99" t="b">
        <v>0</v>
      </c>
      <c r="H1046" s="99" t="b">
        <v>0</v>
      </c>
      <c r="I1046" s="99" t="b">
        <v>0</v>
      </c>
      <c r="J1046" s="99" t="b">
        <v>1</v>
      </c>
      <c r="K1046" s="99" t="b">
        <v>0</v>
      </c>
      <c r="L1046" s="99" t="b">
        <v>0</v>
      </c>
    </row>
    <row r="1047" spans="1:12" ht="15">
      <c r="A1047" s="101" t="s">
        <v>550</v>
      </c>
      <c r="B1047" s="99" t="s">
        <v>504</v>
      </c>
      <c r="C1047" s="99">
        <v>2</v>
      </c>
      <c r="D1047" s="103">
        <v>0.0002568857989313416</v>
      </c>
      <c r="E1047" s="103">
        <v>1.6296979062562256</v>
      </c>
      <c r="F1047" s="99" t="s">
        <v>2435</v>
      </c>
      <c r="G1047" s="99" t="b">
        <v>0</v>
      </c>
      <c r="H1047" s="99" t="b">
        <v>0</v>
      </c>
      <c r="I1047" s="99" t="b">
        <v>0</v>
      </c>
      <c r="J1047" s="99" t="b">
        <v>0</v>
      </c>
      <c r="K1047" s="99" t="b">
        <v>0</v>
      </c>
      <c r="L1047" s="99" t="b">
        <v>0</v>
      </c>
    </row>
    <row r="1048" spans="1:12" ht="15">
      <c r="A1048" s="101" t="s">
        <v>1999</v>
      </c>
      <c r="B1048" s="99" t="s">
        <v>1629</v>
      </c>
      <c r="C1048" s="99">
        <v>2</v>
      </c>
      <c r="D1048" s="103">
        <v>0.0002568857989313416</v>
      </c>
      <c r="E1048" s="103">
        <v>3.635450235145317</v>
      </c>
      <c r="F1048" s="99" t="s">
        <v>2435</v>
      </c>
      <c r="G1048" s="99" t="b">
        <v>0</v>
      </c>
      <c r="H1048" s="99" t="b">
        <v>0</v>
      </c>
      <c r="I1048" s="99" t="b">
        <v>0</v>
      </c>
      <c r="J1048" s="99" t="b">
        <v>0</v>
      </c>
      <c r="K1048" s="99" t="b">
        <v>0</v>
      </c>
      <c r="L1048" s="99" t="b">
        <v>0</v>
      </c>
    </row>
    <row r="1049" spans="1:12" ht="15">
      <c r="A1049" s="101" t="s">
        <v>2397</v>
      </c>
      <c r="B1049" s="99" t="s">
        <v>959</v>
      </c>
      <c r="C1049" s="99">
        <v>2</v>
      </c>
      <c r="D1049" s="103">
        <v>0.0002568857989313416</v>
      </c>
      <c r="E1049" s="103">
        <v>3.334420239481336</v>
      </c>
      <c r="F1049" s="99" t="s">
        <v>2435</v>
      </c>
      <c r="G1049" s="99" t="b">
        <v>0</v>
      </c>
      <c r="H1049" s="99" t="b">
        <v>0</v>
      </c>
      <c r="I1049" s="99" t="b">
        <v>0</v>
      </c>
      <c r="J1049" s="99" t="b">
        <v>0</v>
      </c>
      <c r="K1049" s="99" t="b">
        <v>0</v>
      </c>
      <c r="L1049" s="99" t="b">
        <v>0</v>
      </c>
    </row>
    <row r="1050" spans="1:12" ht="15">
      <c r="A1050" s="101" t="s">
        <v>737</v>
      </c>
      <c r="B1050" s="99" t="s">
        <v>799</v>
      </c>
      <c r="C1050" s="99">
        <v>2</v>
      </c>
      <c r="D1050" s="103">
        <v>0.0002568857989313416</v>
      </c>
      <c r="E1050" s="103">
        <v>2.556268989097692</v>
      </c>
      <c r="F1050" s="99" t="s">
        <v>2435</v>
      </c>
      <c r="G1050" s="99" t="b">
        <v>0</v>
      </c>
      <c r="H1050" s="99" t="b">
        <v>0</v>
      </c>
      <c r="I1050" s="99" t="b">
        <v>0</v>
      </c>
      <c r="J1050" s="99" t="b">
        <v>0</v>
      </c>
      <c r="K1050" s="99" t="b">
        <v>0</v>
      </c>
      <c r="L1050" s="99" t="b">
        <v>0</v>
      </c>
    </row>
    <row r="1051" spans="1:12" ht="15">
      <c r="A1051" s="101" t="s">
        <v>1356</v>
      </c>
      <c r="B1051" s="99" t="s">
        <v>1868</v>
      </c>
      <c r="C1051" s="99">
        <v>2</v>
      </c>
      <c r="D1051" s="103">
        <v>0.0003030065275454034</v>
      </c>
      <c r="E1051" s="103">
        <v>3.635450235145317</v>
      </c>
      <c r="F1051" s="99" t="s">
        <v>2435</v>
      </c>
      <c r="G1051" s="99" t="b">
        <v>0</v>
      </c>
      <c r="H1051" s="99" t="b">
        <v>0</v>
      </c>
      <c r="I1051" s="99" t="b">
        <v>0</v>
      </c>
      <c r="J1051" s="99" t="b">
        <v>0</v>
      </c>
      <c r="K1051" s="99" t="b">
        <v>0</v>
      </c>
      <c r="L1051" s="99" t="b">
        <v>0</v>
      </c>
    </row>
    <row r="1052" spans="1:12" ht="15">
      <c r="A1052" s="101" t="s">
        <v>511</v>
      </c>
      <c r="B1052" s="99" t="s">
        <v>1099</v>
      </c>
      <c r="C1052" s="99">
        <v>2</v>
      </c>
      <c r="D1052" s="103">
        <v>0.0002568857989313416</v>
      </c>
      <c r="E1052" s="103">
        <v>2.2375102264732796</v>
      </c>
      <c r="F1052" s="99" t="s">
        <v>2435</v>
      </c>
      <c r="G1052" s="99" t="b">
        <v>1</v>
      </c>
      <c r="H1052" s="99" t="b">
        <v>0</v>
      </c>
      <c r="I1052" s="99" t="b">
        <v>0</v>
      </c>
      <c r="J1052" s="99" t="b">
        <v>0</v>
      </c>
      <c r="K1052" s="99" t="b">
        <v>0</v>
      </c>
      <c r="L1052" s="99" t="b">
        <v>0</v>
      </c>
    </row>
    <row r="1053" spans="1:12" ht="15">
      <c r="A1053" s="101" t="s">
        <v>1603</v>
      </c>
      <c r="B1053" s="99" t="s">
        <v>1389</v>
      </c>
      <c r="C1053" s="99">
        <v>2</v>
      </c>
      <c r="D1053" s="103">
        <v>0.0002568857989313416</v>
      </c>
      <c r="E1053" s="103">
        <v>3.4593589760896357</v>
      </c>
      <c r="F1053" s="99" t="s">
        <v>2435</v>
      </c>
      <c r="G1053" s="99" t="b">
        <v>0</v>
      </c>
      <c r="H1053" s="99" t="b">
        <v>0</v>
      </c>
      <c r="I1053" s="99" t="b">
        <v>0</v>
      </c>
      <c r="J1053" s="99" t="b">
        <v>0</v>
      </c>
      <c r="K1053" s="99" t="b">
        <v>0</v>
      </c>
      <c r="L1053" s="99" t="b">
        <v>0</v>
      </c>
    </row>
    <row r="1054" spans="1:12" ht="15">
      <c r="A1054" s="101" t="s">
        <v>1287</v>
      </c>
      <c r="B1054" s="99" t="s">
        <v>525</v>
      </c>
      <c r="C1054" s="99">
        <v>2</v>
      </c>
      <c r="D1054" s="103">
        <v>0.0003030065275454034</v>
      </c>
      <c r="E1054" s="103">
        <v>2.4136014855289605</v>
      </c>
      <c r="F1054" s="99" t="s">
        <v>2435</v>
      </c>
      <c r="G1054" s="99" t="b">
        <v>0</v>
      </c>
      <c r="H1054" s="99" t="b">
        <v>0</v>
      </c>
      <c r="I1054" s="99" t="b">
        <v>0</v>
      </c>
      <c r="J1054" s="99" t="b">
        <v>0</v>
      </c>
      <c r="K1054" s="99" t="b">
        <v>0</v>
      </c>
      <c r="L1054" s="99" t="b">
        <v>0</v>
      </c>
    </row>
    <row r="1055" spans="1:12" ht="15">
      <c r="A1055" s="101" t="s">
        <v>487</v>
      </c>
      <c r="B1055" s="99" t="s">
        <v>519</v>
      </c>
      <c r="C1055" s="99">
        <v>2</v>
      </c>
      <c r="D1055" s="103">
        <v>0.0002568857989313416</v>
      </c>
      <c r="E1055" s="103">
        <v>1.3265302796224252</v>
      </c>
      <c r="F1055" s="99" t="s">
        <v>2435</v>
      </c>
      <c r="G1055" s="99" t="b">
        <v>0</v>
      </c>
      <c r="H1055" s="99" t="b">
        <v>0</v>
      </c>
      <c r="I1055" s="99" t="b">
        <v>0</v>
      </c>
      <c r="J1055" s="99" t="b">
        <v>0</v>
      </c>
      <c r="K1055" s="99" t="b">
        <v>0</v>
      </c>
      <c r="L1055" s="99" t="b">
        <v>0</v>
      </c>
    </row>
    <row r="1056" spans="1:12" ht="15">
      <c r="A1056" s="101" t="s">
        <v>520</v>
      </c>
      <c r="B1056" s="99" t="s">
        <v>1993</v>
      </c>
      <c r="C1056" s="99">
        <v>2</v>
      </c>
      <c r="D1056" s="103">
        <v>0.0002568857989313416</v>
      </c>
      <c r="E1056" s="103">
        <v>2.7146314811929417</v>
      </c>
      <c r="F1056" s="99" t="s">
        <v>2435</v>
      </c>
      <c r="G1056" s="99" t="b">
        <v>0</v>
      </c>
      <c r="H1056" s="99" t="b">
        <v>0</v>
      </c>
      <c r="I1056" s="99" t="b">
        <v>0</v>
      </c>
      <c r="J1056" s="99" t="b">
        <v>0</v>
      </c>
      <c r="K1056" s="99" t="b">
        <v>0</v>
      </c>
      <c r="L1056" s="99" t="b">
        <v>0</v>
      </c>
    </row>
    <row r="1057" spans="1:12" ht="15">
      <c r="A1057" s="101" t="s">
        <v>1066</v>
      </c>
      <c r="B1057" s="99" t="s">
        <v>776</v>
      </c>
      <c r="C1057" s="99">
        <v>2</v>
      </c>
      <c r="D1057" s="103">
        <v>0.0002568857989313416</v>
      </c>
      <c r="E1057" s="103">
        <v>2.811541494200998</v>
      </c>
      <c r="F1057" s="99" t="s">
        <v>2435</v>
      </c>
      <c r="G1057" s="99" t="b">
        <v>0</v>
      </c>
      <c r="H1057" s="99" t="b">
        <v>0</v>
      </c>
      <c r="I1057" s="99" t="b">
        <v>0</v>
      </c>
      <c r="J1057" s="99" t="b">
        <v>0</v>
      </c>
      <c r="K1057" s="99" t="b">
        <v>0</v>
      </c>
      <c r="L1057" s="99" t="b">
        <v>0</v>
      </c>
    </row>
    <row r="1058" spans="1:12" ht="15">
      <c r="A1058" s="101" t="s">
        <v>854</v>
      </c>
      <c r="B1058" s="99" t="s">
        <v>599</v>
      </c>
      <c r="C1058" s="99">
        <v>2</v>
      </c>
      <c r="D1058" s="103">
        <v>0.0002568857989313416</v>
      </c>
      <c r="E1058" s="103">
        <v>2.3924121864590226</v>
      </c>
      <c r="F1058" s="99" t="s">
        <v>2435</v>
      </c>
      <c r="G1058" s="99" t="b">
        <v>0</v>
      </c>
      <c r="H1058" s="99" t="b">
        <v>0</v>
      </c>
      <c r="I1058" s="99" t="b">
        <v>0</v>
      </c>
      <c r="J1058" s="99" t="b">
        <v>0</v>
      </c>
      <c r="K1058" s="99" t="b">
        <v>0</v>
      </c>
      <c r="L1058" s="99" t="b">
        <v>0</v>
      </c>
    </row>
    <row r="1059" spans="1:12" ht="15">
      <c r="A1059" s="101" t="s">
        <v>612</v>
      </c>
      <c r="B1059" s="99" t="s">
        <v>1471</v>
      </c>
      <c r="C1059" s="99">
        <v>2</v>
      </c>
      <c r="D1059" s="103">
        <v>0.0002568857989313416</v>
      </c>
      <c r="E1059" s="103">
        <v>2.79035219513106</v>
      </c>
      <c r="F1059" s="99" t="s">
        <v>2435</v>
      </c>
      <c r="G1059" s="99" t="b">
        <v>0</v>
      </c>
      <c r="H1059" s="99" t="b">
        <v>0</v>
      </c>
      <c r="I1059" s="99" t="b">
        <v>0</v>
      </c>
      <c r="J1059" s="99" t="b">
        <v>0</v>
      </c>
      <c r="K1059" s="99" t="b">
        <v>0</v>
      </c>
      <c r="L1059" s="99" t="b">
        <v>0</v>
      </c>
    </row>
    <row r="1060" spans="1:12" ht="15">
      <c r="A1060" s="101" t="s">
        <v>2148</v>
      </c>
      <c r="B1060" s="99" t="s">
        <v>1046</v>
      </c>
      <c r="C1060" s="99">
        <v>2</v>
      </c>
      <c r="D1060" s="103">
        <v>0.0002568857989313416</v>
      </c>
      <c r="E1060" s="103">
        <v>3.4136014855289605</v>
      </c>
      <c r="F1060" s="99" t="s">
        <v>2435</v>
      </c>
      <c r="G1060" s="99" t="b">
        <v>0</v>
      </c>
      <c r="H1060" s="99" t="b">
        <v>0</v>
      </c>
      <c r="I1060" s="99" t="b">
        <v>0</v>
      </c>
      <c r="J1060" s="99" t="b">
        <v>0</v>
      </c>
      <c r="K1060" s="99" t="b">
        <v>1</v>
      </c>
      <c r="L1060" s="99" t="b">
        <v>0</v>
      </c>
    </row>
    <row r="1061" spans="1:12" ht="15">
      <c r="A1061" s="101" t="s">
        <v>928</v>
      </c>
      <c r="B1061" s="99" t="s">
        <v>475</v>
      </c>
      <c r="C1061" s="99">
        <v>2</v>
      </c>
      <c r="D1061" s="103">
        <v>0.0002568857989313416</v>
      </c>
      <c r="E1061" s="103">
        <v>1.6716624077997617</v>
      </c>
      <c r="F1061" s="99" t="s">
        <v>2435</v>
      </c>
      <c r="G1061" s="99" t="b">
        <v>0</v>
      </c>
      <c r="H1061" s="99" t="b">
        <v>0</v>
      </c>
      <c r="I1061" s="99" t="b">
        <v>0</v>
      </c>
      <c r="J1061" s="99" t="b">
        <v>0</v>
      </c>
      <c r="K1061" s="99" t="b">
        <v>0</v>
      </c>
      <c r="L1061" s="99" t="b">
        <v>0</v>
      </c>
    </row>
    <row r="1062" spans="1:12" ht="15">
      <c r="A1062" s="101" t="s">
        <v>253</v>
      </c>
      <c r="B1062" s="99" t="s">
        <v>531</v>
      </c>
      <c r="C1062" s="99">
        <v>2</v>
      </c>
      <c r="D1062" s="103">
        <v>0.0002568857989313416</v>
      </c>
      <c r="E1062" s="103">
        <v>2.206775609497111</v>
      </c>
      <c r="F1062" s="99" t="s">
        <v>2435</v>
      </c>
      <c r="G1062" s="99" t="b">
        <v>0</v>
      </c>
      <c r="H1062" s="99" t="b">
        <v>0</v>
      </c>
      <c r="I1062" s="99" t="b">
        <v>0</v>
      </c>
      <c r="J1062" s="99" t="b">
        <v>0</v>
      </c>
      <c r="K1062" s="99" t="b">
        <v>0</v>
      </c>
      <c r="L1062" s="99" t="b">
        <v>0</v>
      </c>
    </row>
    <row r="1063" spans="1:12" ht="15">
      <c r="A1063" s="101" t="s">
        <v>975</v>
      </c>
      <c r="B1063" s="99" t="s">
        <v>2024</v>
      </c>
      <c r="C1063" s="99">
        <v>2</v>
      </c>
      <c r="D1063" s="103">
        <v>0.0002568857989313416</v>
      </c>
      <c r="E1063" s="103">
        <v>3.334420239481336</v>
      </c>
      <c r="F1063" s="99" t="s">
        <v>2435</v>
      </c>
      <c r="G1063" s="99" t="b">
        <v>0</v>
      </c>
      <c r="H1063" s="99" t="b">
        <v>0</v>
      </c>
      <c r="I1063" s="99" t="b">
        <v>0</v>
      </c>
      <c r="J1063" s="99" t="b">
        <v>1</v>
      </c>
      <c r="K1063" s="99" t="b">
        <v>0</v>
      </c>
      <c r="L1063" s="99" t="b">
        <v>0</v>
      </c>
    </row>
    <row r="1064" spans="1:12" ht="15">
      <c r="A1064" s="101" t="s">
        <v>793</v>
      </c>
      <c r="B1064" s="99" t="s">
        <v>2361</v>
      </c>
      <c r="C1064" s="99">
        <v>2</v>
      </c>
      <c r="D1064" s="103">
        <v>0.0002568857989313416</v>
      </c>
      <c r="E1064" s="103">
        <v>3.209481502873036</v>
      </c>
      <c r="F1064" s="99" t="s">
        <v>2435</v>
      </c>
      <c r="G1064" s="99" t="b">
        <v>0</v>
      </c>
      <c r="H1064" s="99" t="b">
        <v>0</v>
      </c>
      <c r="I1064" s="99" t="b">
        <v>0</v>
      </c>
      <c r="J1064" s="99" t="b">
        <v>0</v>
      </c>
      <c r="K1064" s="99" t="b">
        <v>0</v>
      </c>
      <c r="L1064" s="99" t="b">
        <v>0</v>
      </c>
    </row>
    <row r="1065" spans="1:12" ht="15">
      <c r="A1065" s="101" t="s">
        <v>529</v>
      </c>
      <c r="B1065" s="99" t="s">
        <v>474</v>
      </c>
      <c r="C1065" s="99">
        <v>2</v>
      </c>
      <c r="D1065" s="103">
        <v>0.0002568857989313416</v>
      </c>
      <c r="E1065" s="103">
        <v>0.9161189481615902</v>
      </c>
      <c r="F1065" s="99" t="s">
        <v>2435</v>
      </c>
      <c r="G1065" s="99" t="b">
        <v>0</v>
      </c>
      <c r="H1065" s="99" t="b">
        <v>0</v>
      </c>
      <c r="I1065" s="99" t="b">
        <v>0</v>
      </c>
      <c r="J1065" s="99" t="b">
        <v>0</v>
      </c>
      <c r="K1065" s="99" t="b">
        <v>0</v>
      </c>
      <c r="L1065" s="99" t="b">
        <v>0</v>
      </c>
    </row>
    <row r="1066" spans="1:12" ht="15">
      <c r="A1066" s="101" t="s">
        <v>2352</v>
      </c>
      <c r="B1066" s="99" t="s">
        <v>2277</v>
      </c>
      <c r="C1066" s="99">
        <v>2</v>
      </c>
      <c r="D1066" s="103">
        <v>0.0002568857989313416</v>
      </c>
      <c r="E1066" s="103">
        <v>3.811541494200998</v>
      </c>
      <c r="F1066" s="99" t="s">
        <v>2435</v>
      </c>
      <c r="G1066" s="99" t="b">
        <v>0</v>
      </c>
      <c r="H1066" s="99" t="b">
        <v>0</v>
      </c>
      <c r="I1066" s="99" t="b">
        <v>0</v>
      </c>
      <c r="J1066" s="99" t="b">
        <v>0</v>
      </c>
      <c r="K1066" s="99" t="b">
        <v>0</v>
      </c>
      <c r="L1066" s="99" t="b">
        <v>0</v>
      </c>
    </row>
    <row r="1067" spans="1:12" ht="15">
      <c r="A1067" s="101" t="s">
        <v>894</v>
      </c>
      <c r="B1067" s="99" t="s">
        <v>2263</v>
      </c>
      <c r="C1067" s="99">
        <v>2</v>
      </c>
      <c r="D1067" s="103">
        <v>0.0002568857989313416</v>
      </c>
      <c r="E1067" s="103">
        <v>3.334420239481336</v>
      </c>
      <c r="F1067" s="99" t="s">
        <v>2435</v>
      </c>
      <c r="G1067" s="99" t="b">
        <v>0</v>
      </c>
      <c r="H1067" s="99" t="b">
        <v>0</v>
      </c>
      <c r="I1067" s="99" t="b">
        <v>0</v>
      </c>
      <c r="J1067" s="99" t="b">
        <v>0</v>
      </c>
      <c r="K1067" s="99" t="b">
        <v>0</v>
      </c>
      <c r="L1067" s="99" t="b">
        <v>0</v>
      </c>
    </row>
    <row r="1068" spans="1:12" ht="15">
      <c r="A1068" s="101" t="s">
        <v>551</v>
      </c>
      <c r="B1068" s="99" t="s">
        <v>585</v>
      </c>
      <c r="C1068" s="99">
        <v>2</v>
      </c>
      <c r="D1068" s="103">
        <v>0.0002568857989313416</v>
      </c>
      <c r="E1068" s="103">
        <v>1.9307279019202068</v>
      </c>
      <c r="F1068" s="99" t="s">
        <v>2435</v>
      </c>
      <c r="G1068" s="99" t="b">
        <v>0</v>
      </c>
      <c r="H1068" s="99" t="b">
        <v>0</v>
      </c>
      <c r="I1068" s="99" t="b">
        <v>0</v>
      </c>
      <c r="J1068" s="99" t="b">
        <v>0</v>
      </c>
      <c r="K1068" s="99" t="b">
        <v>0</v>
      </c>
      <c r="L1068" s="99" t="b">
        <v>0</v>
      </c>
    </row>
    <row r="1069" spans="1:12" ht="15">
      <c r="A1069" s="101" t="s">
        <v>498</v>
      </c>
      <c r="B1069" s="99" t="s">
        <v>475</v>
      </c>
      <c r="C1069" s="99">
        <v>2</v>
      </c>
      <c r="D1069" s="103">
        <v>0.0002568857989313416</v>
      </c>
      <c r="E1069" s="103">
        <v>0.8935111574161181</v>
      </c>
      <c r="F1069" s="99" t="s">
        <v>2435</v>
      </c>
      <c r="G1069" s="99" t="b">
        <v>0</v>
      </c>
      <c r="H1069" s="99" t="b">
        <v>0</v>
      </c>
      <c r="I1069" s="99" t="b">
        <v>0</v>
      </c>
      <c r="J1069" s="99" t="b">
        <v>0</v>
      </c>
      <c r="K1069" s="99" t="b">
        <v>0</v>
      </c>
      <c r="L1069" s="99" t="b">
        <v>0</v>
      </c>
    </row>
    <row r="1070" spans="1:12" ht="15">
      <c r="A1070" s="101" t="s">
        <v>2297</v>
      </c>
      <c r="B1070" s="99" t="s">
        <v>1076</v>
      </c>
      <c r="C1070" s="99">
        <v>2</v>
      </c>
      <c r="D1070" s="103">
        <v>0.0002568857989313416</v>
      </c>
      <c r="E1070" s="103">
        <v>3.4136014855289605</v>
      </c>
      <c r="F1070" s="99" t="s">
        <v>2435</v>
      </c>
      <c r="G1070" s="99" t="b">
        <v>0</v>
      </c>
      <c r="H1070" s="99" t="b">
        <v>0</v>
      </c>
      <c r="I1070" s="99" t="b">
        <v>0</v>
      </c>
      <c r="J1070" s="99" t="b">
        <v>0</v>
      </c>
      <c r="K1070" s="99" t="b">
        <v>0</v>
      </c>
      <c r="L1070" s="99" t="b">
        <v>0</v>
      </c>
    </row>
    <row r="1071" spans="1:12" ht="15">
      <c r="A1071" s="101" t="s">
        <v>1800</v>
      </c>
      <c r="B1071" s="99" t="s">
        <v>2113</v>
      </c>
      <c r="C1071" s="99">
        <v>2</v>
      </c>
      <c r="D1071" s="103">
        <v>0.0002568857989313416</v>
      </c>
      <c r="E1071" s="103">
        <v>3.811541494200998</v>
      </c>
      <c r="F1071" s="99" t="s">
        <v>2435</v>
      </c>
      <c r="G1071" s="99" t="b">
        <v>0</v>
      </c>
      <c r="H1071" s="99" t="b">
        <v>0</v>
      </c>
      <c r="I1071" s="99" t="b">
        <v>0</v>
      </c>
      <c r="J1071" s="99" t="b">
        <v>0</v>
      </c>
      <c r="K1071" s="99" t="b">
        <v>0</v>
      </c>
      <c r="L1071" s="99" t="b">
        <v>0</v>
      </c>
    </row>
    <row r="1072" spans="1:12" ht="15">
      <c r="A1072" s="101" t="s">
        <v>621</v>
      </c>
      <c r="B1072" s="99" t="s">
        <v>1265</v>
      </c>
      <c r="C1072" s="99">
        <v>2</v>
      </c>
      <c r="D1072" s="103">
        <v>0.0002568857989313416</v>
      </c>
      <c r="E1072" s="103">
        <v>2.6975981418941615</v>
      </c>
      <c r="F1072" s="99" t="s">
        <v>2435</v>
      </c>
      <c r="G1072" s="99" t="b">
        <v>0</v>
      </c>
      <c r="H1072" s="99" t="b">
        <v>0</v>
      </c>
      <c r="I1072" s="99" t="b">
        <v>0</v>
      </c>
      <c r="J1072" s="99" t="b">
        <v>0</v>
      </c>
      <c r="K1072" s="99" t="b">
        <v>0</v>
      </c>
      <c r="L1072" s="99" t="b">
        <v>0</v>
      </c>
    </row>
    <row r="1073" spans="1:12" ht="15">
      <c r="A1073" s="101" t="s">
        <v>768</v>
      </c>
      <c r="B1073" s="99" t="s">
        <v>1894</v>
      </c>
      <c r="C1073" s="99">
        <v>2</v>
      </c>
      <c r="D1073" s="103">
        <v>0.0002568857989313416</v>
      </c>
      <c r="E1073" s="103">
        <v>3.209481502873036</v>
      </c>
      <c r="F1073" s="99" t="s">
        <v>2435</v>
      </c>
      <c r="G1073" s="99" t="b">
        <v>0</v>
      </c>
      <c r="H1073" s="99" t="b">
        <v>0</v>
      </c>
      <c r="I1073" s="99" t="b">
        <v>0</v>
      </c>
      <c r="J1073" s="99" t="b">
        <v>0</v>
      </c>
      <c r="K1073" s="99" t="b">
        <v>1</v>
      </c>
      <c r="L1073" s="99" t="b">
        <v>0</v>
      </c>
    </row>
    <row r="1074" spans="1:12" ht="15">
      <c r="A1074" s="101" t="s">
        <v>790</v>
      </c>
      <c r="B1074" s="99" t="s">
        <v>2261</v>
      </c>
      <c r="C1074" s="99">
        <v>2</v>
      </c>
      <c r="D1074" s="103">
        <v>0.0002568857989313416</v>
      </c>
      <c r="E1074" s="103">
        <v>3.209481502873036</v>
      </c>
      <c r="F1074" s="99" t="s">
        <v>2435</v>
      </c>
      <c r="G1074" s="99" t="b">
        <v>0</v>
      </c>
      <c r="H1074" s="99" t="b">
        <v>0</v>
      </c>
      <c r="I1074" s="99" t="b">
        <v>0</v>
      </c>
      <c r="J1074" s="99" t="b">
        <v>0</v>
      </c>
      <c r="K1074" s="99" t="b">
        <v>0</v>
      </c>
      <c r="L1074" s="99" t="b">
        <v>0</v>
      </c>
    </row>
    <row r="1075" spans="1:12" ht="15">
      <c r="A1075" s="101" t="s">
        <v>480</v>
      </c>
      <c r="B1075" s="99" t="s">
        <v>573</v>
      </c>
      <c r="C1075" s="99">
        <v>2</v>
      </c>
      <c r="D1075" s="103">
        <v>0.0002568857989313416</v>
      </c>
      <c r="E1075" s="103">
        <v>1.4507588043277182</v>
      </c>
      <c r="F1075" s="99" t="s">
        <v>2435</v>
      </c>
      <c r="G1075" s="99" t="b">
        <v>0</v>
      </c>
      <c r="H1075" s="99" t="b">
        <v>0</v>
      </c>
      <c r="I1075" s="99" t="b">
        <v>0</v>
      </c>
      <c r="J1075" s="99" t="b">
        <v>0</v>
      </c>
      <c r="K1075" s="99" t="b">
        <v>0</v>
      </c>
      <c r="L1075" s="99" t="b">
        <v>0</v>
      </c>
    </row>
    <row r="1076" spans="1:12" ht="15">
      <c r="A1076" s="101" t="s">
        <v>662</v>
      </c>
      <c r="B1076" s="99" t="s">
        <v>487</v>
      </c>
      <c r="C1076" s="99">
        <v>2</v>
      </c>
      <c r="D1076" s="103">
        <v>0.0002568857989313416</v>
      </c>
      <c r="E1076" s="103">
        <v>1.7094509686891615</v>
      </c>
      <c r="F1076" s="99" t="s">
        <v>2435</v>
      </c>
      <c r="G1076" s="99" t="b">
        <v>0</v>
      </c>
      <c r="H1076" s="99" t="b">
        <v>0</v>
      </c>
      <c r="I1076" s="99" t="b">
        <v>0</v>
      </c>
      <c r="J1076" s="99" t="b">
        <v>0</v>
      </c>
      <c r="K1076" s="99" t="b">
        <v>0</v>
      </c>
      <c r="L1076" s="99" t="b">
        <v>0</v>
      </c>
    </row>
    <row r="1077" spans="1:12" ht="15">
      <c r="A1077" s="101" t="s">
        <v>706</v>
      </c>
      <c r="B1077" s="99" t="s">
        <v>1505</v>
      </c>
      <c r="C1077" s="99">
        <v>2</v>
      </c>
      <c r="D1077" s="103">
        <v>0.0002568857989313416</v>
      </c>
      <c r="E1077" s="103">
        <v>2.936480230809298</v>
      </c>
      <c r="F1077" s="99" t="s">
        <v>2435</v>
      </c>
      <c r="G1077" s="99" t="b">
        <v>1</v>
      </c>
      <c r="H1077" s="99" t="b">
        <v>0</v>
      </c>
      <c r="I1077" s="99" t="b">
        <v>0</v>
      </c>
      <c r="J1077" s="99" t="b">
        <v>0</v>
      </c>
      <c r="K1077" s="99" t="b">
        <v>0</v>
      </c>
      <c r="L1077" s="99" t="b">
        <v>0</v>
      </c>
    </row>
    <row r="1078" spans="1:12" ht="15">
      <c r="A1078" s="101" t="s">
        <v>551</v>
      </c>
      <c r="B1078" s="99" t="s">
        <v>244</v>
      </c>
      <c r="C1078" s="99">
        <v>2</v>
      </c>
      <c r="D1078" s="103">
        <v>0.0002568857989313416</v>
      </c>
      <c r="E1078" s="103">
        <v>1.6296979062562256</v>
      </c>
      <c r="F1078" s="99" t="s">
        <v>2435</v>
      </c>
      <c r="G1078" s="99" t="b">
        <v>0</v>
      </c>
      <c r="H1078" s="99" t="b">
        <v>0</v>
      </c>
      <c r="I1078" s="99" t="b">
        <v>0</v>
      </c>
      <c r="J1078" s="99" t="b">
        <v>0</v>
      </c>
      <c r="K1078" s="99" t="b">
        <v>0</v>
      </c>
      <c r="L1078" s="99" t="b">
        <v>0</v>
      </c>
    </row>
    <row r="1079" spans="1:12" ht="15">
      <c r="A1079" s="101" t="s">
        <v>585</v>
      </c>
      <c r="B1079" s="99" t="s">
        <v>1305</v>
      </c>
      <c r="C1079" s="99">
        <v>2</v>
      </c>
      <c r="D1079" s="103">
        <v>0.0002568857989313416</v>
      </c>
      <c r="E1079" s="103">
        <v>2.6074215115450734</v>
      </c>
      <c r="F1079" s="99" t="s">
        <v>2435</v>
      </c>
      <c r="G1079" s="99" t="b">
        <v>0</v>
      </c>
      <c r="H1079" s="99" t="b">
        <v>0</v>
      </c>
      <c r="I1079" s="99" t="b">
        <v>0</v>
      </c>
      <c r="J1079" s="99" t="b">
        <v>0</v>
      </c>
      <c r="K1079" s="99" t="b">
        <v>0</v>
      </c>
      <c r="L1079" s="99" t="b">
        <v>0</v>
      </c>
    </row>
    <row r="1080" spans="1:12" ht="15">
      <c r="A1080" s="101" t="s">
        <v>2428</v>
      </c>
      <c r="B1080" s="99" t="s">
        <v>681</v>
      </c>
      <c r="C1080" s="99">
        <v>2</v>
      </c>
      <c r="D1080" s="103">
        <v>0.0002568857989313416</v>
      </c>
      <c r="E1080" s="103">
        <v>3.0711788047067543</v>
      </c>
      <c r="F1080" s="99" t="s">
        <v>2435</v>
      </c>
      <c r="G1080" s="99" t="b">
        <v>0</v>
      </c>
      <c r="H1080" s="99" t="b">
        <v>0</v>
      </c>
      <c r="I1080" s="99" t="b">
        <v>0</v>
      </c>
      <c r="J1080" s="99" t="b">
        <v>0</v>
      </c>
      <c r="K1080" s="99" t="b">
        <v>0</v>
      </c>
      <c r="L1080" s="99" t="b">
        <v>0</v>
      </c>
    </row>
    <row r="1081" spans="1:12" ht="15">
      <c r="A1081" s="101" t="s">
        <v>500</v>
      </c>
      <c r="B1081" s="99" t="s">
        <v>507</v>
      </c>
      <c r="C1081" s="99">
        <v>2</v>
      </c>
      <c r="D1081" s="103">
        <v>0.0002568857989313416</v>
      </c>
      <c r="E1081" s="103">
        <v>1.3924121864590226</v>
      </c>
      <c r="F1081" s="99" t="s">
        <v>2435</v>
      </c>
      <c r="G1081" s="99" t="b">
        <v>0</v>
      </c>
      <c r="H1081" s="99" t="b">
        <v>0</v>
      </c>
      <c r="I1081" s="99" t="b">
        <v>0</v>
      </c>
      <c r="J1081" s="99" t="b">
        <v>0</v>
      </c>
      <c r="K1081" s="99" t="b">
        <v>0</v>
      </c>
      <c r="L1081" s="99" t="b">
        <v>0</v>
      </c>
    </row>
    <row r="1082" spans="1:12" ht="15">
      <c r="A1082" s="101" t="s">
        <v>2155</v>
      </c>
      <c r="B1082" s="99" t="s">
        <v>491</v>
      </c>
      <c r="C1082" s="99">
        <v>2</v>
      </c>
      <c r="D1082" s="103">
        <v>0.0003030065275454034</v>
      </c>
      <c r="E1082" s="103">
        <v>2.4997876331452438</v>
      </c>
      <c r="F1082" s="99" t="s">
        <v>2435</v>
      </c>
      <c r="G1082" s="99" t="b">
        <v>0</v>
      </c>
      <c r="H1082" s="99" t="b">
        <v>0</v>
      </c>
      <c r="I1082" s="99" t="b">
        <v>0</v>
      </c>
      <c r="J1082" s="99" t="b">
        <v>0</v>
      </c>
      <c r="K1082" s="99" t="b">
        <v>0</v>
      </c>
      <c r="L1082" s="99" t="b">
        <v>0</v>
      </c>
    </row>
    <row r="1083" spans="1:12" ht="15">
      <c r="A1083" s="101" t="s">
        <v>506</v>
      </c>
      <c r="B1083" s="99" t="s">
        <v>773</v>
      </c>
      <c r="C1083" s="99">
        <v>2</v>
      </c>
      <c r="D1083" s="103">
        <v>0.0002568857989313416</v>
      </c>
      <c r="E1083" s="103">
        <v>2.0333902438173546</v>
      </c>
      <c r="F1083" s="99" t="s">
        <v>2435</v>
      </c>
      <c r="G1083" s="99" t="b">
        <v>0</v>
      </c>
      <c r="H1083" s="99" t="b">
        <v>0</v>
      </c>
      <c r="I1083" s="99" t="b">
        <v>0</v>
      </c>
      <c r="J1083" s="99" t="b">
        <v>0</v>
      </c>
      <c r="K1083" s="99" t="b">
        <v>0</v>
      </c>
      <c r="L1083" s="99" t="b">
        <v>0</v>
      </c>
    </row>
    <row r="1084" spans="1:12" ht="15">
      <c r="A1084" s="101" t="s">
        <v>1046</v>
      </c>
      <c r="B1084" s="99" t="s">
        <v>492</v>
      </c>
      <c r="C1084" s="99">
        <v>2</v>
      </c>
      <c r="D1084" s="103">
        <v>0.0002568857989313416</v>
      </c>
      <c r="E1084" s="103">
        <v>2.1235668741664426</v>
      </c>
      <c r="F1084" s="99" t="s">
        <v>2435</v>
      </c>
      <c r="G1084" s="99" t="b">
        <v>0</v>
      </c>
      <c r="H1084" s="99" t="b">
        <v>1</v>
      </c>
      <c r="I1084" s="99" t="b">
        <v>0</v>
      </c>
      <c r="J1084" s="99" t="b">
        <v>0</v>
      </c>
      <c r="K1084" s="99" t="b">
        <v>0</v>
      </c>
      <c r="L1084" s="99" t="b">
        <v>0</v>
      </c>
    </row>
    <row r="1085" spans="1:12" ht="15">
      <c r="A1085" s="101" t="s">
        <v>823</v>
      </c>
      <c r="B1085" s="99" t="s">
        <v>594</v>
      </c>
      <c r="C1085" s="99">
        <v>2</v>
      </c>
      <c r="D1085" s="103">
        <v>0.0002568857989313416</v>
      </c>
      <c r="E1085" s="103">
        <v>2.364383462858779</v>
      </c>
      <c r="F1085" s="99" t="s">
        <v>2435</v>
      </c>
      <c r="G1085" s="99" t="b">
        <v>0</v>
      </c>
      <c r="H1085" s="99" t="b">
        <v>0</v>
      </c>
      <c r="I1085" s="99" t="b">
        <v>0</v>
      </c>
      <c r="J1085" s="99" t="b">
        <v>0</v>
      </c>
      <c r="K1085" s="99" t="b">
        <v>0</v>
      </c>
      <c r="L1085" s="99" t="b">
        <v>0</v>
      </c>
    </row>
    <row r="1086" spans="1:12" ht="15">
      <c r="A1086" s="101" t="s">
        <v>687</v>
      </c>
      <c r="B1086" s="99" t="s">
        <v>1060</v>
      </c>
      <c r="C1086" s="99">
        <v>2</v>
      </c>
      <c r="D1086" s="103">
        <v>0.0002568857989313416</v>
      </c>
      <c r="E1086" s="103">
        <v>2.7146314811929417</v>
      </c>
      <c r="F1086" s="99" t="s">
        <v>2435</v>
      </c>
      <c r="G1086" s="99" t="b">
        <v>0</v>
      </c>
      <c r="H1086" s="99" t="b">
        <v>0</v>
      </c>
      <c r="I1086" s="99" t="b">
        <v>0</v>
      </c>
      <c r="J1086" s="99" t="b">
        <v>0</v>
      </c>
      <c r="K1086" s="99" t="b">
        <v>0</v>
      </c>
      <c r="L1086" s="99" t="b">
        <v>0</v>
      </c>
    </row>
    <row r="1087" spans="1:12" ht="15">
      <c r="A1087" s="101" t="s">
        <v>1077</v>
      </c>
      <c r="B1087" s="99" t="s">
        <v>488</v>
      </c>
      <c r="C1087" s="99">
        <v>2</v>
      </c>
      <c r="D1087" s="103">
        <v>0.0002568857989313416</v>
      </c>
      <c r="E1087" s="103">
        <v>2.051873649511368</v>
      </c>
      <c r="F1087" s="99" t="s">
        <v>2435</v>
      </c>
      <c r="G1087" s="99" t="b">
        <v>0</v>
      </c>
      <c r="H1087" s="99" t="b">
        <v>0</v>
      </c>
      <c r="I1087" s="99" t="b">
        <v>0</v>
      </c>
      <c r="J1087" s="99" t="b">
        <v>0</v>
      </c>
      <c r="K1087" s="99" t="b">
        <v>0</v>
      </c>
      <c r="L1087" s="99" t="b">
        <v>0</v>
      </c>
    </row>
    <row r="1088" spans="1:12" ht="15">
      <c r="A1088" s="101" t="s">
        <v>506</v>
      </c>
      <c r="B1088" s="99" t="s">
        <v>490</v>
      </c>
      <c r="C1088" s="99">
        <v>2</v>
      </c>
      <c r="D1088" s="103">
        <v>0.0002568857989313416</v>
      </c>
      <c r="E1088" s="103">
        <v>1.3030117752297117</v>
      </c>
      <c r="F1088" s="99" t="s">
        <v>2435</v>
      </c>
      <c r="G1088" s="99" t="b">
        <v>0</v>
      </c>
      <c r="H1088" s="99" t="b">
        <v>0</v>
      </c>
      <c r="I1088" s="99" t="b">
        <v>0</v>
      </c>
      <c r="J1088" s="99" t="b">
        <v>0</v>
      </c>
      <c r="K1088" s="99" t="b">
        <v>0</v>
      </c>
      <c r="L1088" s="99" t="b">
        <v>0</v>
      </c>
    </row>
    <row r="1089" spans="1:12" ht="15">
      <c r="A1089" s="101" t="s">
        <v>1196</v>
      </c>
      <c r="B1089" s="99" t="s">
        <v>513</v>
      </c>
      <c r="C1089" s="99">
        <v>2</v>
      </c>
      <c r="D1089" s="103">
        <v>0.0003030065275454034</v>
      </c>
      <c r="E1089" s="103">
        <v>2.349143496302042</v>
      </c>
      <c r="F1089" s="99" t="s">
        <v>2435</v>
      </c>
      <c r="G1089" s="99" t="b">
        <v>0</v>
      </c>
      <c r="H1089" s="99" t="b">
        <v>0</v>
      </c>
      <c r="I1089" s="99" t="b">
        <v>0</v>
      </c>
      <c r="J1089" s="99" t="b">
        <v>0</v>
      </c>
      <c r="K1089" s="99" t="b">
        <v>0</v>
      </c>
      <c r="L1089" s="99" t="b">
        <v>0</v>
      </c>
    </row>
    <row r="1090" spans="1:12" ht="15">
      <c r="A1090" s="101" t="s">
        <v>503</v>
      </c>
      <c r="B1090" s="99" t="s">
        <v>2091</v>
      </c>
      <c r="C1090" s="99">
        <v>2</v>
      </c>
      <c r="D1090" s="103">
        <v>0.0002568857989313416</v>
      </c>
      <c r="E1090" s="103">
        <v>2.635450235145317</v>
      </c>
      <c r="F1090" s="99" t="s">
        <v>2435</v>
      </c>
      <c r="G1090" s="99" t="b">
        <v>0</v>
      </c>
      <c r="H1090" s="99" t="b">
        <v>0</v>
      </c>
      <c r="I1090" s="99" t="b">
        <v>0</v>
      </c>
      <c r="J1090" s="99" t="b">
        <v>0</v>
      </c>
      <c r="K1090" s="99" t="b">
        <v>0</v>
      </c>
      <c r="L1090" s="99" t="b">
        <v>0</v>
      </c>
    </row>
    <row r="1091" spans="1:12" ht="15">
      <c r="A1091" s="101" t="s">
        <v>661</v>
      </c>
      <c r="B1091" s="99" t="s">
        <v>551</v>
      </c>
      <c r="C1091" s="99">
        <v>2</v>
      </c>
      <c r="D1091" s="103">
        <v>0.0002568857989313416</v>
      </c>
      <c r="E1091" s="103">
        <v>2.0934551994179067</v>
      </c>
      <c r="F1091" s="99" t="s">
        <v>2435</v>
      </c>
      <c r="G1091" s="99" t="b">
        <v>0</v>
      </c>
      <c r="H1091" s="99" t="b">
        <v>0</v>
      </c>
      <c r="I1091" s="99" t="b">
        <v>0</v>
      </c>
      <c r="J1091" s="99" t="b">
        <v>0</v>
      </c>
      <c r="K1091" s="99" t="b">
        <v>0</v>
      </c>
      <c r="L1091" s="99" t="b">
        <v>0</v>
      </c>
    </row>
    <row r="1092" spans="1:12" ht="15">
      <c r="A1092" s="101" t="s">
        <v>1283</v>
      </c>
      <c r="B1092" s="99" t="s">
        <v>513</v>
      </c>
      <c r="C1092" s="99">
        <v>2</v>
      </c>
      <c r="D1092" s="103">
        <v>0.0003030065275454034</v>
      </c>
      <c r="E1092" s="103">
        <v>2.349143496302042</v>
      </c>
      <c r="F1092" s="99" t="s">
        <v>2435</v>
      </c>
      <c r="G1092" s="99" t="b">
        <v>0</v>
      </c>
      <c r="H1092" s="99" t="b">
        <v>0</v>
      </c>
      <c r="I1092" s="99" t="b">
        <v>0</v>
      </c>
      <c r="J1092" s="99" t="b">
        <v>0</v>
      </c>
      <c r="K1092" s="99" t="b">
        <v>0</v>
      </c>
      <c r="L1092" s="99" t="b">
        <v>0</v>
      </c>
    </row>
    <row r="1093" spans="1:12" ht="15">
      <c r="A1093" s="101" t="s">
        <v>483</v>
      </c>
      <c r="B1093" s="99" t="s">
        <v>1209</v>
      </c>
      <c r="C1093" s="99">
        <v>2</v>
      </c>
      <c r="D1093" s="103">
        <v>0.0002568857989313416</v>
      </c>
      <c r="E1093" s="103">
        <v>2.1213454141724846</v>
      </c>
      <c r="F1093" s="99" t="s">
        <v>2435</v>
      </c>
      <c r="G1093" s="99" t="b">
        <v>0</v>
      </c>
      <c r="H1093" s="99" t="b">
        <v>0</v>
      </c>
      <c r="I1093" s="99" t="b">
        <v>0</v>
      </c>
      <c r="J1093" s="99" t="b">
        <v>0</v>
      </c>
      <c r="K1093" s="99" t="b">
        <v>0</v>
      </c>
      <c r="L1093" s="99" t="b">
        <v>0</v>
      </c>
    </row>
    <row r="1094" spans="1:12" ht="15">
      <c r="A1094" s="101" t="s">
        <v>484</v>
      </c>
      <c r="B1094" s="99" t="s">
        <v>1359</v>
      </c>
      <c r="C1094" s="99">
        <v>2</v>
      </c>
      <c r="D1094" s="103">
        <v>0.0002568857989313416</v>
      </c>
      <c r="E1094" s="103">
        <v>2.2462841507807845</v>
      </c>
      <c r="F1094" s="99" t="s">
        <v>2435</v>
      </c>
      <c r="G1094" s="99" t="b">
        <v>0</v>
      </c>
      <c r="H1094" s="99" t="b">
        <v>0</v>
      </c>
      <c r="I1094" s="99" t="b">
        <v>0</v>
      </c>
      <c r="J1094" s="99" t="b">
        <v>0</v>
      </c>
      <c r="K1094" s="99" t="b">
        <v>0</v>
      </c>
      <c r="L1094" s="99" t="b">
        <v>0</v>
      </c>
    </row>
    <row r="1095" spans="1:12" ht="15">
      <c r="A1095" s="101" t="s">
        <v>737</v>
      </c>
      <c r="B1095" s="99" t="s">
        <v>1765</v>
      </c>
      <c r="C1095" s="99">
        <v>2</v>
      </c>
      <c r="D1095" s="103">
        <v>0.0002568857989313416</v>
      </c>
      <c r="E1095" s="103">
        <v>3.1583289804256545</v>
      </c>
      <c r="F1095" s="99" t="s">
        <v>2435</v>
      </c>
      <c r="G1095" s="99" t="b">
        <v>0</v>
      </c>
      <c r="H1095" s="99" t="b">
        <v>0</v>
      </c>
      <c r="I1095" s="99" t="b">
        <v>0</v>
      </c>
      <c r="J1095" s="99" t="b">
        <v>0</v>
      </c>
      <c r="K1095" s="99" t="b">
        <v>0</v>
      </c>
      <c r="L1095" s="99" t="b">
        <v>0</v>
      </c>
    </row>
    <row r="1096" spans="1:12" ht="15">
      <c r="A1096" s="101" t="s">
        <v>732</v>
      </c>
      <c r="B1096" s="99" t="s">
        <v>609</v>
      </c>
      <c r="C1096" s="99">
        <v>2</v>
      </c>
      <c r="D1096" s="103">
        <v>0.0002568857989313416</v>
      </c>
      <c r="E1096" s="103">
        <v>2.3132309404113975</v>
      </c>
      <c r="F1096" s="99" t="s">
        <v>2435</v>
      </c>
      <c r="G1096" s="99" t="b">
        <v>1</v>
      </c>
      <c r="H1096" s="99" t="b">
        <v>0</v>
      </c>
      <c r="I1096" s="99" t="b">
        <v>0</v>
      </c>
      <c r="J1096" s="99" t="b">
        <v>0</v>
      </c>
      <c r="K1096" s="99" t="b">
        <v>0</v>
      </c>
      <c r="L1096" s="99" t="b">
        <v>0</v>
      </c>
    </row>
    <row r="1097" spans="1:12" ht="15">
      <c r="A1097" s="101" t="s">
        <v>1464</v>
      </c>
      <c r="B1097" s="99" t="s">
        <v>589</v>
      </c>
      <c r="C1097" s="99">
        <v>2</v>
      </c>
      <c r="D1097" s="103">
        <v>0.0002568857989313416</v>
      </c>
      <c r="E1097" s="103">
        <v>2.7323602481533733</v>
      </c>
      <c r="F1097" s="99" t="s">
        <v>2435</v>
      </c>
      <c r="G1097" s="99" t="b">
        <v>0</v>
      </c>
      <c r="H1097" s="99" t="b">
        <v>0</v>
      </c>
      <c r="I1097" s="99" t="b">
        <v>0</v>
      </c>
      <c r="J1097" s="99" t="b">
        <v>0</v>
      </c>
      <c r="K1097" s="99" t="b">
        <v>0</v>
      </c>
      <c r="L1097" s="99" t="b">
        <v>0</v>
      </c>
    </row>
    <row r="1098" spans="1:12" ht="15">
      <c r="A1098" s="101" t="s">
        <v>554</v>
      </c>
      <c r="B1098" s="99" t="s">
        <v>2096</v>
      </c>
      <c r="C1098" s="99">
        <v>2</v>
      </c>
      <c r="D1098" s="103">
        <v>0.0002568857989313416</v>
      </c>
      <c r="E1098" s="103">
        <v>2.8338178889121504</v>
      </c>
      <c r="F1098" s="99" t="s">
        <v>2435</v>
      </c>
      <c r="G1098" s="99" t="b">
        <v>0</v>
      </c>
      <c r="H1098" s="99" t="b">
        <v>0</v>
      </c>
      <c r="I1098" s="99" t="b">
        <v>0</v>
      </c>
      <c r="J1098" s="99" t="b">
        <v>0</v>
      </c>
      <c r="K1098" s="99" t="b">
        <v>0</v>
      </c>
      <c r="L1098" s="99" t="b">
        <v>0</v>
      </c>
    </row>
    <row r="1099" spans="1:12" ht="15">
      <c r="A1099" s="101" t="s">
        <v>750</v>
      </c>
      <c r="B1099" s="99" t="s">
        <v>533</v>
      </c>
      <c r="C1099" s="99">
        <v>2</v>
      </c>
      <c r="D1099" s="103">
        <v>0.0003030065275454034</v>
      </c>
      <c r="E1099" s="103">
        <v>2.0976311400720427</v>
      </c>
      <c r="F1099" s="99" t="s">
        <v>2435</v>
      </c>
      <c r="G1099" s="99" t="b">
        <v>0</v>
      </c>
      <c r="H1099" s="99" t="b">
        <v>0</v>
      </c>
      <c r="I1099" s="99" t="b">
        <v>0</v>
      </c>
      <c r="J1099" s="99" t="b">
        <v>0</v>
      </c>
      <c r="K1099" s="99" t="b">
        <v>0</v>
      </c>
      <c r="L1099" s="99" t="b">
        <v>0</v>
      </c>
    </row>
    <row r="1100" spans="1:12" ht="15">
      <c r="A1100" s="101" t="s">
        <v>813</v>
      </c>
      <c r="B1100" s="99" t="s">
        <v>522</v>
      </c>
      <c r="C1100" s="99">
        <v>2</v>
      </c>
      <c r="D1100" s="103">
        <v>0.0002568857989313416</v>
      </c>
      <c r="E1100" s="103">
        <v>2.2260807646924974</v>
      </c>
      <c r="F1100" s="99" t="s">
        <v>2435</v>
      </c>
      <c r="G1100" s="99" t="b">
        <v>0</v>
      </c>
      <c r="H1100" s="99" t="b">
        <v>0</v>
      </c>
      <c r="I1100" s="99" t="b">
        <v>0</v>
      </c>
      <c r="J1100" s="99" t="b">
        <v>0</v>
      </c>
      <c r="K1100" s="99" t="b">
        <v>0</v>
      </c>
      <c r="L1100" s="99" t="b">
        <v>0</v>
      </c>
    </row>
    <row r="1101" spans="1:12" ht="15">
      <c r="A1101" s="101" t="s">
        <v>486</v>
      </c>
      <c r="B1101" s="99" t="s">
        <v>522</v>
      </c>
      <c r="C1101" s="99">
        <v>2</v>
      </c>
      <c r="D1101" s="103">
        <v>0.0002568857989313416</v>
      </c>
      <c r="E1101" s="103">
        <v>1.3899375673311671</v>
      </c>
      <c r="F1101" s="99" t="s">
        <v>2435</v>
      </c>
      <c r="G1101" s="99" t="b">
        <v>0</v>
      </c>
      <c r="H1101" s="99" t="b">
        <v>0</v>
      </c>
      <c r="I1101" s="99" t="b">
        <v>0</v>
      </c>
      <c r="J1101" s="99" t="b">
        <v>0</v>
      </c>
      <c r="K1101" s="99" t="b">
        <v>0</v>
      </c>
      <c r="L1101" s="99" t="b">
        <v>0</v>
      </c>
    </row>
    <row r="1102" spans="1:12" ht="15">
      <c r="A1102" s="101" t="s">
        <v>1099</v>
      </c>
      <c r="B1102" s="99" t="s">
        <v>1277</v>
      </c>
      <c r="C1102" s="99">
        <v>2</v>
      </c>
      <c r="D1102" s="103">
        <v>0.0002568857989313416</v>
      </c>
      <c r="E1102" s="103">
        <v>3.1125714898649792</v>
      </c>
      <c r="F1102" s="99" t="s">
        <v>2435</v>
      </c>
      <c r="G1102" s="99" t="b">
        <v>0</v>
      </c>
      <c r="H1102" s="99" t="b">
        <v>0</v>
      </c>
      <c r="I1102" s="99" t="b">
        <v>0</v>
      </c>
      <c r="J1102" s="99" t="b">
        <v>0</v>
      </c>
      <c r="K1102" s="99" t="b">
        <v>0</v>
      </c>
      <c r="L1102" s="99" t="b">
        <v>0</v>
      </c>
    </row>
    <row r="1103" spans="1:12" ht="15">
      <c r="A1103" s="101" t="s">
        <v>612</v>
      </c>
      <c r="B1103" s="99" t="s">
        <v>2325</v>
      </c>
      <c r="C1103" s="99">
        <v>2</v>
      </c>
      <c r="D1103" s="103">
        <v>0.0002568857989313416</v>
      </c>
      <c r="E1103" s="103">
        <v>2.9664434541867415</v>
      </c>
      <c r="F1103" s="99" t="s">
        <v>2435</v>
      </c>
      <c r="G1103" s="99" t="b">
        <v>0</v>
      </c>
      <c r="H1103" s="99" t="b">
        <v>0</v>
      </c>
      <c r="I1103" s="99" t="b">
        <v>0</v>
      </c>
      <c r="J1103" s="99" t="b">
        <v>0</v>
      </c>
      <c r="K1103" s="99" t="b">
        <v>0</v>
      </c>
      <c r="L1103" s="99" t="b">
        <v>0</v>
      </c>
    </row>
    <row r="1104" spans="1:12" ht="15">
      <c r="A1104" s="101" t="s">
        <v>1480</v>
      </c>
      <c r="B1104" s="99" t="s">
        <v>1490</v>
      </c>
      <c r="C1104" s="99">
        <v>2</v>
      </c>
      <c r="D1104" s="103">
        <v>0.0002568857989313416</v>
      </c>
      <c r="E1104" s="103">
        <v>3.4593589760896357</v>
      </c>
      <c r="F1104" s="99" t="s">
        <v>2435</v>
      </c>
      <c r="G1104" s="99" t="b">
        <v>0</v>
      </c>
      <c r="H1104" s="99" t="b">
        <v>0</v>
      </c>
      <c r="I1104" s="99" t="b">
        <v>0</v>
      </c>
      <c r="J1104" s="99" t="b">
        <v>0</v>
      </c>
      <c r="K1104" s="99" t="b">
        <v>0</v>
      </c>
      <c r="L1104" s="99" t="b">
        <v>0</v>
      </c>
    </row>
    <row r="1105" spans="1:12" ht="15">
      <c r="A1105" s="101" t="s">
        <v>567</v>
      </c>
      <c r="B1105" s="99" t="s">
        <v>526</v>
      </c>
      <c r="C1105" s="99">
        <v>2</v>
      </c>
      <c r="D1105" s="103">
        <v>0.0003030065275454034</v>
      </c>
      <c r="E1105" s="103">
        <v>1.8029413224390807</v>
      </c>
      <c r="F1105" s="99" t="s">
        <v>2435</v>
      </c>
      <c r="G1105" s="99" t="b">
        <v>0</v>
      </c>
      <c r="H1105" s="99" t="b">
        <v>0</v>
      </c>
      <c r="I1105" s="99" t="b">
        <v>0</v>
      </c>
      <c r="J1105" s="99" t="b">
        <v>0</v>
      </c>
      <c r="K1105" s="99" t="b">
        <v>0</v>
      </c>
      <c r="L1105" s="99" t="b">
        <v>0</v>
      </c>
    </row>
    <row r="1106" spans="1:12" ht="15">
      <c r="A1106" s="101" t="s">
        <v>687</v>
      </c>
      <c r="B1106" s="99" t="s">
        <v>680</v>
      </c>
      <c r="C1106" s="99">
        <v>2</v>
      </c>
      <c r="D1106" s="103">
        <v>0.0002568857989313416</v>
      </c>
      <c r="E1106" s="103">
        <v>2.3722088003707356</v>
      </c>
      <c r="F1106" s="99" t="s">
        <v>2435</v>
      </c>
      <c r="G1106" s="99" t="b">
        <v>0</v>
      </c>
      <c r="H1106" s="99" t="b">
        <v>0</v>
      </c>
      <c r="I1106" s="99" t="b">
        <v>0</v>
      </c>
      <c r="J1106" s="99" t="b">
        <v>0</v>
      </c>
      <c r="K1106" s="99" t="b">
        <v>0</v>
      </c>
      <c r="L1106" s="99" t="b">
        <v>0</v>
      </c>
    </row>
    <row r="1107" spans="1:12" ht="15">
      <c r="A1107" s="101" t="s">
        <v>737</v>
      </c>
      <c r="B1107" s="99" t="s">
        <v>550</v>
      </c>
      <c r="C1107" s="99">
        <v>2</v>
      </c>
      <c r="D1107" s="103">
        <v>0.0002568857989313416</v>
      </c>
      <c r="E1107" s="103">
        <v>2.180605375136807</v>
      </c>
      <c r="F1107" s="99" t="s">
        <v>2435</v>
      </c>
      <c r="G1107" s="99" t="b">
        <v>0</v>
      </c>
      <c r="H1107" s="99" t="b">
        <v>0</v>
      </c>
      <c r="I1107" s="99" t="b">
        <v>0</v>
      </c>
      <c r="J1107" s="99" t="b">
        <v>0</v>
      </c>
      <c r="K1107" s="99" t="b">
        <v>0</v>
      </c>
      <c r="L1107" s="99" t="b">
        <v>0</v>
      </c>
    </row>
    <row r="1108" spans="1:12" ht="15">
      <c r="A1108" s="101" t="s">
        <v>704</v>
      </c>
      <c r="B1108" s="99" t="s">
        <v>487</v>
      </c>
      <c r="C1108" s="99">
        <v>2</v>
      </c>
      <c r="D1108" s="103">
        <v>0.0003030065275454034</v>
      </c>
      <c r="E1108" s="103">
        <v>1.7508436538473864</v>
      </c>
      <c r="F1108" s="99" t="s">
        <v>2435</v>
      </c>
      <c r="G1108" s="99" t="b">
        <v>0</v>
      </c>
      <c r="H1108" s="99" t="b">
        <v>0</v>
      </c>
      <c r="I1108" s="99" t="b">
        <v>0</v>
      </c>
      <c r="J1108" s="99" t="b">
        <v>0</v>
      </c>
      <c r="K1108" s="99" t="b">
        <v>0</v>
      </c>
      <c r="L1108" s="99" t="b">
        <v>0</v>
      </c>
    </row>
    <row r="1109" spans="1:12" ht="15">
      <c r="A1109" s="101" t="s">
        <v>2395</v>
      </c>
      <c r="B1109" s="99" t="s">
        <v>487</v>
      </c>
      <c r="C1109" s="99">
        <v>2</v>
      </c>
      <c r="D1109" s="103">
        <v>0.0002568857989313416</v>
      </c>
      <c r="E1109" s="103">
        <v>2.4498136581834054</v>
      </c>
      <c r="F1109" s="99" t="s">
        <v>2435</v>
      </c>
      <c r="G1109" s="99" t="b">
        <v>0</v>
      </c>
      <c r="H1109" s="99" t="b">
        <v>0</v>
      </c>
      <c r="I1109" s="99" t="b">
        <v>0</v>
      </c>
      <c r="J1109" s="99" t="b">
        <v>0</v>
      </c>
      <c r="K1109" s="99" t="b">
        <v>0</v>
      </c>
      <c r="L1109" s="99" t="b">
        <v>0</v>
      </c>
    </row>
    <row r="1110" spans="1:12" ht="15">
      <c r="A1110" s="101" t="s">
        <v>579</v>
      </c>
      <c r="B1110" s="99" t="s">
        <v>855</v>
      </c>
      <c r="C1110" s="99">
        <v>2</v>
      </c>
      <c r="D1110" s="103">
        <v>0.0002568857989313416</v>
      </c>
      <c r="E1110" s="103">
        <v>2.33805452413643</v>
      </c>
      <c r="F1110" s="99" t="s">
        <v>2435</v>
      </c>
      <c r="G1110" s="99" t="b">
        <v>0</v>
      </c>
      <c r="H1110" s="99" t="b">
        <v>0</v>
      </c>
      <c r="I1110" s="99" t="b">
        <v>0</v>
      </c>
      <c r="J1110" s="99" t="b">
        <v>0</v>
      </c>
      <c r="K1110" s="99" t="b">
        <v>0</v>
      </c>
      <c r="L1110" s="99" t="b">
        <v>0</v>
      </c>
    </row>
    <row r="1111" spans="1:12" ht="15">
      <c r="A1111" s="101" t="s">
        <v>500</v>
      </c>
      <c r="B1111" s="99" t="s">
        <v>647</v>
      </c>
      <c r="C1111" s="99">
        <v>2</v>
      </c>
      <c r="D1111" s="103">
        <v>0.0003030065275454034</v>
      </c>
      <c r="E1111" s="103">
        <v>1.7903521951310601</v>
      </c>
      <c r="F1111" s="99" t="s">
        <v>2435</v>
      </c>
      <c r="G1111" s="99" t="b">
        <v>0</v>
      </c>
      <c r="H1111" s="99" t="b">
        <v>0</v>
      </c>
      <c r="I1111" s="99" t="b">
        <v>0</v>
      </c>
      <c r="J1111" s="99" t="b">
        <v>0</v>
      </c>
      <c r="K1111" s="99" t="b">
        <v>0</v>
      </c>
      <c r="L1111" s="99" t="b">
        <v>0</v>
      </c>
    </row>
    <row r="1112" spans="1:12" ht="15">
      <c r="A1112" s="101" t="s">
        <v>2420</v>
      </c>
      <c r="B1112" s="99" t="s">
        <v>486</v>
      </c>
      <c r="C1112" s="99">
        <v>2</v>
      </c>
      <c r="D1112" s="103">
        <v>0.0002568857989313416</v>
      </c>
      <c r="E1112" s="103">
        <v>2.431330252489392</v>
      </c>
      <c r="F1112" s="99" t="s">
        <v>2435</v>
      </c>
      <c r="G1112" s="99" t="b">
        <v>0</v>
      </c>
      <c r="H1112" s="99" t="b">
        <v>0</v>
      </c>
      <c r="I1112" s="99" t="b">
        <v>0</v>
      </c>
      <c r="J1112" s="99" t="b">
        <v>0</v>
      </c>
      <c r="K1112" s="99" t="b">
        <v>0</v>
      </c>
      <c r="L1112" s="99" t="b">
        <v>0</v>
      </c>
    </row>
    <row r="1113" spans="1:12" ht="15">
      <c r="A1113" s="101" t="s">
        <v>1086</v>
      </c>
      <c r="B1113" s="99" t="s">
        <v>670</v>
      </c>
      <c r="C1113" s="99">
        <v>2</v>
      </c>
      <c r="D1113" s="103">
        <v>0.0002568857989313416</v>
      </c>
      <c r="E1113" s="103">
        <v>2.673238796034717</v>
      </c>
      <c r="F1113" s="99" t="s">
        <v>2435</v>
      </c>
      <c r="G1113" s="99" t="b">
        <v>0</v>
      </c>
      <c r="H1113" s="99" t="b">
        <v>0</v>
      </c>
      <c r="I1113" s="99" t="b">
        <v>0</v>
      </c>
      <c r="J1113" s="99" t="b">
        <v>1</v>
      </c>
      <c r="K1113" s="99" t="b">
        <v>0</v>
      </c>
      <c r="L1113" s="99" t="b">
        <v>0</v>
      </c>
    </row>
    <row r="1114" spans="1:12" ht="15">
      <c r="A1114" s="101" t="s">
        <v>793</v>
      </c>
      <c r="B1114" s="99" t="s">
        <v>602</v>
      </c>
      <c r="C1114" s="99">
        <v>2</v>
      </c>
      <c r="D1114" s="103">
        <v>0.0002568857989313416</v>
      </c>
      <c r="E1114" s="103">
        <v>2.334420239481336</v>
      </c>
      <c r="F1114" s="99" t="s">
        <v>2435</v>
      </c>
      <c r="G1114" s="99" t="b">
        <v>0</v>
      </c>
      <c r="H1114" s="99" t="b">
        <v>0</v>
      </c>
      <c r="I1114" s="99" t="b">
        <v>0</v>
      </c>
      <c r="J1114" s="99" t="b">
        <v>0</v>
      </c>
      <c r="K1114" s="99" t="b">
        <v>0</v>
      </c>
      <c r="L1114" s="99" t="b">
        <v>0</v>
      </c>
    </row>
    <row r="1115" spans="1:12" ht="15">
      <c r="A1115" s="101" t="s">
        <v>514</v>
      </c>
      <c r="B1115" s="99" t="s">
        <v>508</v>
      </c>
      <c r="C1115" s="99">
        <v>2</v>
      </c>
      <c r="D1115" s="103">
        <v>0.0002568857989313416</v>
      </c>
      <c r="E1115" s="103">
        <v>1.4893221994670789</v>
      </c>
      <c r="F1115" s="99" t="s">
        <v>2435</v>
      </c>
      <c r="G1115" s="99" t="b">
        <v>0</v>
      </c>
      <c r="H1115" s="99" t="b">
        <v>0</v>
      </c>
      <c r="I1115" s="99" t="b">
        <v>0</v>
      </c>
      <c r="J1115" s="99" t="b">
        <v>0</v>
      </c>
      <c r="K1115" s="99" t="b">
        <v>0</v>
      </c>
      <c r="L1115" s="99" t="b">
        <v>0</v>
      </c>
    </row>
    <row r="1116" spans="1:12" ht="15">
      <c r="A1116" s="101" t="s">
        <v>754</v>
      </c>
      <c r="B1116" s="99" t="s">
        <v>1887</v>
      </c>
      <c r="C1116" s="99">
        <v>2</v>
      </c>
      <c r="D1116" s="103">
        <v>0.0002568857989313416</v>
      </c>
      <c r="E1116" s="103">
        <v>3.1583289804256545</v>
      </c>
      <c r="F1116" s="99" t="s">
        <v>2435</v>
      </c>
      <c r="G1116" s="99" t="b">
        <v>0</v>
      </c>
      <c r="H1116" s="99" t="b">
        <v>0</v>
      </c>
      <c r="I1116" s="99" t="b">
        <v>0</v>
      </c>
      <c r="J1116" s="99" t="b">
        <v>0</v>
      </c>
      <c r="K1116" s="99" t="b">
        <v>0</v>
      </c>
      <c r="L1116" s="99" t="b">
        <v>0</v>
      </c>
    </row>
    <row r="1117" spans="1:12" ht="15">
      <c r="A1117" s="101" t="s">
        <v>2087</v>
      </c>
      <c r="B1117" s="99" t="s">
        <v>1094</v>
      </c>
      <c r="C1117" s="99">
        <v>2</v>
      </c>
      <c r="D1117" s="103">
        <v>0.0002568857989313416</v>
      </c>
      <c r="E1117" s="103">
        <v>3.4136014855289605</v>
      </c>
      <c r="F1117" s="99" t="s">
        <v>2435</v>
      </c>
      <c r="G1117" s="99" t="b">
        <v>0</v>
      </c>
      <c r="H1117" s="99" t="b">
        <v>0</v>
      </c>
      <c r="I1117" s="99" t="b">
        <v>0</v>
      </c>
      <c r="J1117" s="99" t="b">
        <v>0</v>
      </c>
      <c r="K1117" s="99" t="b">
        <v>0</v>
      </c>
      <c r="L1117" s="99" t="b">
        <v>0</v>
      </c>
    </row>
    <row r="1118" spans="1:12" ht="15">
      <c r="A1118" s="101" t="s">
        <v>1972</v>
      </c>
      <c r="B1118" s="99" t="s">
        <v>514</v>
      </c>
      <c r="C1118" s="99">
        <v>2</v>
      </c>
      <c r="D1118" s="103">
        <v>0.0002568857989313416</v>
      </c>
      <c r="E1118" s="103">
        <v>2.650173491966023</v>
      </c>
      <c r="F1118" s="99" t="s">
        <v>2435</v>
      </c>
      <c r="G1118" s="99" t="b">
        <v>0</v>
      </c>
      <c r="H1118" s="99" t="b">
        <v>0</v>
      </c>
      <c r="I1118" s="99" t="b">
        <v>0</v>
      </c>
      <c r="J1118" s="99" t="b">
        <v>0</v>
      </c>
      <c r="K1118" s="99" t="b">
        <v>0</v>
      </c>
      <c r="L1118" s="99" t="b">
        <v>0</v>
      </c>
    </row>
    <row r="1119" spans="1:12" ht="15">
      <c r="A1119" s="101" t="s">
        <v>1038</v>
      </c>
      <c r="B1119" s="99" t="s">
        <v>674</v>
      </c>
      <c r="C1119" s="99">
        <v>2</v>
      </c>
      <c r="D1119" s="103">
        <v>0.0003030065275454034</v>
      </c>
      <c r="E1119" s="103">
        <v>2.673238796034717</v>
      </c>
      <c r="F1119" s="99" t="s">
        <v>2435</v>
      </c>
      <c r="G1119" s="99" t="b">
        <v>0</v>
      </c>
      <c r="H1119" s="99" t="b">
        <v>0</v>
      </c>
      <c r="I1119" s="99" t="b">
        <v>0</v>
      </c>
      <c r="J1119" s="99" t="b">
        <v>0</v>
      </c>
      <c r="K1119" s="99" t="b">
        <v>0</v>
      </c>
      <c r="L1119" s="99" t="b">
        <v>0</v>
      </c>
    </row>
    <row r="1120" spans="1:12" ht="15">
      <c r="A1120" s="101" t="s">
        <v>855</v>
      </c>
      <c r="B1120" s="99" t="s">
        <v>951</v>
      </c>
      <c r="C1120" s="99">
        <v>2</v>
      </c>
      <c r="D1120" s="103">
        <v>0.0002568857989313416</v>
      </c>
      <c r="E1120" s="103">
        <v>2.857298984761673</v>
      </c>
      <c r="F1120" s="99" t="s">
        <v>2435</v>
      </c>
      <c r="G1120" s="99" t="b">
        <v>0</v>
      </c>
      <c r="H1120" s="99" t="b">
        <v>0</v>
      </c>
      <c r="I1120" s="99" t="b">
        <v>0</v>
      </c>
      <c r="J1120" s="99" t="b">
        <v>0</v>
      </c>
      <c r="K1120" s="99" t="b">
        <v>0</v>
      </c>
      <c r="L1120" s="99" t="b">
        <v>0</v>
      </c>
    </row>
    <row r="1121" spans="1:12" ht="15">
      <c r="A1121" s="101" t="s">
        <v>1618</v>
      </c>
      <c r="B1121" s="99" t="s">
        <v>692</v>
      </c>
      <c r="C1121" s="99">
        <v>2</v>
      </c>
      <c r="D1121" s="103">
        <v>0.0002568857989313416</v>
      </c>
      <c r="E1121" s="103">
        <v>2.936480230809298</v>
      </c>
      <c r="F1121" s="99" t="s">
        <v>2435</v>
      </c>
      <c r="G1121" s="99" t="b">
        <v>0</v>
      </c>
      <c r="H1121" s="99" t="b">
        <v>0</v>
      </c>
      <c r="I1121" s="99" t="b">
        <v>0</v>
      </c>
      <c r="J1121" s="99" t="b">
        <v>0</v>
      </c>
      <c r="K1121" s="99" t="b">
        <v>0</v>
      </c>
      <c r="L1121" s="99" t="b">
        <v>0</v>
      </c>
    </row>
    <row r="1122" spans="1:12" ht="15">
      <c r="A1122" s="101" t="s">
        <v>1034</v>
      </c>
      <c r="B1122" s="99" t="s">
        <v>610</v>
      </c>
      <c r="C1122" s="99">
        <v>2</v>
      </c>
      <c r="D1122" s="103">
        <v>0.0002568857989313416</v>
      </c>
      <c r="E1122" s="103">
        <v>2.5685034455147036</v>
      </c>
      <c r="F1122" s="99" t="s">
        <v>2435</v>
      </c>
      <c r="G1122" s="99" t="b">
        <v>0</v>
      </c>
      <c r="H1122" s="99" t="b">
        <v>0</v>
      </c>
      <c r="I1122" s="99" t="b">
        <v>0</v>
      </c>
      <c r="J1122" s="99" t="b">
        <v>0</v>
      </c>
      <c r="K1122" s="99" t="b">
        <v>0</v>
      </c>
      <c r="L1122" s="99" t="b">
        <v>0</v>
      </c>
    </row>
    <row r="1123" spans="1:12" ht="15">
      <c r="A1123" s="101" t="s">
        <v>762</v>
      </c>
      <c r="B1123" s="99" t="s">
        <v>570</v>
      </c>
      <c r="C1123" s="99">
        <v>2</v>
      </c>
      <c r="D1123" s="103">
        <v>0.0002568857989313416</v>
      </c>
      <c r="E1123" s="103">
        <v>2.2289100547113616</v>
      </c>
      <c r="F1123" s="99" t="s">
        <v>2435</v>
      </c>
      <c r="G1123" s="99" t="b">
        <v>1</v>
      </c>
      <c r="H1123" s="99" t="b">
        <v>0</v>
      </c>
      <c r="I1123" s="99" t="b">
        <v>0</v>
      </c>
      <c r="J1123" s="99" t="b">
        <v>0</v>
      </c>
      <c r="K1123" s="99" t="b">
        <v>0</v>
      </c>
      <c r="L1123" s="99" t="b">
        <v>0</v>
      </c>
    </row>
    <row r="1124" spans="1:12" ht="15">
      <c r="A1124" s="101" t="s">
        <v>538</v>
      </c>
      <c r="B1124" s="99" t="s">
        <v>637</v>
      </c>
      <c r="C1124" s="99">
        <v>2</v>
      </c>
      <c r="D1124" s="103">
        <v>0.0003030065275454034</v>
      </c>
      <c r="E1124" s="103">
        <v>1.9919975586591294</v>
      </c>
      <c r="F1124" s="99" t="s">
        <v>2435</v>
      </c>
      <c r="G1124" s="99" t="b">
        <v>0</v>
      </c>
      <c r="H1124" s="99" t="b">
        <v>0</v>
      </c>
      <c r="I1124" s="99" t="b">
        <v>0</v>
      </c>
      <c r="J1124" s="99" t="b">
        <v>0</v>
      </c>
      <c r="K1124" s="99" t="b">
        <v>0</v>
      </c>
      <c r="L1124" s="99" t="b">
        <v>0</v>
      </c>
    </row>
    <row r="1125" spans="1:12" ht="15">
      <c r="A1125" s="101" t="s">
        <v>692</v>
      </c>
      <c r="B1125" s="99" t="s">
        <v>677</v>
      </c>
      <c r="C1125" s="99">
        <v>2</v>
      </c>
      <c r="D1125" s="103">
        <v>0.0002568857989313416</v>
      </c>
      <c r="E1125" s="103">
        <v>2.3722088003707356</v>
      </c>
      <c r="F1125" s="99" t="s">
        <v>2435</v>
      </c>
      <c r="G1125" s="99" t="b">
        <v>0</v>
      </c>
      <c r="H1125" s="99" t="b">
        <v>0</v>
      </c>
      <c r="I1125" s="99" t="b">
        <v>0</v>
      </c>
      <c r="J1125" s="99" t="b">
        <v>0</v>
      </c>
      <c r="K1125" s="99" t="b">
        <v>0</v>
      </c>
      <c r="L1125" s="99" t="b">
        <v>0</v>
      </c>
    </row>
    <row r="1126" spans="1:12" ht="15">
      <c r="A1126" s="101" t="s">
        <v>1956</v>
      </c>
      <c r="B1126" s="99" t="s">
        <v>475</v>
      </c>
      <c r="C1126" s="99">
        <v>2</v>
      </c>
      <c r="D1126" s="103">
        <v>0.0002568857989313416</v>
      </c>
      <c r="E1126" s="103">
        <v>2.148783662519424</v>
      </c>
      <c r="F1126" s="99" t="s">
        <v>2435</v>
      </c>
      <c r="G1126" s="99" t="b">
        <v>0</v>
      </c>
      <c r="H1126" s="99" t="b">
        <v>1</v>
      </c>
      <c r="I1126" s="99" t="b">
        <v>0</v>
      </c>
      <c r="J1126" s="99" t="b">
        <v>0</v>
      </c>
      <c r="K1126" s="99" t="b">
        <v>0</v>
      </c>
      <c r="L1126" s="99" t="b">
        <v>0</v>
      </c>
    </row>
    <row r="1127" spans="1:12" ht="15">
      <c r="A1127" s="101" t="s">
        <v>1285</v>
      </c>
      <c r="B1127" s="99" t="s">
        <v>492</v>
      </c>
      <c r="C1127" s="99">
        <v>2</v>
      </c>
      <c r="D1127" s="103">
        <v>0.0002568857989313416</v>
      </c>
      <c r="E1127" s="103">
        <v>2.220476887174499</v>
      </c>
      <c r="F1127" s="99" t="s">
        <v>2435</v>
      </c>
      <c r="G1127" s="99" t="b">
        <v>0</v>
      </c>
      <c r="H1127" s="99" t="b">
        <v>0</v>
      </c>
      <c r="I1127" s="99" t="b">
        <v>0</v>
      </c>
      <c r="J1127" s="99" t="b">
        <v>0</v>
      </c>
      <c r="K1127" s="99" t="b">
        <v>0</v>
      </c>
      <c r="L1127" s="99" t="b">
        <v>0</v>
      </c>
    </row>
    <row r="1128" spans="1:12" ht="15">
      <c r="A1128" s="101" t="s">
        <v>2282</v>
      </c>
      <c r="B1128" s="99" t="s">
        <v>670</v>
      </c>
      <c r="C1128" s="99">
        <v>2</v>
      </c>
      <c r="D1128" s="103">
        <v>0.0002568857989313416</v>
      </c>
      <c r="E1128" s="103">
        <v>3.0711788047067543</v>
      </c>
      <c r="F1128" s="99" t="s">
        <v>2435</v>
      </c>
      <c r="G1128" s="99" t="b">
        <v>0</v>
      </c>
      <c r="H1128" s="99" t="b">
        <v>0</v>
      </c>
      <c r="I1128" s="99" t="b">
        <v>0</v>
      </c>
      <c r="J1128" s="99" t="b">
        <v>1</v>
      </c>
      <c r="K1128" s="99" t="b">
        <v>0</v>
      </c>
      <c r="L1128" s="99" t="b">
        <v>0</v>
      </c>
    </row>
    <row r="1129" spans="1:12" ht="15">
      <c r="A1129" s="101" t="s">
        <v>580</v>
      </c>
      <c r="B1129" s="99" t="s">
        <v>635</v>
      </c>
      <c r="C1129" s="99">
        <v>2</v>
      </c>
      <c r="D1129" s="103">
        <v>0.0003030065275454034</v>
      </c>
      <c r="E1129" s="103">
        <v>2.1417598789924615</v>
      </c>
      <c r="F1129" s="99" t="s">
        <v>2435</v>
      </c>
      <c r="G1129" s="99" t="b">
        <v>0</v>
      </c>
      <c r="H1129" s="99" t="b">
        <v>0</v>
      </c>
      <c r="I1129" s="99" t="b">
        <v>0</v>
      </c>
      <c r="J1129" s="99" t="b">
        <v>0</v>
      </c>
      <c r="K1129" s="99" t="b">
        <v>1</v>
      </c>
      <c r="L1129" s="99" t="b">
        <v>0</v>
      </c>
    </row>
    <row r="1130" spans="1:12" ht="15">
      <c r="A1130" s="101" t="s">
        <v>685</v>
      </c>
      <c r="B1130" s="99" t="s">
        <v>747</v>
      </c>
      <c r="C1130" s="99">
        <v>2</v>
      </c>
      <c r="D1130" s="103">
        <v>0.0003030065275454034</v>
      </c>
      <c r="E1130" s="103">
        <v>2.4593589760896357</v>
      </c>
      <c r="F1130" s="99" t="s">
        <v>2435</v>
      </c>
      <c r="G1130" s="99" t="b">
        <v>0</v>
      </c>
      <c r="H1130" s="99" t="b">
        <v>0</v>
      </c>
      <c r="I1130" s="99" t="b">
        <v>0</v>
      </c>
      <c r="J1130" s="99" t="b">
        <v>0</v>
      </c>
      <c r="K1130" s="99" t="b">
        <v>0</v>
      </c>
      <c r="L1130" s="99" t="b">
        <v>0</v>
      </c>
    </row>
    <row r="1131" spans="1:12" ht="15">
      <c r="A1131" s="101" t="s">
        <v>1006</v>
      </c>
      <c r="B1131" s="99" t="s">
        <v>759</v>
      </c>
      <c r="C1131" s="99">
        <v>2</v>
      </c>
      <c r="D1131" s="103">
        <v>0.0002568857989313416</v>
      </c>
      <c r="E1131" s="103">
        <v>2.982237721369973</v>
      </c>
      <c r="F1131" s="99" t="s">
        <v>2435</v>
      </c>
      <c r="G1131" s="99" t="b">
        <v>0</v>
      </c>
      <c r="H1131" s="99" t="b">
        <v>0</v>
      </c>
      <c r="I1131" s="99" t="b">
        <v>0</v>
      </c>
      <c r="J1131" s="99" t="b">
        <v>0</v>
      </c>
      <c r="K1131" s="99" t="b">
        <v>0</v>
      </c>
      <c r="L1131" s="99" t="b">
        <v>0</v>
      </c>
    </row>
    <row r="1132" spans="1:12" ht="15">
      <c r="A1132" s="101" t="s">
        <v>476</v>
      </c>
      <c r="B1132" s="99" t="s">
        <v>503</v>
      </c>
      <c r="C1132" s="99">
        <v>2</v>
      </c>
      <c r="D1132" s="103">
        <v>0.0002568857989313416</v>
      </c>
      <c r="E1132" s="103">
        <v>0.9946376548253378</v>
      </c>
      <c r="F1132" s="99" t="s">
        <v>2435</v>
      </c>
      <c r="G1132" s="99" t="b">
        <v>0</v>
      </c>
      <c r="H1132" s="99" t="b">
        <v>0</v>
      </c>
      <c r="I1132" s="99" t="b">
        <v>0</v>
      </c>
      <c r="J1132" s="99" t="b">
        <v>0</v>
      </c>
      <c r="K1132" s="99" t="b">
        <v>0</v>
      </c>
      <c r="L1132" s="99" t="b">
        <v>0</v>
      </c>
    </row>
    <row r="1133" spans="1:12" ht="15">
      <c r="A1133" s="101" t="s">
        <v>973</v>
      </c>
      <c r="B1133" s="99" t="s">
        <v>474</v>
      </c>
      <c r="C1133" s="99">
        <v>2</v>
      </c>
      <c r="D1133" s="103">
        <v>0.0002568857989313416</v>
      </c>
      <c r="E1133" s="103">
        <v>1.5181789394895526</v>
      </c>
      <c r="F1133" s="99" t="s">
        <v>2435</v>
      </c>
      <c r="G1133" s="99" t="b">
        <v>0</v>
      </c>
      <c r="H1133" s="99" t="b">
        <v>0</v>
      </c>
      <c r="I1133" s="99" t="b">
        <v>0</v>
      </c>
      <c r="J1133" s="99" t="b">
        <v>0</v>
      </c>
      <c r="K1133" s="99" t="b">
        <v>0</v>
      </c>
      <c r="L1133" s="99" t="b">
        <v>0</v>
      </c>
    </row>
    <row r="1134" spans="1:12" ht="15">
      <c r="A1134" s="101" t="s">
        <v>1187</v>
      </c>
      <c r="B1134" s="99" t="s">
        <v>1654</v>
      </c>
      <c r="C1134" s="99">
        <v>2</v>
      </c>
      <c r="D1134" s="103">
        <v>0.0002568857989313416</v>
      </c>
      <c r="E1134" s="103">
        <v>3.334420239481336</v>
      </c>
      <c r="F1134" s="99" t="s">
        <v>2435</v>
      </c>
      <c r="G1134" s="99" t="b">
        <v>0</v>
      </c>
      <c r="H1134" s="99" t="b">
        <v>0</v>
      </c>
      <c r="I1134" s="99" t="b">
        <v>0</v>
      </c>
      <c r="J1134" s="99" t="b">
        <v>0</v>
      </c>
      <c r="K1134" s="99" t="b">
        <v>0</v>
      </c>
      <c r="L1134" s="99" t="b">
        <v>0</v>
      </c>
    </row>
    <row r="1135" spans="1:12" ht="15">
      <c r="A1135" s="101" t="s">
        <v>2206</v>
      </c>
      <c r="B1135" s="99" t="s">
        <v>1256</v>
      </c>
      <c r="C1135" s="99">
        <v>2</v>
      </c>
      <c r="D1135" s="103">
        <v>0.0002568857989313416</v>
      </c>
      <c r="E1135" s="103">
        <v>3.5105114985370167</v>
      </c>
      <c r="F1135" s="99" t="s">
        <v>2435</v>
      </c>
      <c r="G1135" s="99" t="b">
        <v>0</v>
      </c>
      <c r="H1135" s="99" t="b">
        <v>0</v>
      </c>
      <c r="I1135" s="99" t="b">
        <v>0</v>
      </c>
      <c r="J1135" s="99" t="b">
        <v>0</v>
      </c>
      <c r="K1135" s="99" t="b">
        <v>0</v>
      </c>
      <c r="L1135" s="99" t="b">
        <v>0</v>
      </c>
    </row>
    <row r="1136" spans="1:12" ht="15">
      <c r="A1136" s="101" t="s">
        <v>481</v>
      </c>
      <c r="B1136" s="99" t="s">
        <v>625</v>
      </c>
      <c r="C1136" s="99">
        <v>2</v>
      </c>
      <c r="D1136" s="103">
        <v>0.0002568857989313416</v>
      </c>
      <c r="E1136" s="103">
        <v>1.5672643733991554</v>
      </c>
      <c r="F1136" s="99" t="s">
        <v>2435</v>
      </c>
      <c r="G1136" s="99" t="b">
        <v>0</v>
      </c>
      <c r="H1136" s="99" t="b">
        <v>0</v>
      </c>
      <c r="I1136" s="99" t="b">
        <v>0</v>
      </c>
      <c r="J1136" s="99" t="b">
        <v>0</v>
      </c>
      <c r="K1136" s="99" t="b">
        <v>0</v>
      </c>
      <c r="L1136" s="99" t="b">
        <v>0</v>
      </c>
    </row>
    <row r="1137" spans="1:12" ht="15">
      <c r="A1137" s="101" t="s">
        <v>602</v>
      </c>
      <c r="B1137" s="99" t="s">
        <v>2010</v>
      </c>
      <c r="C1137" s="99">
        <v>2</v>
      </c>
      <c r="D1137" s="103">
        <v>0.0002568857989313416</v>
      </c>
      <c r="E1137" s="103">
        <v>2.9364802308092983</v>
      </c>
      <c r="F1137" s="99" t="s">
        <v>2435</v>
      </c>
      <c r="G1137" s="99" t="b">
        <v>0</v>
      </c>
      <c r="H1137" s="99" t="b">
        <v>0</v>
      </c>
      <c r="I1137" s="99" t="b">
        <v>0</v>
      </c>
      <c r="J1137" s="99" t="b">
        <v>1</v>
      </c>
      <c r="K1137" s="99" t="b">
        <v>0</v>
      </c>
      <c r="L1137" s="99" t="b">
        <v>0</v>
      </c>
    </row>
    <row r="1138" spans="1:12" ht="15">
      <c r="A1138" s="101" t="s">
        <v>1598</v>
      </c>
      <c r="B1138" s="99" t="s">
        <v>718</v>
      </c>
      <c r="C1138" s="99">
        <v>2</v>
      </c>
      <c r="D1138" s="103">
        <v>0.0002568857989313416</v>
      </c>
      <c r="E1138" s="103">
        <v>2.982237721369973</v>
      </c>
      <c r="F1138" s="99" t="s">
        <v>2435</v>
      </c>
      <c r="G1138" s="99" t="b">
        <v>0</v>
      </c>
      <c r="H1138" s="99" t="b">
        <v>0</v>
      </c>
      <c r="I1138" s="99" t="b">
        <v>0</v>
      </c>
      <c r="J1138" s="99" t="b">
        <v>0</v>
      </c>
      <c r="K1138" s="99" t="b">
        <v>0</v>
      </c>
      <c r="L1138" s="99" t="b">
        <v>0</v>
      </c>
    </row>
    <row r="1139" spans="1:12" ht="15">
      <c r="A1139" s="101" t="s">
        <v>2047</v>
      </c>
      <c r="B1139" s="99" t="s">
        <v>1227</v>
      </c>
      <c r="C1139" s="99">
        <v>2</v>
      </c>
      <c r="D1139" s="103">
        <v>0.0002568857989313416</v>
      </c>
      <c r="E1139" s="103">
        <v>3.5105114985370167</v>
      </c>
      <c r="F1139" s="99" t="s">
        <v>2435</v>
      </c>
      <c r="G1139" s="99" t="b">
        <v>0</v>
      </c>
      <c r="H1139" s="99" t="b">
        <v>0</v>
      </c>
      <c r="I1139" s="99" t="b">
        <v>0</v>
      </c>
      <c r="J1139" s="99" t="b">
        <v>0</v>
      </c>
      <c r="K1139" s="99" t="b">
        <v>0</v>
      </c>
      <c r="L1139" s="99" t="b">
        <v>0</v>
      </c>
    </row>
    <row r="1140" spans="1:12" ht="15">
      <c r="A1140" s="101" t="s">
        <v>1069</v>
      </c>
      <c r="B1140" s="99" t="s">
        <v>1582</v>
      </c>
      <c r="C1140" s="99">
        <v>2</v>
      </c>
      <c r="D1140" s="103">
        <v>0.0002568857989313416</v>
      </c>
      <c r="E1140" s="103">
        <v>3.237510226473279</v>
      </c>
      <c r="F1140" s="99" t="s">
        <v>2435</v>
      </c>
      <c r="G1140" s="99" t="b">
        <v>0</v>
      </c>
      <c r="H1140" s="99" t="b">
        <v>0</v>
      </c>
      <c r="I1140" s="99" t="b">
        <v>0</v>
      </c>
      <c r="J1140" s="99" t="b">
        <v>0</v>
      </c>
      <c r="K1140" s="99" t="b">
        <v>0</v>
      </c>
      <c r="L1140" s="99" t="b">
        <v>0</v>
      </c>
    </row>
    <row r="1141" spans="1:12" ht="15">
      <c r="A1141" s="101" t="s">
        <v>1208</v>
      </c>
      <c r="B1141" s="99" t="s">
        <v>673</v>
      </c>
      <c r="C1141" s="99">
        <v>2</v>
      </c>
      <c r="D1141" s="103">
        <v>0.0002568857989313416</v>
      </c>
      <c r="E1141" s="103">
        <v>2.770148809042773</v>
      </c>
      <c r="F1141" s="99" t="s">
        <v>2435</v>
      </c>
      <c r="G1141" s="99" t="b">
        <v>0</v>
      </c>
      <c r="H1141" s="99" t="b">
        <v>0</v>
      </c>
      <c r="I1141" s="99" t="b">
        <v>0</v>
      </c>
      <c r="J1141" s="99" t="b">
        <v>0</v>
      </c>
      <c r="K1141" s="99" t="b">
        <v>0</v>
      </c>
      <c r="L1141" s="99" t="b">
        <v>0</v>
      </c>
    </row>
    <row r="1142" spans="1:12" ht="15">
      <c r="A1142" s="101" t="s">
        <v>968</v>
      </c>
      <c r="B1142" s="99" t="s">
        <v>496</v>
      </c>
      <c r="C1142" s="99">
        <v>2</v>
      </c>
      <c r="D1142" s="103">
        <v>0.0002568857989313416</v>
      </c>
      <c r="E1142" s="103">
        <v>2.067248511078322</v>
      </c>
      <c r="F1142" s="99" t="s">
        <v>2435</v>
      </c>
      <c r="G1142" s="99" t="b">
        <v>0</v>
      </c>
      <c r="H1142" s="99" t="b">
        <v>0</v>
      </c>
      <c r="I1142" s="99" t="b">
        <v>0</v>
      </c>
      <c r="J1142" s="99" t="b">
        <v>0</v>
      </c>
      <c r="K1142" s="99" t="b">
        <v>0</v>
      </c>
      <c r="L1142" s="99" t="b">
        <v>0</v>
      </c>
    </row>
    <row r="1143" spans="1:12" ht="15">
      <c r="A1143" s="101" t="s">
        <v>698</v>
      </c>
      <c r="B1143" s="99" t="s">
        <v>809</v>
      </c>
      <c r="C1143" s="99">
        <v>2</v>
      </c>
      <c r="D1143" s="103">
        <v>0.0002568857989313416</v>
      </c>
      <c r="E1143" s="103">
        <v>2.5105114985370167</v>
      </c>
      <c r="F1143" s="99" t="s">
        <v>2435</v>
      </c>
      <c r="G1143" s="99" t="b">
        <v>0</v>
      </c>
      <c r="H1143" s="99" t="b">
        <v>0</v>
      </c>
      <c r="I1143" s="99" t="b">
        <v>0</v>
      </c>
      <c r="J1143" s="99" t="b">
        <v>0</v>
      </c>
      <c r="K1143" s="99" t="b">
        <v>0</v>
      </c>
      <c r="L1143" s="99" t="b">
        <v>0</v>
      </c>
    </row>
    <row r="1144" spans="1:12" ht="15">
      <c r="A1144" s="101" t="s">
        <v>501</v>
      </c>
      <c r="B1144" s="99" t="s">
        <v>2347</v>
      </c>
      <c r="C1144" s="99">
        <v>2</v>
      </c>
      <c r="D1144" s="103">
        <v>0.0002568857989313416</v>
      </c>
      <c r="E1144" s="103">
        <v>2.6074215115450734</v>
      </c>
      <c r="F1144" s="99" t="s">
        <v>2435</v>
      </c>
      <c r="G1144" s="99" t="b">
        <v>0</v>
      </c>
      <c r="H1144" s="99" t="b">
        <v>0</v>
      </c>
      <c r="I1144" s="99" t="b">
        <v>0</v>
      </c>
      <c r="J1144" s="99" t="b">
        <v>0</v>
      </c>
      <c r="K1144" s="99" t="b">
        <v>0</v>
      </c>
      <c r="L1144" s="99" t="b">
        <v>0</v>
      </c>
    </row>
    <row r="1145" spans="1:12" ht="15">
      <c r="A1145" s="101" t="s">
        <v>512</v>
      </c>
      <c r="B1145" s="99" t="s">
        <v>498</v>
      </c>
      <c r="C1145" s="99">
        <v>2</v>
      </c>
      <c r="D1145" s="103">
        <v>0.0002568857989313416</v>
      </c>
      <c r="E1145" s="103">
        <v>1.3949009868627171</v>
      </c>
      <c r="F1145" s="99" t="s">
        <v>2435</v>
      </c>
      <c r="G1145" s="99" t="b">
        <v>0</v>
      </c>
      <c r="H1145" s="99" t="b">
        <v>0</v>
      </c>
      <c r="I1145" s="99" t="b">
        <v>0</v>
      </c>
      <c r="J1145" s="99" t="b">
        <v>0</v>
      </c>
      <c r="K1145" s="99" t="b">
        <v>0</v>
      </c>
      <c r="L1145" s="99" t="b">
        <v>0</v>
      </c>
    </row>
    <row r="1146" spans="1:12" ht="15">
      <c r="A1146" s="101" t="s">
        <v>1457</v>
      </c>
      <c r="B1146" s="99" t="s">
        <v>2421</v>
      </c>
      <c r="C1146" s="99">
        <v>2</v>
      </c>
      <c r="D1146" s="103">
        <v>0.0003030065275454034</v>
      </c>
      <c r="E1146" s="103">
        <v>3.635450235145317</v>
      </c>
      <c r="F1146" s="99" t="s">
        <v>2435</v>
      </c>
      <c r="G1146" s="99" t="b">
        <v>1</v>
      </c>
      <c r="H1146" s="99" t="b">
        <v>0</v>
      </c>
      <c r="I1146" s="99" t="b">
        <v>0</v>
      </c>
      <c r="J1146" s="99" t="b">
        <v>0</v>
      </c>
      <c r="K1146" s="99" t="b">
        <v>0</v>
      </c>
      <c r="L1146" s="99" t="b">
        <v>0</v>
      </c>
    </row>
    <row r="1147" spans="1:12" ht="15">
      <c r="A1147" s="101" t="s">
        <v>993</v>
      </c>
      <c r="B1147" s="99" t="s">
        <v>2051</v>
      </c>
      <c r="C1147" s="99">
        <v>2</v>
      </c>
      <c r="D1147" s="103">
        <v>0.0002568857989313416</v>
      </c>
      <c r="E1147" s="103">
        <v>3.4136014855289605</v>
      </c>
      <c r="F1147" s="99" t="s">
        <v>2435</v>
      </c>
      <c r="G1147" s="99" t="b">
        <v>0</v>
      </c>
      <c r="H1147" s="99" t="b">
        <v>0</v>
      </c>
      <c r="I1147" s="99" t="b">
        <v>0</v>
      </c>
      <c r="J1147" s="99" t="b">
        <v>0</v>
      </c>
      <c r="K1147" s="99" t="b">
        <v>0</v>
      </c>
      <c r="L1147" s="99" t="b">
        <v>0</v>
      </c>
    </row>
    <row r="1148" spans="1:12" ht="15">
      <c r="A1148" s="101" t="s">
        <v>1382</v>
      </c>
      <c r="B1148" s="99" t="s">
        <v>502</v>
      </c>
      <c r="C1148" s="99">
        <v>2</v>
      </c>
      <c r="D1148" s="103">
        <v>0.0002568857989313416</v>
      </c>
      <c r="E1148" s="103">
        <v>2.417966290931411</v>
      </c>
      <c r="F1148" s="99" t="s">
        <v>2435</v>
      </c>
      <c r="G1148" s="99" t="b">
        <v>0</v>
      </c>
      <c r="H1148" s="99" t="b">
        <v>0</v>
      </c>
      <c r="I1148" s="99" t="b">
        <v>0</v>
      </c>
      <c r="J1148" s="99" t="b">
        <v>0</v>
      </c>
      <c r="K1148" s="99" t="b">
        <v>0</v>
      </c>
      <c r="L1148" s="99" t="b">
        <v>0</v>
      </c>
    </row>
    <row r="1149" spans="1:12" ht="15">
      <c r="A1149" s="101" t="s">
        <v>1462</v>
      </c>
      <c r="B1149" s="99" t="s">
        <v>727</v>
      </c>
      <c r="C1149" s="99">
        <v>2</v>
      </c>
      <c r="D1149" s="103">
        <v>0.0002568857989313416</v>
      </c>
      <c r="E1149" s="103">
        <v>2.982237721369973</v>
      </c>
      <c r="F1149" s="99" t="s">
        <v>2435</v>
      </c>
      <c r="G1149" s="99" t="b">
        <v>0</v>
      </c>
      <c r="H1149" s="99" t="b">
        <v>0</v>
      </c>
      <c r="I1149" s="99" t="b">
        <v>0</v>
      </c>
      <c r="J1149" s="99" t="b">
        <v>0</v>
      </c>
      <c r="K1149" s="99" t="b">
        <v>0</v>
      </c>
      <c r="L1149" s="99" t="b">
        <v>0</v>
      </c>
    </row>
    <row r="1150" spans="1:12" ht="15">
      <c r="A1150" s="101" t="s">
        <v>521</v>
      </c>
      <c r="B1150" s="99" t="s">
        <v>755</v>
      </c>
      <c r="C1150" s="99">
        <v>2</v>
      </c>
      <c r="D1150" s="103">
        <v>0.0002568857989313416</v>
      </c>
      <c r="E1150" s="103">
        <v>2.0614189674175982</v>
      </c>
      <c r="F1150" s="99" t="s">
        <v>2435</v>
      </c>
      <c r="G1150" s="99" t="b">
        <v>0</v>
      </c>
      <c r="H1150" s="99" t="b">
        <v>0</v>
      </c>
      <c r="I1150" s="99" t="b">
        <v>0</v>
      </c>
      <c r="J1150" s="99" t="b">
        <v>0</v>
      </c>
      <c r="K1150" s="99" t="b">
        <v>0</v>
      </c>
      <c r="L1150" s="99" t="b">
        <v>0</v>
      </c>
    </row>
    <row r="1151" spans="1:12" ht="15">
      <c r="A1151" s="101" t="s">
        <v>474</v>
      </c>
      <c r="B1151" s="99" t="s">
        <v>474</v>
      </c>
      <c r="C1151" s="99">
        <v>2</v>
      </c>
      <c r="D1151" s="103">
        <v>0.0002568857989313416</v>
      </c>
      <c r="E1151" s="103">
        <v>0.17247854890611056</v>
      </c>
      <c r="F1151" s="99" t="s">
        <v>2435</v>
      </c>
      <c r="G1151" s="99" t="b">
        <v>0</v>
      </c>
      <c r="H1151" s="99" t="b">
        <v>0</v>
      </c>
      <c r="I1151" s="99" t="b">
        <v>0</v>
      </c>
      <c r="J1151" s="99" t="b">
        <v>0</v>
      </c>
      <c r="K1151" s="99" t="b">
        <v>0</v>
      </c>
      <c r="L1151" s="99" t="b">
        <v>0</v>
      </c>
    </row>
    <row r="1152" spans="1:12" ht="15">
      <c r="A1152" s="101" t="s">
        <v>507</v>
      </c>
      <c r="B1152" s="99" t="s">
        <v>877</v>
      </c>
      <c r="C1152" s="99">
        <v>2</v>
      </c>
      <c r="D1152" s="103">
        <v>0.0002568857989313416</v>
      </c>
      <c r="E1152" s="103">
        <v>2.0913821907950414</v>
      </c>
      <c r="F1152" s="99" t="s">
        <v>2435</v>
      </c>
      <c r="G1152" s="99" t="b">
        <v>0</v>
      </c>
      <c r="H1152" s="99" t="b">
        <v>0</v>
      </c>
      <c r="I1152" s="99" t="b">
        <v>0</v>
      </c>
      <c r="J1152" s="99" t="b">
        <v>0</v>
      </c>
      <c r="K1152" s="99" t="b">
        <v>0</v>
      </c>
      <c r="L1152" s="99" t="b">
        <v>0</v>
      </c>
    </row>
    <row r="1153" spans="1:12" ht="15">
      <c r="A1153" s="101" t="s">
        <v>999</v>
      </c>
      <c r="B1153" s="99" t="s">
        <v>1397</v>
      </c>
      <c r="C1153" s="99">
        <v>2</v>
      </c>
      <c r="D1153" s="103">
        <v>0.0003030065275454034</v>
      </c>
      <c r="E1153" s="103">
        <v>3.237510226473279</v>
      </c>
      <c r="F1153" s="99" t="s">
        <v>2435</v>
      </c>
      <c r="G1153" s="99" t="b">
        <v>0</v>
      </c>
      <c r="H1153" s="99" t="b">
        <v>0</v>
      </c>
      <c r="I1153" s="99" t="b">
        <v>0</v>
      </c>
      <c r="J1153" s="99" t="b">
        <v>0</v>
      </c>
      <c r="K1153" s="99" t="b">
        <v>0</v>
      </c>
      <c r="L1153" s="99" t="b">
        <v>0</v>
      </c>
    </row>
    <row r="1154" spans="1:12" ht="15">
      <c r="A1154" s="101" t="s">
        <v>1460</v>
      </c>
      <c r="B1154" s="99" t="s">
        <v>952</v>
      </c>
      <c r="C1154" s="99">
        <v>2</v>
      </c>
      <c r="D1154" s="103">
        <v>0.0002568857989313416</v>
      </c>
      <c r="E1154" s="103">
        <v>3.1583289804256545</v>
      </c>
      <c r="F1154" s="99" t="s">
        <v>2435</v>
      </c>
      <c r="G1154" s="99" t="b">
        <v>0</v>
      </c>
      <c r="H1154" s="99" t="b">
        <v>0</v>
      </c>
      <c r="I1154" s="99" t="b">
        <v>0</v>
      </c>
      <c r="J1154" s="99" t="b">
        <v>0</v>
      </c>
      <c r="K1154" s="99" t="b">
        <v>0</v>
      </c>
      <c r="L1154" s="99" t="b">
        <v>0</v>
      </c>
    </row>
    <row r="1155" spans="1:12" ht="15">
      <c r="A1155" s="101" t="s">
        <v>752</v>
      </c>
      <c r="B1155" s="99" t="s">
        <v>551</v>
      </c>
      <c r="C1155" s="99">
        <v>2</v>
      </c>
      <c r="D1155" s="103">
        <v>0.0002568857989313416</v>
      </c>
      <c r="E1155" s="103">
        <v>2.180605375136807</v>
      </c>
      <c r="F1155" s="99" t="s">
        <v>2435</v>
      </c>
      <c r="G1155" s="99" t="b">
        <v>0</v>
      </c>
      <c r="H1155" s="99" t="b">
        <v>0</v>
      </c>
      <c r="I1155" s="99" t="b">
        <v>0</v>
      </c>
      <c r="J1155" s="99" t="b">
        <v>0</v>
      </c>
      <c r="K1155" s="99" t="b">
        <v>0</v>
      </c>
      <c r="L1155" s="99" t="b">
        <v>0</v>
      </c>
    </row>
    <row r="1156" spans="1:12" ht="15">
      <c r="A1156" s="101" t="s">
        <v>796</v>
      </c>
      <c r="B1156" s="99" t="s">
        <v>1896</v>
      </c>
      <c r="C1156" s="99">
        <v>2</v>
      </c>
      <c r="D1156" s="103">
        <v>0.0002568857989313416</v>
      </c>
      <c r="E1156" s="103">
        <v>3.209481502873036</v>
      </c>
      <c r="F1156" s="99" t="s">
        <v>2435</v>
      </c>
      <c r="G1156" s="99" t="b">
        <v>0</v>
      </c>
      <c r="H1156" s="99" t="b">
        <v>0</v>
      </c>
      <c r="I1156" s="99" t="b">
        <v>0</v>
      </c>
      <c r="J1156" s="99" t="b">
        <v>0</v>
      </c>
      <c r="K1156" s="99" t="b">
        <v>0</v>
      </c>
      <c r="L1156" s="99" t="b">
        <v>0</v>
      </c>
    </row>
    <row r="1157" spans="1:12" ht="15">
      <c r="A1157" s="101" t="s">
        <v>1856</v>
      </c>
      <c r="B1157" s="99" t="s">
        <v>512</v>
      </c>
      <c r="C1157" s="99">
        <v>2</v>
      </c>
      <c r="D1157" s="103">
        <v>0.0002568857989313416</v>
      </c>
      <c r="E1157" s="103">
        <v>2.635450235145317</v>
      </c>
      <c r="F1157" s="99" t="s">
        <v>2435</v>
      </c>
      <c r="G1157" s="99" t="b">
        <v>0</v>
      </c>
      <c r="H1157" s="99" t="b">
        <v>0</v>
      </c>
      <c r="I1157" s="99" t="b">
        <v>0</v>
      </c>
      <c r="J1157" s="99" t="b">
        <v>0</v>
      </c>
      <c r="K1157" s="99" t="b">
        <v>0</v>
      </c>
      <c r="L1157" s="99" t="b">
        <v>0</v>
      </c>
    </row>
    <row r="1158" spans="1:12" ht="15">
      <c r="A1158" s="101" t="s">
        <v>476</v>
      </c>
      <c r="B1158" s="99" t="s">
        <v>856</v>
      </c>
      <c r="C1158" s="99">
        <v>2</v>
      </c>
      <c r="D1158" s="103">
        <v>0.0002568857989313416</v>
      </c>
      <c r="E1158" s="103">
        <v>1.654689593130987</v>
      </c>
      <c r="F1158" s="99" t="s">
        <v>2435</v>
      </c>
      <c r="G1158" s="99" t="b">
        <v>0</v>
      </c>
      <c r="H1158" s="99" t="b">
        <v>0</v>
      </c>
      <c r="I1158" s="99" t="b">
        <v>0</v>
      </c>
      <c r="J1158" s="99" t="b">
        <v>0</v>
      </c>
      <c r="K1158" s="99" t="b">
        <v>0</v>
      </c>
      <c r="L1158" s="99" t="b">
        <v>0</v>
      </c>
    </row>
    <row r="1159" spans="1:12" ht="15">
      <c r="A1159" s="101" t="s">
        <v>1171</v>
      </c>
      <c r="B1159" s="99" t="s">
        <v>244</v>
      </c>
      <c r="C1159" s="99">
        <v>2</v>
      </c>
      <c r="D1159" s="103">
        <v>0.0002568857989313416</v>
      </c>
      <c r="E1159" s="103">
        <v>2.306391515881092</v>
      </c>
      <c r="F1159" s="99" t="s">
        <v>2435</v>
      </c>
      <c r="G1159" s="99" t="b">
        <v>0</v>
      </c>
      <c r="H1159" s="99" t="b">
        <v>0</v>
      </c>
      <c r="I1159" s="99" t="b">
        <v>0</v>
      </c>
      <c r="J1159" s="99" t="b">
        <v>0</v>
      </c>
      <c r="K1159" s="99" t="b">
        <v>0</v>
      </c>
      <c r="L1159" s="99" t="b">
        <v>0</v>
      </c>
    </row>
    <row r="1160" spans="1:12" ht="15">
      <c r="A1160" s="101" t="s">
        <v>964</v>
      </c>
      <c r="B1160" s="99" t="s">
        <v>520</v>
      </c>
      <c r="C1160" s="99">
        <v>2</v>
      </c>
      <c r="D1160" s="103">
        <v>0.0002568857989313416</v>
      </c>
      <c r="E1160" s="103">
        <v>2.220476887174499</v>
      </c>
      <c r="F1160" s="99" t="s">
        <v>2435</v>
      </c>
      <c r="G1160" s="99" t="b">
        <v>0</v>
      </c>
      <c r="H1160" s="99" t="b">
        <v>0</v>
      </c>
      <c r="I1160" s="99" t="b">
        <v>0</v>
      </c>
      <c r="J1160" s="99" t="b">
        <v>0</v>
      </c>
      <c r="K1160" s="99" t="b">
        <v>0</v>
      </c>
      <c r="L1160" s="99" t="b">
        <v>0</v>
      </c>
    </row>
    <row r="1161" spans="1:12" ht="15">
      <c r="A1161" s="101" t="s">
        <v>499</v>
      </c>
      <c r="B1161" s="99" t="s">
        <v>2429</v>
      </c>
      <c r="C1161" s="99">
        <v>2</v>
      </c>
      <c r="D1161" s="103">
        <v>0.0003030065275454034</v>
      </c>
      <c r="E1161" s="103">
        <v>2.568503445514704</v>
      </c>
      <c r="F1161" s="99" t="s">
        <v>2435</v>
      </c>
      <c r="G1161" s="99" t="b">
        <v>0</v>
      </c>
      <c r="H1161" s="99" t="b">
        <v>0</v>
      </c>
      <c r="I1161" s="99" t="b">
        <v>0</v>
      </c>
      <c r="J1161" s="99" t="b">
        <v>0</v>
      </c>
      <c r="K1161" s="99" t="b">
        <v>0</v>
      </c>
      <c r="L1161" s="99" t="b">
        <v>0</v>
      </c>
    </row>
    <row r="1162" spans="1:12" ht="15">
      <c r="A1162" s="101" t="s">
        <v>811</v>
      </c>
      <c r="B1162" s="99" t="s">
        <v>1035</v>
      </c>
      <c r="C1162" s="99">
        <v>2</v>
      </c>
      <c r="D1162" s="103">
        <v>0.0002568857989313416</v>
      </c>
      <c r="E1162" s="103">
        <v>2.869533441178685</v>
      </c>
      <c r="F1162" s="99" t="s">
        <v>2435</v>
      </c>
      <c r="G1162" s="99" t="b">
        <v>0</v>
      </c>
      <c r="H1162" s="99" t="b">
        <v>0</v>
      </c>
      <c r="I1162" s="99" t="b">
        <v>0</v>
      </c>
      <c r="J1162" s="99" t="b">
        <v>0</v>
      </c>
      <c r="K1162" s="99" t="b">
        <v>0</v>
      </c>
      <c r="L1162" s="99" t="b">
        <v>0</v>
      </c>
    </row>
    <row r="1163" spans="1:12" ht="15">
      <c r="A1163" s="101" t="s">
        <v>810</v>
      </c>
      <c r="B1163" s="99" t="s">
        <v>481</v>
      </c>
      <c r="C1163" s="99">
        <v>2</v>
      </c>
      <c r="D1163" s="103">
        <v>0.0002568857989313416</v>
      </c>
      <c r="E1163" s="103">
        <v>1.8525001018799045</v>
      </c>
      <c r="F1163" s="99" t="s">
        <v>2435</v>
      </c>
      <c r="G1163" s="99" t="b">
        <v>0</v>
      </c>
      <c r="H1163" s="99" t="b">
        <v>0</v>
      </c>
      <c r="I1163" s="99" t="b">
        <v>0</v>
      </c>
      <c r="J1163" s="99" t="b">
        <v>0</v>
      </c>
      <c r="K1163" s="99" t="b">
        <v>0</v>
      </c>
      <c r="L1163" s="99" t="b">
        <v>0</v>
      </c>
    </row>
    <row r="1164" spans="1:12" ht="15">
      <c r="A1164" s="101" t="s">
        <v>1148</v>
      </c>
      <c r="B1164" s="99" t="s">
        <v>1443</v>
      </c>
      <c r="C1164" s="99">
        <v>2</v>
      </c>
      <c r="D1164" s="103">
        <v>0.0002568857989313416</v>
      </c>
      <c r="E1164" s="103">
        <v>3.334420239481336</v>
      </c>
      <c r="F1164" s="99" t="s">
        <v>2435</v>
      </c>
      <c r="G1164" s="99" t="b">
        <v>0</v>
      </c>
      <c r="H1164" s="99" t="b">
        <v>0</v>
      </c>
      <c r="I1164" s="99" t="b">
        <v>0</v>
      </c>
      <c r="J1164" s="99" t="b">
        <v>0</v>
      </c>
      <c r="K1164" s="99" t="b">
        <v>0</v>
      </c>
      <c r="L1164" s="99" t="b">
        <v>0</v>
      </c>
    </row>
    <row r="1165" spans="1:12" ht="15">
      <c r="A1165" s="101" t="s">
        <v>486</v>
      </c>
      <c r="B1165" s="99" t="s">
        <v>960</v>
      </c>
      <c r="C1165" s="99">
        <v>2</v>
      </c>
      <c r="D1165" s="103">
        <v>0.0002568857989313416</v>
      </c>
      <c r="E1165" s="103">
        <v>2.0333902438173546</v>
      </c>
      <c r="F1165" s="99" t="s">
        <v>2435</v>
      </c>
      <c r="G1165" s="99" t="b">
        <v>0</v>
      </c>
      <c r="H1165" s="99" t="b">
        <v>0</v>
      </c>
      <c r="I1165" s="99" t="b">
        <v>0</v>
      </c>
      <c r="J1165" s="99" t="b">
        <v>0</v>
      </c>
      <c r="K1165" s="99" t="b">
        <v>1</v>
      </c>
      <c r="L1165" s="99" t="b">
        <v>0</v>
      </c>
    </row>
    <row r="1166" spans="1:12" ht="15">
      <c r="A1166" s="101" t="s">
        <v>525</v>
      </c>
      <c r="B1166" s="99" t="s">
        <v>777</v>
      </c>
      <c r="C1166" s="99">
        <v>2</v>
      </c>
      <c r="D1166" s="103">
        <v>0.0002568857989313416</v>
      </c>
      <c r="E1166" s="103">
        <v>2.1125714898649792</v>
      </c>
      <c r="F1166" s="99" t="s">
        <v>2435</v>
      </c>
      <c r="G1166" s="99" t="b">
        <v>0</v>
      </c>
      <c r="H1166" s="99" t="b">
        <v>0</v>
      </c>
      <c r="I1166" s="99" t="b">
        <v>0</v>
      </c>
      <c r="J1166" s="99" t="b">
        <v>0</v>
      </c>
      <c r="K1166" s="99" t="b">
        <v>0</v>
      </c>
      <c r="L1166" s="99" t="b">
        <v>0</v>
      </c>
    </row>
    <row r="1167" spans="1:12" ht="15">
      <c r="A1167" s="101" t="s">
        <v>2287</v>
      </c>
      <c r="B1167" s="99" t="s">
        <v>873</v>
      </c>
      <c r="C1167" s="99">
        <v>2</v>
      </c>
      <c r="D1167" s="103">
        <v>0.0002568857989313416</v>
      </c>
      <c r="E1167" s="103">
        <v>3.2674734498507223</v>
      </c>
      <c r="F1167" s="99" t="s">
        <v>2435</v>
      </c>
      <c r="G1167" s="99" t="b">
        <v>0</v>
      </c>
      <c r="H1167" s="99" t="b">
        <v>0</v>
      </c>
      <c r="I1167" s="99" t="b">
        <v>0</v>
      </c>
      <c r="J1167" s="99" t="b">
        <v>0</v>
      </c>
      <c r="K1167" s="99" t="b">
        <v>0</v>
      </c>
      <c r="L1167" s="99" t="b">
        <v>0</v>
      </c>
    </row>
    <row r="1168" spans="1:12" ht="15">
      <c r="A1168" s="101" t="s">
        <v>1452</v>
      </c>
      <c r="B1168" s="99" t="s">
        <v>1259</v>
      </c>
      <c r="C1168" s="99">
        <v>2</v>
      </c>
      <c r="D1168" s="103">
        <v>0.0003030065275454034</v>
      </c>
      <c r="E1168" s="103">
        <v>3.334420239481336</v>
      </c>
      <c r="F1168" s="99" t="s">
        <v>2435</v>
      </c>
      <c r="G1168" s="99" t="b">
        <v>0</v>
      </c>
      <c r="H1168" s="99" t="b">
        <v>0</v>
      </c>
      <c r="I1168" s="99" t="b">
        <v>0</v>
      </c>
      <c r="J1168" s="99" t="b">
        <v>0</v>
      </c>
      <c r="K1168" s="99" t="b">
        <v>0</v>
      </c>
      <c r="L1168" s="99" t="b">
        <v>0</v>
      </c>
    </row>
    <row r="1169" spans="1:12" ht="15">
      <c r="A1169" s="101" t="s">
        <v>599</v>
      </c>
      <c r="B1169" s="99" t="s">
        <v>593</v>
      </c>
      <c r="C1169" s="99">
        <v>2</v>
      </c>
      <c r="D1169" s="103">
        <v>0.0002568857989313416</v>
      </c>
      <c r="E1169" s="103">
        <v>2.0333902438173546</v>
      </c>
      <c r="F1169" s="99" t="s">
        <v>2435</v>
      </c>
      <c r="G1169" s="99" t="b">
        <v>0</v>
      </c>
      <c r="H1169" s="99" t="b">
        <v>0</v>
      </c>
      <c r="I1169" s="99" t="b">
        <v>0</v>
      </c>
      <c r="J1169" s="99" t="b">
        <v>0</v>
      </c>
      <c r="K1169" s="99" t="b">
        <v>0</v>
      </c>
      <c r="L1169" s="99" t="b">
        <v>0</v>
      </c>
    </row>
    <row r="1170" spans="1:12" ht="15">
      <c r="A1170" s="101" t="s">
        <v>548</v>
      </c>
      <c r="B1170" s="99" t="s">
        <v>1385</v>
      </c>
      <c r="C1170" s="99">
        <v>2</v>
      </c>
      <c r="D1170" s="103">
        <v>0.0003030065275454034</v>
      </c>
      <c r="E1170" s="103">
        <v>2.635450235145317</v>
      </c>
      <c r="F1170" s="99" t="s">
        <v>2435</v>
      </c>
      <c r="G1170" s="99" t="b">
        <v>0</v>
      </c>
      <c r="H1170" s="99" t="b">
        <v>0</v>
      </c>
      <c r="I1170" s="99" t="b">
        <v>0</v>
      </c>
      <c r="J1170" s="99" t="b">
        <v>0</v>
      </c>
      <c r="K1170" s="99" t="b">
        <v>0</v>
      </c>
      <c r="L1170" s="99" t="b">
        <v>0</v>
      </c>
    </row>
    <row r="1171" spans="1:12" ht="15">
      <c r="A1171" s="101" t="s">
        <v>481</v>
      </c>
      <c r="B1171" s="99" t="s">
        <v>666</v>
      </c>
      <c r="C1171" s="99">
        <v>2</v>
      </c>
      <c r="D1171" s="103">
        <v>0.0002568857989313416</v>
      </c>
      <c r="E1171" s="103">
        <v>1.639815040547767</v>
      </c>
      <c r="F1171" s="99" t="s">
        <v>2435</v>
      </c>
      <c r="G1171" s="99" t="b">
        <v>0</v>
      </c>
      <c r="H1171" s="99" t="b">
        <v>0</v>
      </c>
      <c r="I1171" s="99" t="b">
        <v>0</v>
      </c>
      <c r="J1171" s="99" t="b">
        <v>0</v>
      </c>
      <c r="K1171" s="99" t="b">
        <v>0</v>
      </c>
      <c r="L1171" s="99" t="b">
        <v>0</v>
      </c>
    </row>
    <row r="1172" spans="1:12" ht="15">
      <c r="A1172" s="101" t="s">
        <v>1320</v>
      </c>
      <c r="B1172" s="99" t="s">
        <v>621</v>
      </c>
      <c r="C1172" s="99">
        <v>2</v>
      </c>
      <c r="D1172" s="103">
        <v>0.0002568857989313416</v>
      </c>
      <c r="E1172" s="103">
        <v>2.6975981418941615</v>
      </c>
      <c r="F1172" s="99" t="s">
        <v>2435</v>
      </c>
      <c r="G1172" s="99" t="b">
        <v>0</v>
      </c>
      <c r="H1172" s="99" t="b">
        <v>0</v>
      </c>
      <c r="I1172" s="99" t="b">
        <v>0</v>
      </c>
      <c r="J1172" s="99" t="b">
        <v>0</v>
      </c>
      <c r="K1172" s="99" t="b">
        <v>0</v>
      </c>
      <c r="L1172" s="99" t="b">
        <v>0</v>
      </c>
    </row>
    <row r="1173" spans="1:12" ht="15">
      <c r="A1173" s="101" t="s">
        <v>490</v>
      </c>
      <c r="B1173" s="99" t="s">
        <v>851</v>
      </c>
      <c r="C1173" s="99">
        <v>2</v>
      </c>
      <c r="D1173" s="103">
        <v>0.0002568857989313416</v>
      </c>
      <c r="E1173" s="103">
        <v>1.9250507690285164</v>
      </c>
      <c r="F1173" s="99" t="s">
        <v>2435</v>
      </c>
      <c r="G1173" s="99" t="b">
        <v>0</v>
      </c>
      <c r="H1173" s="99" t="b">
        <v>0</v>
      </c>
      <c r="I1173" s="99" t="b">
        <v>0</v>
      </c>
      <c r="J1173" s="99" t="b">
        <v>0</v>
      </c>
      <c r="K1173" s="99" t="b">
        <v>0</v>
      </c>
      <c r="L1173" s="99" t="b">
        <v>0</v>
      </c>
    </row>
    <row r="1174" spans="1:12" ht="15">
      <c r="A1174" s="101" t="s">
        <v>491</v>
      </c>
      <c r="B1174" s="99" t="s">
        <v>660</v>
      </c>
      <c r="C1174" s="99">
        <v>2</v>
      </c>
      <c r="D1174" s="103">
        <v>0.0002568857989313416</v>
      </c>
      <c r="E1174" s="103">
        <v>1.759424943651</v>
      </c>
      <c r="F1174" s="99" t="s">
        <v>2435</v>
      </c>
      <c r="G1174" s="99" t="b">
        <v>0</v>
      </c>
      <c r="H1174" s="99" t="b">
        <v>0</v>
      </c>
      <c r="I1174" s="99" t="b">
        <v>0</v>
      </c>
      <c r="J1174" s="99" t="b">
        <v>0</v>
      </c>
      <c r="K1174" s="99" t="b">
        <v>0</v>
      </c>
      <c r="L1174" s="99" t="b">
        <v>0</v>
      </c>
    </row>
    <row r="1175" spans="1:12" ht="15">
      <c r="A1175" s="101" t="s">
        <v>1520</v>
      </c>
      <c r="B1175" s="99" t="s">
        <v>940</v>
      </c>
      <c r="C1175" s="99">
        <v>2</v>
      </c>
      <c r="D1175" s="103">
        <v>0.0002568857989313416</v>
      </c>
      <c r="E1175" s="103">
        <v>3.1583289804256545</v>
      </c>
      <c r="F1175" s="99" t="s">
        <v>2435</v>
      </c>
      <c r="G1175" s="99" t="b">
        <v>0</v>
      </c>
      <c r="H1175" s="99" t="b">
        <v>0</v>
      </c>
      <c r="I1175" s="99" t="b">
        <v>0</v>
      </c>
      <c r="J1175" s="99" t="b">
        <v>0</v>
      </c>
      <c r="K1175" s="99" t="b">
        <v>0</v>
      </c>
      <c r="L1175" s="99" t="b">
        <v>0</v>
      </c>
    </row>
    <row r="1176" spans="1:12" ht="15">
      <c r="A1176" s="101" t="s">
        <v>1887</v>
      </c>
      <c r="B1176" s="99" t="s">
        <v>2405</v>
      </c>
      <c r="C1176" s="99">
        <v>2</v>
      </c>
      <c r="D1176" s="103">
        <v>0.0002568857989313416</v>
      </c>
      <c r="E1176" s="103">
        <v>3.811541494200998</v>
      </c>
      <c r="F1176" s="99" t="s">
        <v>2435</v>
      </c>
      <c r="G1176" s="99" t="b">
        <v>0</v>
      </c>
      <c r="H1176" s="99" t="b">
        <v>0</v>
      </c>
      <c r="I1176" s="99" t="b">
        <v>0</v>
      </c>
      <c r="J1176" s="99" t="b">
        <v>0</v>
      </c>
      <c r="K1176" s="99" t="b">
        <v>0</v>
      </c>
      <c r="L1176" s="99" t="b">
        <v>0</v>
      </c>
    </row>
    <row r="1177" spans="1:12" ht="15">
      <c r="A1177" s="101" t="s">
        <v>619</v>
      </c>
      <c r="B1177" s="99" t="s">
        <v>1142</v>
      </c>
      <c r="C1177" s="99">
        <v>2</v>
      </c>
      <c r="D1177" s="103">
        <v>0.0002568857989313416</v>
      </c>
      <c r="E1177" s="103">
        <v>2.6975981418941615</v>
      </c>
      <c r="F1177" s="99" t="s">
        <v>2435</v>
      </c>
      <c r="G1177" s="99" t="b">
        <v>0</v>
      </c>
      <c r="H1177" s="99" t="b">
        <v>0</v>
      </c>
      <c r="I1177" s="99" t="b">
        <v>0</v>
      </c>
      <c r="J1177" s="99" t="b">
        <v>0</v>
      </c>
      <c r="K1177" s="99" t="b">
        <v>0</v>
      </c>
      <c r="L1177" s="99" t="b">
        <v>0</v>
      </c>
    </row>
    <row r="1178" spans="1:12" ht="15">
      <c r="A1178" s="101" t="s">
        <v>2418</v>
      </c>
      <c r="B1178" s="99" t="s">
        <v>532</v>
      </c>
      <c r="C1178" s="99">
        <v>2</v>
      </c>
      <c r="D1178" s="103">
        <v>0.0002568857989313416</v>
      </c>
      <c r="E1178" s="103">
        <v>2.7508436538473866</v>
      </c>
      <c r="F1178" s="99" t="s">
        <v>2435</v>
      </c>
      <c r="G1178" s="99" t="b">
        <v>0</v>
      </c>
      <c r="H1178" s="99" t="b">
        <v>0</v>
      </c>
      <c r="I1178" s="99" t="b">
        <v>0</v>
      </c>
      <c r="J1178" s="99" t="b">
        <v>0</v>
      </c>
      <c r="K1178" s="99" t="b">
        <v>0</v>
      </c>
      <c r="L1178" s="99" t="b">
        <v>0</v>
      </c>
    </row>
    <row r="1179" spans="1:12" ht="15">
      <c r="A1179" s="101" t="s">
        <v>1556</v>
      </c>
      <c r="B1179" s="99" t="s">
        <v>2046</v>
      </c>
      <c r="C1179" s="99">
        <v>2</v>
      </c>
      <c r="D1179" s="103">
        <v>0.0002568857989313416</v>
      </c>
      <c r="E1179" s="103">
        <v>3.635450235145317</v>
      </c>
      <c r="F1179" s="99" t="s">
        <v>2435</v>
      </c>
      <c r="G1179" s="99" t="b">
        <v>0</v>
      </c>
      <c r="H1179" s="99" t="b">
        <v>0</v>
      </c>
      <c r="I1179" s="99" t="b">
        <v>0</v>
      </c>
      <c r="J1179" s="99" t="b">
        <v>0</v>
      </c>
      <c r="K1179" s="99" t="b">
        <v>0</v>
      </c>
      <c r="L1179" s="99" t="b">
        <v>0</v>
      </c>
    </row>
    <row r="1180" spans="1:12" ht="15">
      <c r="A1180" s="101" t="s">
        <v>799</v>
      </c>
      <c r="B1180" s="99" t="s">
        <v>645</v>
      </c>
      <c r="C1180" s="99">
        <v>2</v>
      </c>
      <c r="D1180" s="103">
        <v>0.0002568857989313416</v>
      </c>
      <c r="E1180" s="103">
        <v>2.431330252489392</v>
      </c>
      <c r="F1180" s="99" t="s">
        <v>2435</v>
      </c>
      <c r="G1180" s="99" t="b">
        <v>0</v>
      </c>
      <c r="H1180" s="99" t="b">
        <v>0</v>
      </c>
      <c r="I1180" s="99" t="b">
        <v>0</v>
      </c>
      <c r="J1180" s="99" t="b">
        <v>0</v>
      </c>
      <c r="K1180" s="99" t="b">
        <v>0</v>
      </c>
      <c r="L1180" s="99" t="b">
        <v>0</v>
      </c>
    </row>
    <row r="1181" spans="1:12" ht="15">
      <c r="A1181" s="101" t="s">
        <v>1788</v>
      </c>
      <c r="B1181" s="99" t="s">
        <v>1065</v>
      </c>
      <c r="C1181" s="99">
        <v>2</v>
      </c>
      <c r="D1181" s="103">
        <v>0.0003030065275454034</v>
      </c>
      <c r="E1181" s="103">
        <v>3.4136014855289605</v>
      </c>
      <c r="F1181" s="99" t="s">
        <v>2435</v>
      </c>
      <c r="G1181" s="99" t="b">
        <v>0</v>
      </c>
      <c r="H1181" s="99" t="b">
        <v>0</v>
      </c>
      <c r="I1181" s="99" t="b">
        <v>0</v>
      </c>
      <c r="J1181" s="99" t="b">
        <v>0</v>
      </c>
      <c r="K1181" s="99" t="b">
        <v>0</v>
      </c>
      <c r="L1181" s="99" t="b">
        <v>0</v>
      </c>
    </row>
    <row r="1182" spans="1:12" ht="15">
      <c r="A1182" s="101" t="s">
        <v>1049</v>
      </c>
      <c r="B1182" s="99" t="s">
        <v>637</v>
      </c>
      <c r="C1182" s="99">
        <v>2</v>
      </c>
      <c r="D1182" s="103">
        <v>0.0003030065275454034</v>
      </c>
      <c r="E1182" s="103">
        <v>2.635450235145317</v>
      </c>
      <c r="F1182" s="99" t="s">
        <v>2435</v>
      </c>
      <c r="G1182" s="99" t="b">
        <v>0</v>
      </c>
      <c r="H1182" s="99" t="b">
        <v>0</v>
      </c>
      <c r="I1182" s="99" t="b">
        <v>0</v>
      </c>
      <c r="J1182" s="99" t="b">
        <v>0</v>
      </c>
      <c r="K1182" s="99" t="b">
        <v>0</v>
      </c>
      <c r="L1182" s="99" t="b">
        <v>0</v>
      </c>
    </row>
    <row r="1183" spans="1:12" ht="15">
      <c r="A1183" s="101" t="s">
        <v>1241</v>
      </c>
      <c r="B1183" s="99" t="s">
        <v>512</v>
      </c>
      <c r="C1183" s="99">
        <v>2</v>
      </c>
      <c r="D1183" s="103">
        <v>0.0002568857989313416</v>
      </c>
      <c r="E1183" s="103">
        <v>2.334420239481336</v>
      </c>
      <c r="F1183" s="99" t="s">
        <v>2435</v>
      </c>
      <c r="G1183" s="99" t="b">
        <v>0</v>
      </c>
      <c r="H1183" s="99" t="b">
        <v>0</v>
      </c>
      <c r="I1183" s="99" t="b">
        <v>0</v>
      </c>
      <c r="J1183" s="99" t="b">
        <v>0</v>
      </c>
      <c r="K1183" s="99" t="b">
        <v>0</v>
      </c>
      <c r="L1183" s="99" t="b">
        <v>0</v>
      </c>
    </row>
    <row r="1184" spans="1:12" ht="15">
      <c r="A1184" s="101" t="s">
        <v>1099</v>
      </c>
      <c r="B1184" s="99" t="s">
        <v>549</v>
      </c>
      <c r="C1184" s="99">
        <v>2</v>
      </c>
      <c r="D1184" s="103">
        <v>0.0002568857989313416</v>
      </c>
      <c r="E1184" s="103">
        <v>2.435877880240113</v>
      </c>
      <c r="F1184" s="99" t="s">
        <v>2435</v>
      </c>
      <c r="G1184" s="99" t="b">
        <v>0</v>
      </c>
      <c r="H1184" s="99" t="b">
        <v>0</v>
      </c>
      <c r="I1184" s="99" t="b">
        <v>0</v>
      </c>
      <c r="J1184" s="99" t="b">
        <v>0</v>
      </c>
      <c r="K1184" s="99" t="b">
        <v>0</v>
      </c>
      <c r="L1184" s="99" t="b">
        <v>0</v>
      </c>
    </row>
    <row r="1185" spans="1:12" ht="15">
      <c r="A1185" s="101" t="s">
        <v>1002</v>
      </c>
      <c r="B1185" s="99" t="s">
        <v>1702</v>
      </c>
      <c r="C1185" s="99">
        <v>2</v>
      </c>
      <c r="D1185" s="103">
        <v>0.0002568857989313416</v>
      </c>
      <c r="E1185" s="103">
        <v>3.4136014855289605</v>
      </c>
      <c r="F1185" s="99" t="s">
        <v>2435</v>
      </c>
      <c r="G1185" s="99" t="b">
        <v>0</v>
      </c>
      <c r="H1185" s="99" t="b">
        <v>0</v>
      </c>
      <c r="I1185" s="99" t="b">
        <v>0</v>
      </c>
      <c r="J1185" s="99" t="b">
        <v>0</v>
      </c>
      <c r="K1185" s="99" t="b">
        <v>0</v>
      </c>
      <c r="L1185" s="99" t="b">
        <v>0</v>
      </c>
    </row>
    <row r="1186" spans="1:12" ht="15">
      <c r="A1186" s="101" t="s">
        <v>475</v>
      </c>
      <c r="B1186" s="99" t="s">
        <v>474</v>
      </c>
      <c r="C1186" s="99">
        <v>2</v>
      </c>
      <c r="D1186" s="103">
        <v>0.0002568857989313416</v>
      </c>
      <c r="E1186" s="103">
        <v>0.31860658458434854</v>
      </c>
      <c r="F1186" s="99" t="s">
        <v>2435</v>
      </c>
      <c r="G1186" s="99" t="b">
        <v>0</v>
      </c>
      <c r="H1186" s="99" t="b">
        <v>0</v>
      </c>
      <c r="I1186" s="99" t="b">
        <v>0</v>
      </c>
      <c r="J1186" s="99" t="b">
        <v>0</v>
      </c>
      <c r="K1186" s="99" t="b">
        <v>0</v>
      </c>
      <c r="L1186" s="99" t="b">
        <v>0</v>
      </c>
    </row>
    <row r="1187" spans="1:12" ht="15">
      <c r="A1187" s="101" t="s">
        <v>776</v>
      </c>
      <c r="B1187" s="99" t="s">
        <v>484</v>
      </c>
      <c r="C1187" s="99">
        <v>2</v>
      </c>
      <c r="D1187" s="103">
        <v>0.0002568857989313416</v>
      </c>
      <c r="E1187" s="103">
        <v>1.8203154185085033</v>
      </c>
      <c r="F1187" s="99" t="s">
        <v>2435</v>
      </c>
      <c r="G1187" s="99" t="b">
        <v>0</v>
      </c>
      <c r="H1187" s="99" t="b">
        <v>0</v>
      </c>
      <c r="I1187" s="99" t="b">
        <v>0</v>
      </c>
      <c r="J1187" s="99" t="b">
        <v>0</v>
      </c>
      <c r="K1187" s="99" t="b">
        <v>0</v>
      </c>
      <c r="L1187" s="99" t="b">
        <v>0</v>
      </c>
    </row>
    <row r="1188" spans="1:12" ht="15">
      <c r="A1188" s="101" t="s">
        <v>475</v>
      </c>
      <c r="B1188" s="99" t="s">
        <v>503</v>
      </c>
      <c r="C1188" s="99">
        <v>2</v>
      </c>
      <c r="D1188" s="103">
        <v>0.0003030065275454034</v>
      </c>
      <c r="E1188" s="103">
        <v>0.9307279019202068</v>
      </c>
      <c r="F1188" s="99" t="s">
        <v>2435</v>
      </c>
      <c r="G1188" s="99" t="b">
        <v>0</v>
      </c>
      <c r="H1188" s="99" t="b">
        <v>0</v>
      </c>
      <c r="I1188" s="99" t="b">
        <v>0</v>
      </c>
      <c r="J1188" s="99" t="b">
        <v>0</v>
      </c>
      <c r="K1188" s="99" t="b">
        <v>0</v>
      </c>
      <c r="L1188" s="99" t="b">
        <v>0</v>
      </c>
    </row>
    <row r="1189" spans="1:12" ht="15">
      <c r="A1189" s="101" t="s">
        <v>2361</v>
      </c>
      <c r="B1189" s="99" t="s">
        <v>1520</v>
      </c>
      <c r="C1189" s="99">
        <v>2</v>
      </c>
      <c r="D1189" s="103">
        <v>0.0002568857989313416</v>
      </c>
      <c r="E1189" s="103">
        <v>3.635450235145317</v>
      </c>
      <c r="F1189" s="99" t="s">
        <v>2435</v>
      </c>
      <c r="G1189" s="99" t="b">
        <v>0</v>
      </c>
      <c r="H1189" s="99" t="b">
        <v>0</v>
      </c>
      <c r="I1189" s="99" t="b">
        <v>0</v>
      </c>
      <c r="J1189" s="99" t="b">
        <v>0</v>
      </c>
      <c r="K1189" s="99" t="b">
        <v>0</v>
      </c>
      <c r="L1189" s="99" t="b">
        <v>0</v>
      </c>
    </row>
    <row r="1190" spans="1:12" ht="15">
      <c r="A1190" s="101" t="s">
        <v>1071</v>
      </c>
      <c r="B1190" s="99" t="s">
        <v>691</v>
      </c>
      <c r="C1190" s="99">
        <v>2</v>
      </c>
      <c r="D1190" s="103">
        <v>0.0003030065275454034</v>
      </c>
      <c r="E1190" s="103">
        <v>2.7146314811929417</v>
      </c>
      <c r="F1190" s="99" t="s">
        <v>2435</v>
      </c>
      <c r="G1190" s="99" t="b">
        <v>0</v>
      </c>
      <c r="H1190" s="99" t="b">
        <v>0</v>
      </c>
      <c r="I1190" s="99" t="b">
        <v>0</v>
      </c>
      <c r="J1190" s="99" t="b">
        <v>0</v>
      </c>
      <c r="K1190" s="99" t="b">
        <v>0</v>
      </c>
      <c r="L1190" s="99" t="b">
        <v>0</v>
      </c>
    </row>
    <row r="1191" spans="1:12" ht="15">
      <c r="A1191" s="101" t="s">
        <v>485</v>
      </c>
      <c r="B1191" s="99" t="s">
        <v>487</v>
      </c>
      <c r="C1191" s="99">
        <v>2</v>
      </c>
      <c r="D1191" s="103">
        <v>0.0002568857989313416</v>
      </c>
      <c r="E1191" s="103">
        <v>1.078745795911669</v>
      </c>
      <c r="F1191" s="99" t="s">
        <v>2435</v>
      </c>
      <c r="G1191" s="99" t="b">
        <v>0</v>
      </c>
      <c r="H1191" s="99" t="b">
        <v>0</v>
      </c>
      <c r="I1191" s="99" t="b">
        <v>0</v>
      </c>
      <c r="J1191" s="99" t="b">
        <v>0</v>
      </c>
      <c r="K1191" s="99" t="b">
        <v>0</v>
      </c>
      <c r="L1191" s="99" t="b">
        <v>0</v>
      </c>
    </row>
    <row r="1192" spans="1:12" ht="15">
      <c r="A1192" s="101" t="s">
        <v>514</v>
      </c>
      <c r="B1192" s="99" t="s">
        <v>563</v>
      </c>
      <c r="C1192" s="99">
        <v>2</v>
      </c>
      <c r="D1192" s="103">
        <v>0.0002568857989313416</v>
      </c>
      <c r="E1192" s="103">
        <v>1.7111709490834353</v>
      </c>
      <c r="F1192" s="99" t="s">
        <v>2435</v>
      </c>
      <c r="G1192" s="99" t="b">
        <v>0</v>
      </c>
      <c r="H1192" s="99" t="b">
        <v>0</v>
      </c>
      <c r="I1192" s="99" t="b">
        <v>0</v>
      </c>
      <c r="J1192" s="99" t="b">
        <v>0</v>
      </c>
      <c r="K1192" s="99" t="b">
        <v>0</v>
      </c>
      <c r="L1192" s="99" t="b">
        <v>0</v>
      </c>
    </row>
    <row r="1193" spans="1:12" ht="15">
      <c r="A1193" s="101" t="s">
        <v>886</v>
      </c>
      <c r="B1193" s="99" t="s">
        <v>2212</v>
      </c>
      <c r="C1193" s="99">
        <v>2</v>
      </c>
      <c r="D1193" s="103">
        <v>0.0003030065275454034</v>
      </c>
      <c r="E1193" s="103">
        <v>3.334420239481336</v>
      </c>
      <c r="F1193" s="99" t="s">
        <v>2435</v>
      </c>
      <c r="G1193" s="99" t="b">
        <v>0</v>
      </c>
      <c r="H1193" s="99" t="b">
        <v>0</v>
      </c>
      <c r="I1193" s="99" t="b">
        <v>0</v>
      </c>
      <c r="J1193" s="99" t="b">
        <v>0</v>
      </c>
      <c r="K1193" s="99" t="b">
        <v>0</v>
      </c>
      <c r="L1193" s="99" t="b">
        <v>0</v>
      </c>
    </row>
    <row r="1194" spans="1:12" ht="15">
      <c r="A1194" s="101" t="s">
        <v>1583</v>
      </c>
      <c r="B1194" s="99" t="s">
        <v>498</v>
      </c>
      <c r="C1194" s="99">
        <v>2</v>
      </c>
      <c r="D1194" s="103">
        <v>0.0002568857989313416</v>
      </c>
      <c r="E1194" s="103">
        <v>2.380177730042011</v>
      </c>
      <c r="F1194" s="99" t="s">
        <v>2435</v>
      </c>
      <c r="G1194" s="99" t="b">
        <v>1</v>
      </c>
      <c r="H1194" s="99" t="b">
        <v>0</v>
      </c>
      <c r="I1194" s="99" t="b">
        <v>0</v>
      </c>
      <c r="J1194" s="99" t="b">
        <v>0</v>
      </c>
      <c r="K1194" s="99" t="b">
        <v>0</v>
      </c>
      <c r="L1194" s="99" t="b">
        <v>0</v>
      </c>
    </row>
    <row r="1195" spans="1:12" ht="15">
      <c r="A1195" s="101" t="s">
        <v>1545</v>
      </c>
      <c r="B1195" s="99" t="s">
        <v>678</v>
      </c>
      <c r="C1195" s="99">
        <v>2</v>
      </c>
      <c r="D1195" s="103">
        <v>0.0002568857989313416</v>
      </c>
      <c r="E1195" s="103">
        <v>2.895087545651073</v>
      </c>
      <c r="F1195" s="99" t="s">
        <v>2435</v>
      </c>
      <c r="G1195" s="99" t="b">
        <v>0</v>
      </c>
      <c r="H1195" s="99" t="b">
        <v>0</v>
      </c>
      <c r="I1195" s="99" t="b">
        <v>0</v>
      </c>
      <c r="J1195" s="99" t="b">
        <v>0</v>
      </c>
      <c r="K1195" s="99" t="b">
        <v>0</v>
      </c>
      <c r="L1195" s="99" t="b">
        <v>0</v>
      </c>
    </row>
    <row r="1196" spans="1:12" ht="15">
      <c r="A1196" s="101" t="s">
        <v>913</v>
      </c>
      <c r="B1196" s="99" t="s">
        <v>244</v>
      </c>
      <c r="C1196" s="99">
        <v>2</v>
      </c>
      <c r="D1196" s="103">
        <v>0.0003030065275454034</v>
      </c>
      <c r="E1196" s="103">
        <v>2.130300256825411</v>
      </c>
      <c r="F1196" s="99" t="s">
        <v>2435</v>
      </c>
      <c r="G1196" s="99" t="b">
        <v>0</v>
      </c>
      <c r="H1196" s="99" t="b">
        <v>0</v>
      </c>
      <c r="I1196" s="99" t="b">
        <v>0</v>
      </c>
      <c r="J1196" s="99" t="b">
        <v>0</v>
      </c>
      <c r="K1196" s="99" t="b">
        <v>0</v>
      </c>
      <c r="L1196" s="99" t="b">
        <v>0</v>
      </c>
    </row>
    <row r="1197" spans="1:12" ht="15">
      <c r="A1197" s="101" t="s">
        <v>2256</v>
      </c>
      <c r="B1197" s="99" t="s">
        <v>1445</v>
      </c>
      <c r="C1197" s="99">
        <v>2</v>
      </c>
      <c r="D1197" s="103">
        <v>0.0002568857989313416</v>
      </c>
      <c r="E1197" s="103">
        <v>3.635450235145317</v>
      </c>
      <c r="F1197" s="99" t="s">
        <v>2435</v>
      </c>
      <c r="G1197" s="99" t="b">
        <v>0</v>
      </c>
      <c r="H1197" s="99" t="b">
        <v>0</v>
      </c>
      <c r="I1197" s="99" t="b">
        <v>0</v>
      </c>
      <c r="J1197" s="99" t="b">
        <v>0</v>
      </c>
      <c r="K1197" s="99" t="b">
        <v>0</v>
      </c>
      <c r="L1197" s="99" t="b">
        <v>0</v>
      </c>
    </row>
    <row r="1198" spans="1:12" ht="15">
      <c r="A1198" s="101" t="s">
        <v>870</v>
      </c>
      <c r="B1198" s="99" t="s">
        <v>493</v>
      </c>
      <c r="C1198" s="99">
        <v>2</v>
      </c>
      <c r="D1198" s="103">
        <v>0.0003030065275454034</v>
      </c>
      <c r="E1198" s="103">
        <v>1.9774388384882045</v>
      </c>
      <c r="F1198" s="99" t="s">
        <v>2435</v>
      </c>
      <c r="G1198" s="99" t="b">
        <v>0</v>
      </c>
      <c r="H1198" s="99" t="b">
        <v>0</v>
      </c>
      <c r="I1198" s="99" t="b">
        <v>0</v>
      </c>
      <c r="J1198" s="99" t="b">
        <v>0</v>
      </c>
      <c r="K1198" s="99" t="b">
        <v>0</v>
      </c>
      <c r="L1198" s="99" t="b">
        <v>0</v>
      </c>
    </row>
    <row r="1199" spans="1:12" ht="15">
      <c r="A1199" s="101" t="s">
        <v>520</v>
      </c>
      <c r="B1199" s="99" t="s">
        <v>696</v>
      </c>
      <c r="C1199" s="99">
        <v>2</v>
      </c>
      <c r="D1199" s="103">
        <v>0.0002568857989313416</v>
      </c>
      <c r="E1199" s="103">
        <v>2.0614189674175982</v>
      </c>
      <c r="F1199" s="99" t="s">
        <v>2435</v>
      </c>
      <c r="G1199" s="99" t="b">
        <v>0</v>
      </c>
      <c r="H1199" s="99" t="b">
        <v>0</v>
      </c>
      <c r="I1199" s="99" t="b">
        <v>0</v>
      </c>
      <c r="J1199" s="99" t="b">
        <v>0</v>
      </c>
      <c r="K1199" s="99" t="b">
        <v>0</v>
      </c>
      <c r="L1199" s="99" t="b">
        <v>0</v>
      </c>
    </row>
    <row r="1200" spans="1:12" ht="15">
      <c r="A1200" s="101" t="s">
        <v>2154</v>
      </c>
      <c r="B1200" s="99" t="s">
        <v>529</v>
      </c>
      <c r="C1200" s="99">
        <v>2</v>
      </c>
      <c r="D1200" s="103">
        <v>0.0002568857989313416</v>
      </c>
      <c r="E1200" s="103">
        <v>2.7323602481533733</v>
      </c>
      <c r="F1200" s="99" t="s">
        <v>2435</v>
      </c>
      <c r="G1200" s="99" t="b">
        <v>0</v>
      </c>
      <c r="H1200" s="99" t="b">
        <v>0</v>
      </c>
      <c r="I1200" s="99" t="b">
        <v>0</v>
      </c>
      <c r="J1200" s="99" t="b">
        <v>0</v>
      </c>
      <c r="K1200" s="99" t="b">
        <v>0</v>
      </c>
      <c r="L1200" s="99" t="b">
        <v>0</v>
      </c>
    </row>
    <row r="1201" spans="1:12" ht="15">
      <c r="A1201" s="101" t="s">
        <v>2264</v>
      </c>
      <c r="B1201" s="99" t="s">
        <v>1251</v>
      </c>
      <c r="C1201" s="99">
        <v>2</v>
      </c>
      <c r="D1201" s="103">
        <v>0.0002568857989313416</v>
      </c>
      <c r="E1201" s="103">
        <v>3.5105114985370167</v>
      </c>
      <c r="F1201" s="99" t="s">
        <v>2435</v>
      </c>
      <c r="G1201" s="99" t="b">
        <v>0</v>
      </c>
      <c r="H1201" s="99" t="b">
        <v>0</v>
      </c>
      <c r="I1201" s="99" t="b">
        <v>0</v>
      </c>
      <c r="J1201" s="99" t="b">
        <v>0</v>
      </c>
      <c r="K1201" s="99" t="b">
        <v>0</v>
      </c>
      <c r="L1201" s="99" t="b">
        <v>0</v>
      </c>
    </row>
    <row r="1202" spans="1:12" ht="15">
      <c r="A1202" s="101" t="s">
        <v>527</v>
      </c>
      <c r="B1202" s="99" t="s">
        <v>1148</v>
      </c>
      <c r="C1202" s="99">
        <v>2</v>
      </c>
      <c r="D1202" s="103">
        <v>0.0002568857989313416</v>
      </c>
      <c r="E1202" s="103">
        <v>2.431330252489392</v>
      </c>
      <c r="F1202" s="99" t="s">
        <v>2435</v>
      </c>
      <c r="G1202" s="99" t="b">
        <v>0</v>
      </c>
      <c r="H1202" s="99" t="b">
        <v>0</v>
      </c>
      <c r="I1202" s="99" t="b">
        <v>0</v>
      </c>
      <c r="J1202" s="99" t="b">
        <v>0</v>
      </c>
      <c r="K1202" s="99" t="b">
        <v>0</v>
      </c>
      <c r="L1202" s="99" t="b">
        <v>0</v>
      </c>
    </row>
    <row r="1203" spans="1:12" ht="15">
      <c r="A1203" s="101" t="s">
        <v>1760</v>
      </c>
      <c r="B1203" s="99" t="s">
        <v>478</v>
      </c>
      <c r="C1203" s="99">
        <v>2</v>
      </c>
      <c r="D1203" s="103">
        <v>0.0002568857989313416</v>
      </c>
      <c r="E1203" s="103">
        <v>2.3566966341924878</v>
      </c>
      <c r="F1203" s="99" t="s">
        <v>2435</v>
      </c>
      <c r="G1203" s="99" t="b">
        <v>0</v>
      </c>
      <c r="H1203" s="99" t="b">
        <v>0</v>
      </c>
      <c r="I1203" s="99" t="b">
        <v>0</v>
      </c>
      <c r="J1203" s="99" t="b">
        <v>0</v>
      </c>
      <c r="K1203" s="99" t="b">
        <v>0</v>
      </c>
      <c r="L1203" s="99" t="b">
        <v>0</v>
      </c>
    </row>
    <row r="1204" spans="1:12" ht="15">
      <c r="A1204" s="101" t="s">
        <v>2122</v>
      </c>
      <c r="B1204" s="99" t="s">
        <v>1096</v>
      </c>
      <c r="C1204" s="99">
        <v>2</v>
      </c>
      <c r="D1204" s="103">
        <v>0.0002568857989313416</v>
      </c>
      <c r="E1204" s="103">
        <v>3.4136014855289605</v>
      </c>
      <c r="F1204" s="99" t="s">
        <v>2435</v>
      </c>
      <c r="G1204" s="99" t="b">
        <v>0</v>
      </c>
      <c r="H1204" s="99" t="b">
        <v>0</v>
      </c>
      <c r="I1204" s="99" t="b">
        <v>0</v>
      </c>
      <c r="J1204" s="99" t="b">
        <v>0</v>
      </c>
      <c r="K1204" s="99" t="b">
        <v>0</v>
      </c>
      <c r="L1204" s="99" t="b">
        <v>0</v>
      </c>
    </row>
    <row r="1205" spans="1:12" ht="15">
      <c r="A1205" s="101" t="s">
        <v>616</v>
      </c>
      <c r="B1205" s="99" t="s">
        <v>850</v>
      </c>
      <c r="C1205" s="99">
        <v>2</v>
      </c>
      <c r="D1205" s="103">
        <v>0.0002568857989313416</v>
      </c>
      <c r="E1205" s="103">
        <v>2.454560093207867</v>
      </c>
      <c r="F1205" s="99" t="s">
        <v>2435</v>
      </c>
      <c r="G1205" s="99" t="b">
        <v>0</v>
      </c>
      <c r="H1205" s="99" t="b">
        <v>0</v>
      </c>
      <c r="I1205" s="99" t="b">
        <v>0</v>
      </c>
      <c r="J1205" s="99" t="b">
        <v>0</v>
      </c>
      <c r="K1205" s="99" t="b">
        <v>0</v>
      </c>
      <c r="L1205" s="99" t="b">
        <v>0</v>
      </c>
    </row>
    <row r="1206" spans="1:12" ht="15">
      <c r="A1206" s="101" t="s">
        <v>1075</v>
      </c>
      <c r="B1206" s="99" t="s">
        <v>681</v>
      </c>
      <c r="C1206" s="99">
        <v>2</v>
      </c>
      <c r="D1206" s="103">
        <v>0.0002568857989313416</v>
      </c>
      <c r="E1206" s="103">
        <v>2.673238796034717</v>
      </c>
      <c r="F1206" s="99" t="s">
        <v>2435</v>
      </c>
      <c r="G1206" s="99" t="b">
        <v>0</v>
      </c>
      <c r="H1206" s="99" t="b">
        <v>0</v>
      </c>
      <c r="I1206" s="99" t="b">
        <v>0</v>
      </c>
      <c r="J1206" s="99" t="b">
        <v>0</v>
      </c>
      <c r="K1206" s="99" t="b">
        <v>0</v>
      </c>
      <c r="L1206" s="99" t="b">
        <v>0</v>
      </c>
    </row>
    <row r="1207" spans="1:12" ht="15">
      <c r="A1207" s="101" t="s">
        <v>1084</v>
      </c>
      <c r="B1207" s="99" t="s">
        <v>774</v>
      </c>
      <c r="C1207" s="99">
        <v>2</v>
      </c>
      <c r="D1207" s="103">
        <v>0.0002568857989313416</v>
      </c>
      <c r="E1207" s="103">
        <v>2.811541494200998</v>
      </c>
      <c r="F1207" s="99" t="s">
        <v>2435</v>
      </c>
      <c r="G1207" s="99" t="b">
        <v>0</v>
      </c>
      <c r="H1207" s="99" t="b">
        <v>0</v>
      </c>
      <c r="I1207" s="99" t="b">
        <v>0</v>
      </c>
      <c r="J1207" s="99" t="b">
        <v>0</v>
      </c>
      <c r="K1207" s="99" t="b">
        <v>0</v>
      </c>
      <c r="L1207" s="99" t="b">
        <v>0</v>
      </c>
    </row>
    <row r="1208" spans="1:12" ht="15">
      <c r="A1208" s="101" t="s">
        <v>1345</v>
      </c>
      <c r="B1208" s="99" t="s">
        <v>503</v>
      </c>
      <c r="C1208" s="99">
        <v>2</v>
      </c>
      <c r="D1208" s="103">
        <v>0.0002568857989313416</v>
      </c>
      <c r="E1208" s="103">
        <v>2.431330252489392</v>
      </c>
      <c r="F1208" s="99" t="s">
        <v>2435</v>
      </c>
      <c r="G1208" s="99" t="b">
        <v>0</v>
      </c>
      <c r="H1208" s="99" t="b">
        <v>0</v>
      </c>
      <c r="I1208" s="99" t="b">
        <v>0</v>
      </c>
      <c r="J1208" s="99" t="b">
        <v>0</v>
      </c>
      <c r="K1208" s="99" t="b">
        <v>0</v>
      </c>
      <c r="L1208" s="99" t="b">
        <v>0</v>
      </c>
    </row>
    <row r="1209" spans="1:12" ht="15">
      <c r="A1209" s="101" t="s">
        <v>668</v>
      </c>
      <c r="B1209" s="99" t="s">
        <v>1033</v>
      </c>
      <c r="C1209" s="99">
        <v>2</v>
      </c>
      <c r="D1209" s="103">
        <v>0.0002568857989313416</v>
      </c>
      <c r="E1209" s="103">
        <v>2.673238796034717</v>
      </c>
      <c r="F1209" s="99" t="s">
        <v>2435</v>
      </c>
      <c r="G1209" s="99" t="b">
        <v>0</v>
      </c>
      <c r="H1209" s="99" t="b">
        <v>0</v>
      </c>
      <c r="I1209" s="99" t="b">
        <v>0</v>
      </c>
      <c r="J1209" s="99" t="b">
        <v>0</v>
      </c>
      <c r="K1209" s="99" t="b">
        <v>0</v>
      </c>
      <c r="L1209" s="99" t="b">
        <v>0</v>
      </c>
    </row>
    <row r="1210" spans="1:12" ht="15">
      <c r="A1210" s="101" t="s">
        <v>508</v>
      </c>
      <c r="B1210" s="99" t="s">
        <v>1414</v>
      </c>
      <c r="C1210" s="99">
        <v>2</v>
      </c>
      <c r="D1210" s="103">
        <v>0.0003030065275454034</v>
      </c>
      <c r="E1210" s="103">
        <v>2.4593589760896357</v>
      </c>
      <c r="F1210" s="99" t="s">
        <v>2435</v>
      </c>
      <c r="G1210" s="99" t="b">
        <v>0</v>
      </c>
      <c r="H1210" s="99" t="b">
        <v>0</v>
      </c>
      <c r="I1210" s="99" t="b">
        <v>0</v>
      </c>
      <c r="J1210" s="99" t="b">
        <v>0</v>
      </c>
      <c r="K1210" s="99" t="b">
        <v>0</v>
      </c>
      <c r="L1210" s="99" t="b">
        <v>0</v>
      </c>
    </row>
    <row r="1211" spans="1:12" ht="15">
      <c r="A1211" s="101" t="s">
        <v>927</v>
      </c>
      <c r="B1211" s="99" t="s">
        <v>494</v>
      </c>
      <c r="C1211" s="99">
        <v>2</v>
      </c>
      <c r="D1211" s="103">
        <v>0.0002568857989313416</v>
      </c>
      <c r="E1211" s="103">
        <v>2.044385628118818</v>
      </c>
      <c r="F1211" s="99" t="s">
        <v>2435</v>
      </c>
      <c r="G1211" s="99" t="b">
        <v>0</v>
      </c>
      <c r="H1211" s="99" t="b">
        <v>0</v>
      </c>
      <c r="I1211" s="99" t="b">
        <v>0</v>
      </c>
      <c r="J1211" s="99" t="b">
        <v>0</v>
      </c>
      <c r="K1211" s="99" t="b">
        <v>0</v>
      </c>
      <c r="L1211" s="99" t="b">
        <v>0</v>
      </c>
    </row>
    <row r="1212" spans="1:12" ht="15">
      <c r="A1212" s="101" t="s">
        <v>803</v>
      </c>
      <c r="B1212" s="99" t="s">
        <v>2042</v>
      </c>
      <c r="C1212" s="99">
        <v>2</v>
      </c>
      <c r="D1212" s="103">
        <v>0.0002568857989313416</v>
      </c>
      <c r="E1212" s="103">
        <v>3.209481502873036</v>
      </c>
      <c r="F1212" s="99" t="s">
        <v>2435</v>
      </c>
      <c r="G1212" s="99" t="b">
        <v>0</v>
      </c>
      <c r="H1212" s="99" t="b">
        <v>0</v>
      </c>
      <c r="I1212" s="99" t="b">
        <v>0</v>
      </c>
      <c r="J1212" s="99" t="b">
        <v>0</v>
      </c>
      <c r="K1212" s="99" t="b">
        <v>0</v>
      </c>
      <c r="L1212" s="99" t="b">
        <v>0</v>
      </c>
    </row>
    <row r="1213" spans="1:12" ht="15">
      <c r="A1213" s="101" t="s">
        <v>2231</v>
      </c>
      <c r="B1213" s="99" t="s">
        <v>2374</v>
      </c>
      <c r="C1213" s="99">
        <v>2</v>
      </c>
      <c r="D1213" s="103">
        <v>0.0002568857989313416</v>
      </c>
      <c r="E1213" s="103">
        <v>3.811541494200998</v>
      </c>
      <c r="F1213" s="99" t="s">
        <v>2435</v>
      </c>
      <c r="G1213" s="99" t="b">
        <v>0</v>
      </c>
      <c r="H1213" s="99" t="b">
        <v>0</v>
      </c>
      <c r="I1213" s="99" t="b">
        <v>0</v>
      </c>
      <c r="J1213" s="99" t="b">
        <v>0</v>
      </c>
      <c r="K1213" s="99" t="b">
        <v>0</v>
      </c>
      <c r="L1213" s="99" t="b">
        <v>0</v>
      </c>
    </row>
    <row r="1214" spans="1:12" ht="15">
      <c r="A1214" s="101" t="s">
        <v>2374</v>
      </c>
      <c r="B1214" s="99" t="s">
        <v>1463</v>
      </c>
      <c r="C1214" s="99">
        <v>2</v>
      </c>
      <c r="D1214" s="103">
        <v>0.0002568857989313416</v>
      </c>
      <c r="E1214" s="103">
        <v>3.635450235145317</v>
      </c>
      <c r="F1214" s="99" t="s">
        <v>2435</v>
      </c>
      <c r="G1214" s="99" t="b">
        <v>0</v>
      </c>
      <c r="H1214" s="99" t="b">
        <v>0</v>
      </c>
      <c r="I1214" s="99" t="b">
        <v>0</v>
      </c>
      <c r="J1214" s="99" t="b">
        <v>0</v>
      </c>
      <c r="K1214" s="99" t="b">
        <v>0</v>
      </c>
      <c r="L1214" s="99" t="b">
        <v>0</v>
      </c>
    </row>
    <row r="1215" spans="1:12" ht="15">
      <c r="A1215" s="101" t="s">
        <v>617</v>
      </c>
      <c r="B1215" s="99" t="s">
        <v>1410</v>
      </c>
      <c r="C1215" s="99">
        <v>2</v>
      </c>
      <c r="D1215" s="103">
        <v>0.0002568857989313416</v>
      </c>
      <c r="E1215" s="103">
        <v>2.8225368785024614</v>
      </c>
      <c r="F1215" s="99" t="s">
        <v>2435</v>
      </c>
      <c r="G1215" s="99" t="b">
        <v>0</v>
      </c>
      <c r="H1215" s="99" t="b">
        <v>0</v>
      </c>
      <c r="I1215" s="99" t="b">
        <v>0</v>
      </c>
      <c r="J1215" s="99" t="b">
        <v>0</v>
      </c>
      <c r="K1215" s="99" t="b">
        <v>0</v>
      </c>
      <c r="L1215" s="99" t="b">
        <v>0</v>
      </c>
    </row>
    <row r="1216" spans="1:12" ht="15">
      <c r="A1216" s="101" t="s">
        <v>502</v>
      </c>
      <c r="B1216" s="99" t="s">
        <v>632</v>
      </c>
      <c r="C1216" s="99">
        <v>2</v>
      </c>
      <c r="D1216" s="103">
        <v>0.0002568857989313416</v>
      </c>
      <c r="E1216" s="103">
        <v>1.7811441933442362</v>
      </c>
      <c r="F1216" s="99" t="s">
        <v>2435</v>
      </c>
      <c r="G1216" s="99" t="b">
        <v>0</v>
      </c>
      <c r="H1216" s="99" t="b">
        <v>0</v>
      </c>
      <c r="I1216" s="99" t="b">
        <v>0</v>
      </c>
      <c r="J1216" s="99" t="b">
        <v>0</v>
      </c>
      <c r="K1216" s="99" t="b">
        <v>0</v>
      </c>
      <c r="L1216" s="99" t="b">
        <v>0</v>
      </c>
    </row>
    <row r="1217" spans="1:12" ht="15">
      <c r="A1217" s="101" t="s">
        <v>932</v>
      </c>
      <c r="B1217" s="99" t="s">
        <v>480</v>
      </c>
      <c r="C1217" s="99">
        <v>2</v>
      </c>
      <c r="D1217" s="103">
        <v>0.0002568857989313416</v>
      </c>
      <c r="E1217" s="103">
        <v>1.8950875456510732</v>
      </c>
      <c r="F1217" s="99" t="s">
        <v>2435</v>
      </c>
      <c r="G1217" s="99" t="b">
        <v>0</v>
      </c>
      <c r="H1217" s="99" t="b">
        <v>0</v>
      </c>
      <c r="I1217" s="99" t="b">
        <v>0</v>
      </c>
      <c r="J1217" s="99" t="b">
        <v>0</v>
      </c>
      <c r="K1217" s="99" t="b">
        <v>0</v>
      </c>
      <c r="L1217" s="99" t="b">
        <v>0</v>
      </c>
    </row>
    <row r="1218" spans="1:12" ht="15">
      <c r="A1218" s="101" t="s">
        <v>2180</v>
      </c>
      <c r="B1218" s="99" t="s">
        <v>1756</v>
      </c>
      <c r="C1218" s="99">
        <v>2</v>
      </c>
      <c r="D1218" s="103">
        <v>0.0002568857989313416</v>
      </c>
      <c r="E1218" s="103">
        <v>3.811541494200998</v>
      </c>
      <c r="F1218" s="99" t="s">
        <v>2435</v>
      </c>
      <c r="G1218" s="99" t="b">
        <v>0</v>
      </c>
      <c r="H1218" s="99" t="b">
        <v>0</v>
      </c>
      <c r="I1218" s="99" t="b">
        <v>0</v>
      </c>
      <c r="J1218" s="99" t="b">
        <v>0</v>
      </c>
      <c r="K1218" s="99" t="b">
        <v>0</v>
      </c>
      <c r="L1218" s="99" t="b">
        <v>0</v>
      </c>
    </row>
    <row r="1219" spans="1:12" ht="15">
      <c r="A1219" s="101" t="s">
        <v>503</v>
      </c>
      <c r="B1219" s="99" t="s">
        <v>486</v>
      </c>
      <c r="C1219" s="99">
        <v>2</v>
      </c>
      <c r="D1219" s="103">
        <v>0.0002568857989313416</v>
      </c>
      <c r="E1219" s="103">
        <v>1.255238993433711</v>
      </c>
      <c r="F1219" s="99" t="s">
        <v>2435</v>
      </c>
      <c r="G1219" s="99" t="b">
        <v>0</v>
      </c>
      <c r="H1219" s="99" t="b">
        <v>0</v>
      </c>
      <c r="I1219" s="99" t="b">
        <v>0</v>
      </c>
      <c r="J1219" s="99" t="b">
        <v>0</v>
      </c>
      <c r="K1219" s="99" t="b">
        <v>0</v>
      </c>
      <c r="L1219" s="99" t="b">
        <v>0</v>
      </c>
    </row>
    <row r="1220" spans="1:12" ht="15">
      <c r="A1220" s="101" t="s">
        <v>1712</v>
      </c>
      <c r="B1220" s="99" t="s">
        <v>489</v>
      </c>
      <c r="C1220" s="99">
        <v>2</v>
      </c>
      <c r="D1220" s="103">
        <v>0.0002568857989313416</v>
      </c>
      <c r="E1220" s="103">
        <v>2.469118813378792</v>
      </c>
      <c r="F1220" s="99" t="s">
        <v>2435</v>
      </c>
      <c r="G1220" s="99" t="b">
        <v>1</v>
      </c>
      <c r="H1220" s="99" t="b">
        <v>0</v>
      </c>
      <c r="I1220" s="99" t="b">
        <v>0</v>
      </c>
      <c r="J1220" s="99" t="b">
        <v>0</v>
      </c>
      <c r="K1220" s="99" t="b">
        <v>0</v>
      </c>
      <c r="L1220" s="99" t="b">
        <v>0</v>
      </c>
    </row>
    <row r="1221" spans="1:12" ht="15">
      <c r="A1221" s="101" t="s">
        <v>1978</v>
      </c>
      <c r="B1221" s="99" t="s">
        <v>1724</v>
      </c>
      <c r="C1221" s="99">
        <v>2</v>
      </c>
      <c r="D1221" s="103">
        <v>0.0002568857989313416</v>
      </c>
      <c r="E1221" s="103">
        <v>3.811541494200998</v>
      </c>
      <c r="F1221" s="99" t="s">
        <v>2435</v>
      </c>
      <c r="G1221" s="99" t="b">
        <v>0</v>
      </c>
      <c r="H1221" s="99" t="b">
        <v>0</v>
      </c>
      <c r="I1221" s="99" t="b">
        <v>0</v>
      </c>
      <c r="J1221" s="99" t="b">
        <v>0</v>
      </c>
      <c r="K1221" s="99" t="b">
        <v>0</v>
      </c>
      <c r="L1221" s="99" t="b">
        <v>0</v>
      </c>
    </row>
    <row r="1222" spans="1:12" ht="15">
      <c r="A1222" s="101" t="s">
        <v>2160</v>
      </c>
      <c r="B1222" s="99" t="s">
        <v>2184</v>
      </c>
      <c r="C1222" s="99">
        <v>2</v>
      </c>
      <c r="D1222" s="103">
        <v>0.0002568857989313416</v>
      </c>
      <c r="E1222" s="103">
        <v>3.811541494200998</v>
      </c>
      <c r="F1222" s="99" t="s">
        <v>2435</v>
      </c>
      <c r="G1222" s="99" t="b">
        <v>0</v>
      </c>
      <c r="H1222" s="99" t="b">
        <v>0</v>
      </c>
      <c r="I1222" s="99" t="b">
        <v>0</v>
      </c>
      <c r="J1222" s="99" t="b">
        <v>0</v>
      </c>
      <c r="K1222" s="99" t="b">
        <v>0</v>
      </c>
      <c r="L1222" s="99" t="b">
        <v>0</v>
      </c>
    </row>
    <row r="1223" spans="1:12" ht="15">
      <c r="A1223" s="101" t="s">
        <v>2165</v>
      </c>
      <c r="B1223" s="99" t="s">
        <v>671</v>
      </c>
      <c r="C1223" s="99">
        <v>2</v>
      </c>
      <c r="D1223" s="103">
        <v>0.0002568857989313416</v>
      </c>
      <c r="E1223" s="103">
        <v>3.0711788047067543</v>
      </c>
      <c r="F1223" s="99" t="s">
        <v>2435</v>
      </c>
      <c r="G1223" s="99" t="b">
        <v>1</v>
      </c>
      <c r="H1223" s="99" t="b">
        <v>0</v>
      </c>
      <c r="I1223" s="99" t="b">
        <v>0</v>
      </c>
      <c r="J1223" s="99" t="b">
        <v>0</v>
      </c>
      <c r="K1223" s="99" t="b">
        <v>0</v>
      </c>
      <c r="L1223" s="99" t="b">
        <v>0</v>
      </c>
    </row>
    <row r="1224" spans="1:12" ht="15">
      <c r="A1224" s="101" t="s">
        <v>645</v>
      </c>
      <c r="B1224" s="99" t="s">
        <v>520</v>
      </c>
      <c r="C1224" s="99">
        <v>2</v>
      </c>
      <c r="D1224" s="103">
        <v>0.0002568857989313416</v>
      </c>
      <c r="E1224" s="103">
        <v>1.9194468915105178</v>
      </c>
      <c r="F1224" s="99" t="s">
        <v>2435</v>
      </c>
      <c r="G1224" s="99" t="b">
        <v>0</v>
      </c>
      <c r="H1224" s="99" t="b">
        <v>0</v>
      </c>
      <c r="I1224" s="99" t="b">
        <v>0</v>
      </c>
      <c r="J1224" s="99" t="b">
        <v>0</v>
      </c>
      <c r="K1224" s="99" t="b">
        <v>0</v>
      </c>
      <c r="L1224" s="99" t="b">
        <v>0</v>
      </c>
    </row>
    <row r="1225" spans="1:12" ht="15">
      <c r="A1225" s="101" t="s">
        <v>672</v>
      </c>
      <c r="B1225" s="99" t="s">
        <v>1056</v>
      </c>
      <c r="C1225" s="99">
        <v>2</v>
      </c>
      <c r="D1225" s="103">
        <v>0.0003030065275454034</v>
      </c>
      <c r="E1225" s="103">
        <v>2.673238796034717</v>
      </c>
      <c r="F1225" s="99" t="s">
        <v>2435</v>
      </c>
      <c r="G1225" s="99" t="b">
        <v>0</v>
      </c>
      <c r="H1225" s="99" t="b">
        <v>0</v>
      </c>
      <c r="I1225" s="99" t="b">
        <v>0</v>
      </c>
      <c r="J1225" s="99" t="b">
        <v>0</v>
      </c>
      <c r="K1225" s="99" t="b">
        <v>0</v>
      </c>
      <c r="L1225" s="99" t="b">
        <v>0</v>
      </c>
    </row>
    <row r="1226" spans="1:12" ht="15">
      <c r="A1226" s="101" t="s">
        <v>578</v>
      </c>
      <c r="B1226" s="99" t="s">
        <v>1013</v>
      </c>
      <c r="C1226" s="99">
        <v>2</v>
      </c>
      <c r="D1226" s="103">
        <v>0.0002568857989313416</v>
      </c>
      <c r="E1226" s="103">
        <v>2.4841825598146676</v>
      </c>
      <c r="F1226" s="99" t="s">
        <v>2435</v>
      </c>
      <c r="G1226" s="99" t="b">
        <v>0</v>
      </c>
      <c r="H1226" s="99" t="b">
        <v>0</v>
      </c>
      <c r="I1226" s="99" t="b">
        <v>0</v>
      </c>
      <c r="J1226" s="99" t="b">
        <v>0</v>
      </c>
      <c r="K1226" s="99" t="b">
        <v>0</v>
      </c>
      <c r="L1226" s="99" t="b">
        <v>0</v>
      </c>
    </row>
    <row r="1227" spans="1:12" ht="15">
      <c r="A1227" s="101" t="s">
        <v>1934</v>
      </c>
      <c r="B1227" s="99" t="s">
        <v>663</v>
      </c>
      <c r="C1227" s="99">
        <v>2</v>
      </c>
      <c r="D1227" s="103">
        <v>0.0002568857989313416</v>
      </c>
      <c r="E1227" s="103">
        <v>3.0711788047067543</v>
      </c>
      <c r="F1227" s="99" t="s">
        <v>2435</v>
      </c>
      <c r="G1227" s="99" t="b">
        <v>0</v>
      </c>
      <c r="H1227" s="99" t="b">
        <v>0</v>
      </c>
      <c r="I1227" s="99" t="b">
        <v>0</v>
      </c>
      <c r="J1227" s="99" t="b">
        <v>0</v>
      </c>
      <c r="K1227" s="99" t="b">
        <v>0</v>
      </c>
      <c r="L1227" s="99" t="b">
        <v>0</v>
      </c>
    </row>
    <row r="1228" spans="1:12" ht="15">
      <c r="A1228" s="101" t="s">
        <v>1664</v>
      </c>
      <c r="B1228" s="99" t="s">
        <v>2341</v>
      </c>
      <c r="C1228" s="99">
        <v>2</v>
      </c>
      <c r="D1228" s="103">
        <v>0.0002568857989313416</v>
      </c>
      <c r="E1228" s="103">
        <v>3.635450235145317</v>
      </c>
      <c r="F1228" s="99" t="s">
        <v>2435</v>
      </c>
      <c r="G1228" s="99" t="b">
        <v>0</v>
      </c>
      <c r="H1228" s="99" t="b">
        <v>1</v>
      </c>
      <c r="I1228" s="99" t="b">
        <v>0</v>
      </c>
      <c r="J1228" s="99" t="b">
        <v>0</v>
      </c>
      <c r="K1228" s="99" t="b">
        <v>0</v>
      </c>
      <c r="L1228" s="99" t="b">
        <v>0</v>
      </c>
    </row>
    <row r="1229" spans="1:12" ht="15">
      <c r="A1229" s="101" t="s">
        <v>489</v>
      </c>
      <c r="B1229" s="99" t="s">
        <v>522</v>
      </c>
      <c r="C1229" s="99">
        <v>2</v>
      </c>
      <c r="D1229" s="103">
        <v>0.0002568857989313416</v>
      </c>
      <c r="E1229" s="103">
        <v>1.4277261282205669</v>
      </c>
      <c r="F1229" s="99" t="s">
        <v>2435</v>
      </c>
      <c r="G1229" s="99" t="b">
        <v>0</v>
      </c>
      <c r="H1229" s="99" t="b">
        <v>0</v>
      </c>
      <c r="I1229" s="99" t="b">
        <v>0</v>
      </c>
      <c r="J1229" s="99" t="b">
        <v>0</v>
      </c>
      <c r="K1229" s="99" t="b">
        <v>0</v>
      </c>
      <c r="L1229" s="99" t="b">
        <v>0</v>
      </c>
    </row>
    <row r="1230" spans="1:12" ht="15">
      <c r="A1230" s="101" t="s">
        <v>630</v>
      </c>
      <c r="B1230" s="99" t="s">
        <v>1889</v>
      </c>
      <c r="C1230" s="99">
        <v>2</v>
      </c>
      <c r="D1230" s="103">
        <v>0.0002568857989313416</v>
      </c>
      <c r="E1230" s="103">
        <v>2.9986281375581427</v>
      </c>
      <c r="F1230" s="99" t="s">
        <v>2435</v>
      </c>
      <c r="G1230" s="99" t="b">
        <v>0</v>
      </c>
      <c r="H1230" s="99" t="b">
        <v>0</v>
      </c>
      <c r="I1230" s="99" t="b">
        <v>0</v>
      </c>
      <c r="J1230" s="99" t="b">
        <v>0</v>
      </c>
      <c r="K1230" s="99" t="b">
        <v>0</v>
      </c>
      <c r="L1230" s="99" t="b">
        <v>0</v>
      </c>
    </row>
    <row r="1231" spans="1:12" ht="15">
      <c r="A1231" s="101" t="s">
        <v>681</v>
      </c>
      <c r="B1231" s="99" t="s">
        <v>563</v>
      </c>
      <c r="C1231" s="99">
        <v>2</v>
      </c>
      <c r="D1231" s="103">
        <v>0.0002568857989313416</v>
      </c>
      <c r="E1231" s="103">
        <v>2.1169362952674295</v>
      </c>
      <c r="F1231" s="99" t="s">
        <v>2435</v>
      </c>
      <c r="G1231" s="99" t="b">
        <v>0</v>
      </c>
      <c r="H1231" s="99" t="b">
        <v>0</v>
      </c>
      <c r="I1231" s="99" t="b">
        <v>0</v>
      </c>
      <c r="J1231" s="99" t="b">
        <v>0</v>
      </c>
      <c r="K1231" s="99" t="b">
        <v>0</v>
      </c>
      <c r="L1231" s="99" t="b">
        <v>0</v>
      </c>
    </row>
    <row r="1232" spans="1:12" ht="15">
      <c r="A1232" s="101" t="s">
        <v>819</v>
      </c>
      <c r="B1232" s="99" t="s">
        <v>935</v>
      </c>
      <c r="C1232" s="99">
        <v>2</v>
      </c>
      <c r="D1232" s="103">
        <v>0.0002568857989313416</v>
      </c>
      <c r="E1232" s="103">
        <v>2.79035219513106</v>
      </c>
      <c r="F1232" s="99" t="s">
        <v>2435</v>
      </c>
      <c r="G1232" s="99" t="b">
        <v>0</v>
      </c>
      <c r="H1232" s="99" t="b">
        <v>0</v>
      </c>
      <c r="I1232" s="99" t="b">
        <v>0</v>
      </c>
      <c r="J1232" s="99" t="b">
        <v>1</v>
      </c>
      <c r="K1232" s="99" t="b">
        <v>0</v>
      </c>
      <c r="L1232" s="99" t="b">
        <v>0</v>
      </c>
    </row>
    <row r="1233" spans="1:12" ht="15">
      <c r="A1233" s="101" t="s">
        <v>809</v>
      </c>
      <c r="B1233" s="99" t="s">
        <v>664</v>
      </c>
      <c r="C1233" s="99">
        <v>2</v>
      </c>
      <c r="D1233" s="103">
        <v>0.0002568857989313416</v>
      </c>
      <c r="E1233" s="103">
        <v>2.469118813378792</v>
      </c>
      <c r="F1233" s="99" t="s">
        <v>2435</v>
      </c>
      <c r="G1233" s="99" t="b">
        <v>0</v>
      </c>
      <c r="H1233" s="99" t="b">
        <v>0</v>
      </c>
      <c r="I1233" s="99" t="b">
        <v>0</v>
      </c>
      <c r="J1233" s="99" t="b">
        <v>0</v>
      </c>
      <c r="K1233" s="99" t="b">
        <v>0</v>
      </c>
      <c r="L1233" s="99" t="b">
        <v>0</v>
      </c>
    </row>
    <row r="1234" spans="1:12" ht="15">
      <c r="A1234" s="101" t="s">
        <v>773</v>
      </c>
      <c r="B1234" s="99" t="s">
        <v>762</v>
      </c>
      <c r="C1234" s="99">
        <v>2</v>
      </c>
      <c r="D1234" s="103">
        <v>0.0002568857989313416</v>
      </c>
      <c r="E1234" s="103">
        <v>2.556268989097692</v>
      </c>
      <c r="F1234" s="99" t="s">
        <v>2435</v>
      </c>
      <c r="G1234" s="99" t="b">
        <v>0</v>
      </c>
      <c r="H1234" s="99" t="b">
        <v>0</v>
      </c>
      <c r="I1234" s="99" t="b">
        <v>0</v>
      </c>
      <c r="J1234" s="99" t="b">
        <v>1</v>
      </c>
      <c r="K1234" s="99" t="b">
        <v>0</v>
      </c>
      <c r="L1234" s="99" t="b">
        <v>0</v>
      </c>
    </row>
    <row r="1235" spans="1:12" ht="15">
      <c r="A1235" s="101" t="s">
        <v>862</v>
      </c>
      <c r="B1235" s="99" t="s">
        <v>975</v>
      </c>
      <c r="C1235" s="99">
        <v>2</v>
      </c>
      <c r="D1235" s="103">
        <v>0.0002568857989313416</v>
      </c>
      <c r="E1235" s="103">
        <v>2.79035219513106</v>
      </c>
      <c r="F1235" s="99" t="s">
        <v>2435</v>
      </c>
      <c r="G1235" s="99" t="b">
        <v>0</v>
      </c>
      <c r="H1235" s="99" t="b">
        <v>0</v>
      </c>
      <c r="I1235" s="99" t="b">
        <v>0</v>
      </c>
      <c r="J1235" s="99" t="b">
        <v>0</v>
      </c>
      <c r="K1235" s="99" t="b">
        <v>0</v>
      </c>
      <c r="L1235" s="99" t="b">
        <v>0</v>
      </c>
    </row>
    <row r="1236" spans="1:12" ht="15">
      <c r="A1236" s="101" t="s">
        <v>2051</v>
      </c>
      <c r="B1236" s="99" t="s">
        <v>504</v>
      </c>
      <c r="C1236" s="99">
        <v>2</v>
      </c>
      <c r="D1236" s="103">
        <v>0.0002568857989313416</v>
      </c>
      <c r="E1236" s="103">
        <v>2.6074215115450734</v>
      </c>
      <c r="F1236" s="99" t="s">
        <v>2435</v>
      </c>
      <c r="G1236" s="99" t="b">
        <v>0</v>
      </c>
      <c r="H1236" s="99" t="b">
        <v>0</v>
      </c>
      <c r="I1236" s="99" t="b">
        <v>0</v>
      </c>
      <c r="J1236" s="99" t="b">
        <v>0</v>
      </c>
      <c r="K1236" s="99" t="b">
        <v>0</v>
      </c>
      <c r="L1236" s="99" t="b">
        <v>0</v>
      </c>
    </row>
    <row r="1237" spans="1:12" ht="15">
      <c r="A1237" s="101" t="s">
        <v>964</v>
      </c>
      <c r="B1237" s="99" t="s">
        <v>717</v>
      </c>
      <c r="C1237" s="99">
        <v>2</v>
      </c>
      <c r="D1237" s="103">
        <v>0.0002568857989313416</v>
      </c>
      <c r="E1237" s="103">
        <v>2.681207725705992</v>
      </c>
      <c r="F1237" s="99" t="s">
        <v>2435</v>
      </c>
      <c r="G1237" s="99" t="b">
        <v>0</v>
      </c>
      <c r="H1237" s="99" t="b">
        <v>0</v>
      </c>
      <c r="I1237" s="99" t="b">
        <v>0</v>
      </c>
      <c r="J1237" s="99" t="b">
        <v>0</v>
      </c>
      <c r="K1237" s="99" t="b">
        <v>0</v>
      </c>
      <c r="L1237" s="99" t="b">
        <v>0</v>
      </c>
    </row>
    <row r="1238" spans="1:12" ht="15">
      <c r="A1238" s="101" t="s">
        <v>1687</v>
      </c>
      <c r="B1238" s="99" t="s">
        <v>503</v>
      </c>
      <c r="C1238" s="99">
        <v>2</v>
      </c>
      <c r="D1238" s="103">
        <v>0.0002568857989313416</v>
      </c>
      <c r="E1238" s="103">
        <v>2.6074215115450734</v>
      </c>
      <c r="F1238" s="99" t="s">
        <v>2435</v>
      </c>
      <c r="G1238" s="99" t="b">
        <v>0</v>
      </c>
      <c r="H1238" s="99" t="b">
        <v>0</v>
      </c>
      <c r="I1238" s="99" t="b">
        <v>0</v>
      </c>
      <c r="J1238" s="99" t="b">
        <v>0</v>
      </c>
      <c r="K1238" s="99" t="b">
        <v>0</v>
      </c>
      <c r="L1238" s="99" t="b">
        <v>0</v>
      </c>
    </row>
    <row r="1239" spans="1:12" ht="15">
      <c r="A1239" s="101" t="s">
        <v>593</v>
      </c>
      <c r="B1239" s="99" t="s">
        <v>1462</v>
      </c>
      <c r="C1239" s="99">
        <v>2</v>
      </c>
      <c r="D1239" s="103">
        <v>0.0002568857989313416</v>
      </c>
      <c r="E1239" s="103">
        <v>2.7323602481533733</v>
      </c>
      <c r="F1239" s="99" t="s">
        <v>2435</v>
      </c>
      <c r="G1239" s="99" t="b">
        <v>0</v>
      </c>
      <c r="H1239" s="99" t="b">
        <v>0</v>
      </c>
      <c r="I1239" s="99" t="b">
        <v>0</v>
      </c>
      <c r="J1239" s="99" t="b">
        <v>0</v>
      </c>
      <c r="K1239" s="99" t="b">
        <v>0</v>
      </c>
      <c r="L1239" s="99" t="b">
        <v>0</v>
      </c>
    </row>
    <row r="1240" spans="1:12" ht="15">
      <c r="A1240" s="101" t="s">
        <v>230</v>
      </c>
      <c r="B1240" s="99" t="s">
        <v>1583</v>
      </c>
      <c r="C1240" s="99">
        <v>2</v>
      </c>
      <c r="D1240" s="103">
        <v>0.0002568857989313416</v>
      </c>
      <c r="E1240" s="103">
        <v>2.273722399127724</v>
      </c>
      <c r="F1240" s="99" t="s">
        <v>2435</v>
      </c>
      <c r="G1240" s="99" t="b">
        <v>0</v>
      </c>
      <c r="H1240" s="99" t="b">
        <v>0</v>
      </c>
      <c r="I1240" s="99" t="b">
        <v>0</v>
      </c>
      <c r="J1240" s="99" t="b">
        <v>1</v>
      </c>
      <c r="K1240" s="99" t="b">
        <v>0</v>
      </c>
      <c r="L1240" s="99" t="b">
        <v>0</v>
      </c>
    </row>
    <row r="1241" spans="1:12" ht="15">
      <c r="A1241" s="101" t="s">
        <v>1215</v>
      </c>
      <c r="B1241" s="99" t="s">
        <v>2187</v>
      </c>
      <c r="C1241" s="99">
        <v>2</v>
      </c>
      <c r="D1241" s="103">
        <v>0.0002568857989313416</v>
      </c>
      <c r="E1241" s="103">
        <v>3.5105114985370167</v>
      </c>
      <c r="F1241" s="99" t="s">
        <v>2435</v>
      </c>
      <c r="G1241" s="99" t="b">
        <v>0</v>
      </c>
      <c r="H1241" s="99" t="b">
        <v>0</v>
      </c>
      <c r="I1241" s="99" t="b">
        <v>0</v>
      </c>
      <c r="J1241" s="99" t="b">
        <v>0</v>
      </c>
      <c r="K1241" s="99" t="b">
        <v>0</v>
      </c>
      <c r="L1241" s="99" t="b">
        <v>0</v>
      </c>
    </row>
    <row r="1242" spans="1:12" ht="15">
      <c r="A1242" s="101" t="s">
        <v>1787</v>
      </c>
      <c r="B1242" s="99" t="s">
        <v>515</v>
      </c>
      <c r="C1242" s="99">
        <v>2</v>
      </c>
      <c r="D1242" s="103">
        <v>0.0002568857989313416</v>
      </c>
      <c r="E1242" s="103">
        <v>2.6654134585227602</v>
      </c>
      <c r="F1242" s="99" t="s">
        <v>2435</v>
      </c>
      <c r="G1242" s="99" t="b">
        <v>1</v>
      </c>
      <c r="H1242" s="99" t="b">
        <v>0</v>
      </c>
      <c r="I1242" s="99" t="b">
        <v>0</v>
      </c>
      <c r="J1242" s="99" t="b">
        <v>0</v>
      </c>
      <c r="K1242" s="99" t="b">
        <v>0</v>
      </c>
      <c r="L1242" s="99" t="b">
        <v>0</v>
      </c>
    </row>
    <row r="1243" spans="1:12" ht="15">
      <c r="A1243" s="101" t="s">
        <v>1169</v>
      </c>
      <c r="B1243" s="99" t="s">
        <v>504</v>
      </c>
      <c r="C1243" s="99">
        <v>2</v>
      </c>
      <c r="D1243" s="103">
        <v>0.0002568857989313416</v>
      </c>
      <c r="E1243" s="103">
        <v>2.306391515881092</v>
      </c>
      <c r="F1243" s="99" t="s">
        <v>2435</v>
      </c>
      <c r="G1243" s="99" t="b">
        <v>0</v>
      </c>
      <c r="H1243" s="99" t="b">
        <v>0</v>
      </c>
      <c r="I1243" s="99" t="b">
        <v>0</v>
      </c>
      <c r="J1243" s="99" t="b">
        <v>0</v>
      </c>
      <c r="K1243" s="99" t="b">
        <v>0</v>
      </c>
      <c r="L1243" s="99" t="b">
        <v>0</v>
      </c>
    </row>
    <row r="1244" spans="1:12" ht="15">
      <c r="A1244" s="101" t="s">
        <v>1061</v>
      </c>
      <c r="B1244" s="99" t="s">
        <v>578</v>
      </c>
      <c r="C1244" s="99">
        <v>2</v>
      </c>
      <c r="D1244" s="103">
        <v>0.0002568857989313416</v>
      </c>
      <c r="E1244" s="103">
        <v>2.4841825598146676</v>
      </c>
      <c r="F1244" s="99" t="s">
        <v>2435</v>
      </c>
      <c r="G1244" s="99" t="b">
        <v>0</v>
      </c>
      <c r="H1244" s="99" t="b">
        <v>0</v>
      </c>
      <c r="I1244" s="99" t="b">
        <v>0</v>
      </c>
      <c r="J1244" s="99" t="b">
        <v>0</v>
      </c>
      <c r="K1244" s="99" t="b">
        <v>0</v>
      </c>
      <c r="L1244" s="99" t="b">
        <v>0</v>
      </c>
    </row>
    <row r="1245" spans="1:12" ht="15">
      <c r="A1245" s="101" t="s">
        <v>541</v>
      </c>
      <c r="B1245" s="99" t="s">
        <v>2114</v>
      </c>
      <c r="C1245" s="99">
        <v>2</v>
      </c>
      <c r="D1245" s="103">
        <v>0.0002568857989313416</v>
      </c>
      <c r="E1245" s="103">
        <v>2.79035219513106</v>
      </c>
      <c r="F1245" s="99" t="s">
        <v>2435</v>
      </c>
      <c r="G1245" s="99" t="b">
        <v>0</v>
      </c>
      <c r="H1245" s="99" t="b">
        <v>0</v>
      </c>
      <c r="I1245" s="99" t="b">
        <v>0</v>
      </c>
      <c r="J1245" s="99" t="b">
        <v>0</v>
      </c>
      <c r="K1245" s="99" t="b">
        <v>0</v>
      </c>
      <c r="L1245" s="99" t="b">
        <v>0</v>
      </c>
    </row>
    <row r="1246" spans="1:12" ht="15">
      <c r="A1246" s="101" t="s">
        <v>477</v>
      </c>
      <c r="B1246" s="99" t="s">
        <v>1849</v>
      </c>
      <c r="C1246" s="99">
        <v>2</v>
      </c>
      <c r="D1246" s="103">
        <v>0.0002568857989313416</v>
      </c>
      <c r="E1246" s="103">
        <v>2.299658133222124</v>
      </c>
      <c r="F1246" s="99" t="s">
        <v>2435</v>
      </c>
      <c r="G1246" s="99" t="b">
        <v>0</v>
      </c>
      <c r="H1246" s="99" t="b">
        <v>0</v>
      </c>
      <c r="I1246" s="99" t="b">
        <v>0</v>
      </c>
      <c r="J1246" s="99" t="b">
        <v>0</v>
      </c>
      <c r="K1246" s="99" t="b">
        <v>0</v>
      </c>
      <c r="L1246" s="99" t="b">
        <v>0</v>
      </c>
    </row>
    <row r="1247" spans="1:12" ht="15">
      <c r="A1247" s="101" t="s">
        <v>866</v>
      </c>
      <c r="B1247" s="99" t="s">
        <v>968</v>
      </c>
      <c r="C1247" s="99">
        <v>2</v>
      </c>
      <c r="D1247" s="103">
        <v>0.0002568857989313416</v>
      </c>
      <c r="E1247" s="103">
        <v>2.79035219513106</v>
      </c>
      <c r="F1247" s="99" t="s">
        <v>2435</v>
      </c>
      <c r="G1247" s="99" t="b">
        <v>0</v>
      </c>
      <c r="H1247" s="99" t="b">
        <v>0</v>
      </c>
      <c r="I1247" s="99" t="b">
        <v>0</v>
      </c>
      <c r="J1247" s="99" t="b">
        <v>0</v>
      </c>
      <c r="K1247" s="99" t="b">
        <v>0</v>
      </c>
      <c r="L1247" s="99" t="b">
        <v>0</v>
      </c>
    </row>
    <row r="1248" spans="1:12" ht="15">
      <c r="A1248" s="101" t="s">
        <v>503</v>
      </c>
      <c r="B1248" s="99" t="s">
        <v>953</v>
      </c>
      <c r="C1248" s="99">
        <v>2</v>
      </c>
      <c r="D1248" s="103">
        <v>0.0002568857989313416</v>
      </c>
      <c r="E1248" s="103">
        <v>2.1583289804256545</v>
      </c>
      <c r="F1248" s="99" t="s">
        <v>2435</v>
      </c>
      <c r="G1248" s="99" t="b">
        <v>0</v>
      </c>
      <c r="H1248" s="99" t="b">
        <v>0</v>
      </c>
      <c r="I1248" s="99" t="b">
        <v>0</v>
      </c>
      <c r="J1248" s="99" t="b">
        <v>0</v>
      </c>
      <c r="K1248" s="99" t="b">
        <v>0</v>
      </c>
      <c r="L1248" s="99" t="b">
        <v>0</v>
      </c>
    </row>
    <row r="1249" spans="1:12" ht="15">
      <c r="A1249" s="101" t="s">
        <v>750</v>
      </c>
      <c r="B1249" s="99" t="s">
        <v>2048</v>
      </c>
      <c r="C1249" s="99">
        <v>2</v>
      </c>
      <c r="D1249" s="103">
        <v>0.0003030065275454034</v>
      </c>
      <c r="E1249" s="103">
        <v>3.1583289804256545</v>
      </c>
      <c r="F1249" s="99" t="s">
        <v>2435</v>
      </c>
      <c r="G1249" s="99" t="b">
        <v>0</v>
      </c>
      <c r="H1249" s="99" t="b">
        <v>0</v>
      </c>
      <c r="I1249" s="99" t="b">
        <v>0</v>
      </c>
      <c r="J1249" s="99" t="b">
        <v>0</v>
      </c>
      <c r="K1249" s="99" t="b">
        <v>0</v>
      </c>
      <c r="L1249" s="99" t="b">
        <v>0</v>
      </c>
    </row>
    <row r="1250" spans="1:12" ht="15">
      <c r="A1250" s="101" t="s">
        <v>665</v>
      </c>
      <c r="B1250" s="99" t="s">
        <v>1029</v>
      </c>
      <c r="C1250" s="99">
        <v>2</v>
      </c>
      <c r="D1250" s="103">
        <v>0.0002568857989313416</v>
      </c>
      <c r="E1250" s="103">
        <v>2.673238796034717</v>
      </c>
      <c r="F1250" s="99" t="s">
        <v>2435</v>
      </c>
      <c r="G1250" s="99" t="b">
        <v>0</v>
      </c>
      <c r="H1250" s="99" t="b">
        <v>0</v>
      </c>
      <c r="I1250" s="99" t="b">
        <v>0</v>
      </c>
      <c r="J1250" s="99" t="b">
        <v>0</v>
      </c>
      <c r="K1250" s="99" t="b">
        <v>0</v>
      </c>
      <c r="L1250" s="99" t="b">
        <v>0</v>
      </c>
    </row>
    <row r="1251" spans="1:12" ht="15">
      <c r="A1251" s="101" t="s">
        <v>549</v>
      </c>
      <c r="B1251" s="99" t="s">
        <v>498</v>
      </c>
      <c r="C1251" s="99">
        <v>2</v>
      </c>
      <c r="D1251" s="103">
        <v>0.0002568857989313416</v>
      </c>
      <c r="E1251" s="103">
        <v>1.5785453838088443</v>
      </c>
      <c r="F1251" s="99" t="s">
        <v>2435</v>
      </c>
      <c r="G1251" s="99" t="b">
        <v>0</v>
      </c>
      <c r="H1251" s="99" t="b">
        <v>0</v>
      </c>
      <c r="I1251" s="99" t="b">
        <v>0</v>
      </c>
      <c r="J1251" s="99" t="b">
        <v>0</v>
      </c>
      <c r="K1251" s="99" t="b">
        <v>0</v>
      </c>
      <c r="L1251" s="99" t="b">
        <v>0</v>
      </c>
    </row>
    <row r="1252" spans="1:12" ht="15">
      <c r="A1252" s="101" t="s">
        <v>1368</v>
      </c>
      <c r="B1252" s="99" t="s">
        <v>918</v>
      </c>
      <c r="C1252" s="99">
        <v>2</v>
      </c>
      <c r="D1252" s="103">
        <v>0.0002568857989313416</v>
      </c>
      <c r="E1252" s="103">
        <v>3.1583289804256545</v>
      </c>
      <c r="F1252" s="99" t="s">
        <v>2435</v>
      </c>
      <c r="G1252" s="99" t="b">
        <v>1</v>
      </c>
      <c r="H1252" s="99" t="b">
        <v>0</v>
      </c>
      <c r="I1252" s="99" t="b">
        <v>0</v>
      </c>
      <c r="J1252" s="99" t="b">
        <v>0</v>
      </c>
      <c r="K1252" s="99" t="b">
        <v>1</v>
      </c>
      <c r="L1252" s="99" t="b">
        <v>0</v>
      </c>
    </row>
    <row r="1253" spans="1:12" ht="15">
      <c r="A1253" s="101" t="s">
        <v>839</v>
      </c>
      <c r="B1253" s="99" t="s">
        <v>1037</v>
      </c>
      <c r="C1253" s="99">
        <v>2</v>
      </c>
      <c r="D1253" s="103">
        <v>0.0003030065275454034</v>
      </c>
      <c r="E1253" s="103">
        <v>2.869533441178685</v>
      </c>
      <c r="F1253" s="99" t="s">
        <v>2435</v>
      </c>
      <c r="G1253" s="99" t="b">
        <v>0</v>
      </c>
      <c r="H1253" s="99" t="b">
        <v>0</v>
      </c>
      <c r="I1253" s="99" t="b">
        <v>0</v>
      </c>
      <c r="J1253" s="99" t="b">
        <v>0</v>
      </c>
      <c r="K1253" s="99" t="b">
        <v>0</v>
      </c>
      <c r="L1253" s="99" t="b">
        <v>0</v>
      </c>
    </row>
    <row r="1254" spans="1:12" ht="15">
      <c r="A1254" s="101" t="s">
        <v>686</v>
      </c>
      <c r="B1254" s="99" t="s">
        <v>1657</v>
      </c>
      <c r="C1254" s="99">
        <v>2</v>
      </c>
      <c r="D1254" s="103">
        <v>0.0003030065275454034</v>
      </c>
      <c r="E1254" s="103">
        <v>2.936480230809298</v>
      </c>
      <c r="F1254" s="99" t="s">
        <v>2435</v>
      </c>
      <c r="G1254" s="99" t="b">
        <v>0</v>
      </c>
      <c r="H1254" s="99" t="b">
        <v>0</v>
      </c>
      <c r="I1254" s="99" t="b">
        <v>0</v>
      </c>
      <c r="J1254" s="99" t="b">
        <v>0</v>
      </c>
      <c r="K1254" s="99" t="b">
        <v>0</v>
      </c>
      <c r="L1254" s="99" t="b">
        <v>0</v>
      </c>
    </row>
    <row r="1255" spans="1:12" ht="15">
      <c r="A1255" s="101" t="s">
        <v>509</v>
      </c>
      <c r="B1255" s="99" t="s">
        <v>1052</v>
      </c>
      <c r="C1255" s="99">
        <v>2</v>
      </c>
      <c r="D1255" s="103">
        <v>0.0002568857989313416</v>
      </c>
      <c r="E1255" s="103">
        <v>2.2375102264732796</v>
      </c>
      <c r="F1255" s="99" t="s">
        <v>2435</v>
      </c>
      <c r="G1255" s="99" t="b">
        <v>0</v>
      </c>
      <c r="H1255" s="99" t="b">
        <v>0</v>
      </c>
      <c r="I1255" s="99" t="b">
        <v>0</v>
      </c>
      <c r="J1255" s="99" t="b">
        <v>0</v>
      </c>
      <c r="K1255" s="99" t="b">
        <v>0</v>
      </c>
      <c r="L1255" s="99" t="b">
        <v>0</v>
      </c>
    </row>
    <row r="1256" spans="1:12" ht="15">
      <c r="A1256" s="101" t="s">
        <v>529</v>
      </c>
      <c r="B1256" s="99" t="s">
        <v>1170</v>
      </c>
      <c r="C1256" s="99">
        <v>2</v>
      </c>
      <c r="D1256" s="103">
        <v>0.0002568857989313416</v>
      </c>
      <c r="E1256" s="103">
        <v>2.431330252489392</v>
      </c>
      <c r="F1256" s="99" t="s">
        <v>2435</v>
      </c>
      <c r="G1256" s="99" t="b">
        <v>0</v>
      </c>
      <c r="H1256" s="99" t="b">
        <v>0</v>
      </c>
      <c r="I1256" s="99" t="b">
        <v>0</v>
      </c>
      <c r="J1256" s="99" t="b">
        <v>0</v>
      </c>
      <c r="K1256" s="99" t="b">
        <v>0</v>
      </c>
      <c r="L1256" s="99" t="b">
        <v>0</v>
      </c>
    </row>
    <row r="1257" spans="1:12" ht="15">
      <c r="A1257" s="101" t="s">
        <v>573</v>
      </c>
      <c r="B1257" s="99" t="s">
        <v>475</v>
      </c>
      <c r="C1257" s="99">
        <v>2</v>
      </c>
      <c r="D1257" s="103">
        <v>0.0002568857989313416</v>
      </c>
      <c r="E1257" s="103">
        <v>1.2193647368051312</v>
      </c>
      <c r="F1257" s="99" t="s">
        <v>2435</v>
      </c>
      <c r="G1257" s="99" t="b">
        <v>0</v>
      </c>
      <c r="H1257" s="99" t="b">
        <v>0</v>
      </c>
      <c r="I1257" s="99" t="b">
        <v>0</v>
      </c>
      <c r="J1257" s="99" t="b">
        <v>0</v>
      </c>
      <c r="K1257" s="99" t="b">
        <v>0</v>
      </c>
      <c r="L1257" s="99" t="b">
        <v>0</v>
      </c>
    </row>
    <row r="1258" spans="1:12" ht="15">
      <c r="A1258" s="101" t="s">
        <v>230</v>
      </c>
      <c r="B1258" s="99" t="s">
        <v>1061</v>
      </c>
      <c r="C1258" s="99">
        <v>2</v>
      </c>
      <c r="D1258" s="103">
        <v>0.0002568857989313416</v>
      </c>
      <c r="E1258" s="103">
        <v>2.051873649511368</v>
      </c>
      <c r="F1258" s="99" t="s">
        <v>2435</v>
      </c>
      <c r="G1258" s="99" t="b">
        <v>0</v>
      </c>
      <c r="H1258" s="99" t="b">
        <v>0</v>
      </c>
      <c r="I1258" s="99" t="b">
        <v>0</v>
      </c>
      <c r="J1258" s="99" t="b">
        <v>0</v>
      </c>
      <c r="K1258" s="99" t="b">
        <v>0</v>
      </c>
      <c r="L1258" s="99" t="b">
        <v>0</v>
      </c>
    </row>
    <row r="1259" spans="1:12" ht="15">
      <c r="A1259" s="101" t="s">
        <v>1163</v>
      </c>
      <c r="B1259" s="99" t="s">
        <v>2282</v>
      </c>
      <c r="C1259" s="99">
        <v>2</v>
      </c>
      <c r="D1259" s="103">
        <v>0.0002568857989313416</v>
      </c>
      <c r="E1259" s="103">
        <v>3.5105114985370167</v>
      </c>
      <c r="F1259" s="99" t="s">
        <v>2435</v>
      </c>
      <c r="G1259" s="99" t="b">
        <v>0</v>
      </c>
      <c r="H1259" s="99" t="b">
        <v>0</v>
      </c>
      <c r="I1259" s="99" t="b">
        <v>0</v>
      </c>
      <c r="J1259" s="99" t="b">
        <v>0</v>
      </c>
      <c r="K1259" s="99" t="b">
        <v>0</v>
      </c>
      <c r="L1259" s="99" t="b">
        <v>0</v>
      </c>
    </row>
    <row r="1260" spans="1:12" ht="15">
      <c r="A1260" s="101" t="s">
        <v>606</v>
      </c>
      <c r="B1260" s="99" t="s">
        <v>689</v>
      </c>
      <c r="C1260" s="99">
        <v>2</v>
      </c>
      <c r="D1260" s="103">
        <v>0.0002568857989313416</v>
      </c>
      <c r="E1260" s="103">
        <v>2.2674734498507227</v>
      </c>
      <c r="F1260" s="99" t="s">
        <v>2435</v>
      </c>
      <c r="G1260" s="99" t="b">
        <v>0</v>
      </c>
      <c r="H1260" s="99" t="b">
        <v>0</v>
      </c>
      <c r="I1260" s="99" t="b">
        <v>0</v>
      </c>
      <c r="J1260" s="99" t="b">
        <v>0</v>
      </c>
      <c r="K1260" s="99" t="b">
        <v>0</v>
      </c>
      <c r="L1260" s="99" t="b">
        <v>0</v>
      </c>
    </row>
    <row r="1261" spans="1:12" ht="15">
      <c r="A1261" s="101" t="s">
        <v>677</v>
      </c>
      <c r="B1261" s="99" t="s">
        <v>1510</v>
      </c>
      <c r="C1261" s="99">
        <v>2</v>
      </c>
      <c r="D1261" s="103">
        <v>0.0003030065275454034</v>
      </c>
      <c r="E1261" s="103">
        <v>2.895087545651073</v>
      </c>
      <c r="F1261" s="99" t="s">
        <v>2435</v>
      </c>
      <c r="G1261" s="99" t="b">
        <v>0</v>
      </c>
      <c r="H1261" s="99" t="b">
        <v>0</v>
      </c>
      <c r="I1261" s="99" t="b">
        <v>0</v>
      </c>
      <c r="J1261" s="99" t="b">
        <v>0</v>
      </c>
      <c r="K1261" s="99" t="b">
        <v>0</v>
      </c>
      <c r="L1261" s="99" t="b">
        <v>0</v>
      </c>
    </row>
    <row r="1262" spans="1:12" ht="15">
      <c r="A1262" s="101" t="s">
        <v>626</v>
      </c>
      <c r="B1262" s="99" t="s">
        <v>1949</v>
      </c>
      <c r="C1262" s="99">
        <v>2</v>
      </c>
      <c r="D1262" s="103">
        <v>0.0002568857989313416</v>
      </c>
      <c r="E1262" s="103">
        <v>2.9986281375581427</v>
      </c>
      <c r="F1262" s="99" t="s">
        <v>2435</v>
      </c>
      <c r="G1262" s="99" t="b">
        <v>0</v>
      </c>
      <c r="H1262" s="99" t="b">
        <v>0</v>
      </c>
      <c r="I1262" s="99" t="b">
        <v>0</v>
      </c>
      <c r="J1262" s="99" t="b">
        <v>0</v>
      </c>
      <c r="K1262" s="99" t="b">
        <v>0</v>
      </c>
      <c r="L1262" s="99" t="b">
        <v>0</v>
      </c>
    </row>
    <row r="1263" spans="1:12" ht="15">
      <c r="A1263" s="101" t="s">
        <v>2170</v>
      </c>
      <c r="B1263" s="99" t="s">
        <v>846</v>
      </c>
      <c r="C1263" s="99">
        <v>2</v>
      </c>
      <c r="D1263" s="103">
        <v>0.0002568857989313416</v>
      </c>
      <c r="E1263" s="103">
        <v>3.2674734498507223</v>
      </c>
      <c r="F1263" s="99" t="s">
        <v>2435</v>
      </c>
      <c r="G1263" s="99" t="b">
        <v>0</v>
      </c>
      <c r="H1263" s="99" t="b">
        <v>0</v>
      </c>
      <c r="I1263" s="99" t="b">
        <v>0</v>
      </c>
      <c r="J1263" s="99" t="b">
        <v>0</v>
      </c>
      <c r="K1263" s="99" t="b">
        <v>0</v>
      </c>
      <c r="L1263" s="99" t="b">
        <v>0</v>
      </c>
    </row>
    <row r="1264" spans="1:12" ht="15">
      <c r="A1264" s="101" t="s">
        <v>758</v>
      </c>
      <c r="B1264" s="99" t="s">
        <v>893</v>
      </c>
      <c r="C1264" s="99">
        <v>2</v>
      </c>
      <c r="D1264" s="103">
        <v>0.0002568857989313416</v>
      </c>
      <c r="E1264" s="103">
        <v>2.681207725705992</v>
      </c>
      <c r="F1264" s="99" t="s">
        <v>2435</v>
      </c>
      <c r="G1264" s="99" t="b">
        <v>0</v>
      </c>
      <c r="H1264" s="99" t="b">
        <v>0</v>
      </c>
      <c r="I1264" s="99" t="b">
        <v>0</v>
      </c>
      <c r="J1264" s="99" t="b">
        <v>0</v>
      </c>
      <c r="K1264" s="99" t="b">
        <v>0</v>
      </c>
      <c r="L1264" s="99" t="b">
        <v>0</v>
      </c>
    </row>
    <row r="1265" spans="1:12" ht="15">
      <c r="A1265" s="101" t="s">
        <v>642</v>
      </c>
      <c r="B1265" s="99" t="s">
        <v>477</v>
      </c>
      <c r="C1265" s="99">
        <v>2</v>
      </c>
      <c r="D1265" s="103">
        <v>0.0003030065275454034</v>
      </c>
      <c r="E1265" s="103">
        <v>1.5215068828384801</v>
      </c>
      <c r="F1265" s="99" t="s">
        <v>2435</v>
      </c>
      <c r="G1265" s="99" t="b">
        <v>0</v>
      </c>
      <c r="H1265" s="99" t="b">
        <v>0</v>
      </c>
      <c r="I1265" s="99" t="b">
        <v>0</v>
      </c>
      <c r="J1265" s="99" t="b">
        <v>0</v>
      </c>
      <c r="K1265" s="99" t="b">
        <v>0</v>
      </c>
      <c r="L1265" s="99" t="b">
        <v>0</v>
      </c>
    </row>
    <row r="1266" spans="1:12" ht="15">
      <c r="A1266" s="101" t="s">
        <v>574</v>
      </c>
      <c r="B1266" s="99" t="s">
        <v>2136</v>
      </c>
      <c r="C1266" s="99">
        <v>2</v>
      </c>
      <c r="D1266" s="103">
        <v>0.0003030065275454034</v>
      </c>
      <c r="E1266" s="103">
        <v>2.8821225684867056</v>
      </c>
      <c r="F1266" s="99" t="s">
        <v>2435</v>
      </c>
      <c r="G1266" s="99" t="b">
        <v>0</v>
      </c>
      <c r="H1266" s="99" t="b">
        <v>0</v>
      </c>
      <c r="I1266" s="99" t="b">
        <v>0</v>
      </c>
      <c r="J1266" s="99" t="b">
        <v>0</v>
      </c>
      <c r="K1266" s="99" t="b">
        <v>0</v>
      </c>
      <c r="L1266" s="99" t="b">
        <v>0</v>
      </c>
    </row>
    <row r="1267" spans="1:12" ht="15">
      <c r="A1267" s="101" t="s">
        <v>1091</v>
      </c>
      <c r="B1267" s="99" t="s">
        <v>522</v>
      </c>
      <c r="C1267" s="99">
        <v>2</v>
      </c>
      <c r="D1267" s="103">
        <v>0.0002568857989313416</v>
      </c>
      <c r="E1267" s="103">
        <v>2.3722088003707356</v>
      </c>
      <c r="F1267" s="99" t="s">
        <v>2435</v>
      </c>
      <c r="G1267" s="99" t="b">
        <v>0</v>
      </c>
      <c r="H1267" s="99" t="b">
        <v>0</v>
      </c>
      <c r="I1267" s="99" t="b">
        <v>0</v>
      </c>
      <c r="J1267" s="99" t="b">
        <v>0</v>
      </c>
      <c r="K1267" s="99" t="b">
        <v>0</v>
      </c>
      <c r="L1267" s="99" t="b">
        <v>0</v>
      </c>
    </row>
    <row r="1268" spans="1:12" ht="15">
      <c r="A1268" s="101" t="s">
        <v>474</v>
      </c>
      <c r="B1268" s="99" t="s">
        <v>1118</v>
      </c>
      <c r="C1268" s="99">
        <v>2</v>
      </c>
      <c r="D1268" s="103">
        <v>0.0002568857989313416</v>
      </c>
      <c r="E1268" s="103">
        <v>1.590779840225856</v>
      </c>
      <c r="F1268" s="99" t="s">
        <v>2435</v>
      </c>
      <c r="G1268" s="99" t="b">
        <v>0</v>
      </c>
      <c r="H1268" s="99" t="b">
        <v>0</v>
      </c>
      <c r="I1268" s="99" t="b">
        <v>0</v>
      </c>
      <c r="J1268" s="99" t="b">
        <v>0</v>
      </c>
      <c r="K1268" s="99" t="b">
        <v>0</v>
      </c>
      <c r="L1268" s="99" t="b">
        <v>0</v>
      </c>
    </row>
    <row r="1269" spans="1:12" ht="15">
      <c r="A1269" s="101" t="s">
        <v>546</v>
      </c>
      <c r="B1269" s="99" t="s">
        <v>479</v>
      </c>
      <c r="C1269" s="99">
        <v>2</v>
      </c>
      <c r="D1269" s="103">
        <v>0.0003030065275454034</v>
      </c>
      <c r="E1269" s="103">
        <v>1.3789730289036402</v>
      </c>
      <c r="F1269" s="99" t="s">
        <v>2435</v>
      </c>
      <c r="G1269" s="99" t="b">
        <v>0</v>
      </c>
      <c r="H1269" s="99" t="b">
        <v>0</v>
      </c>
      <c r="I1269" s="99" t="b">
        <v>0</v>
      </c>
      <c r="J1269" s="99" t="b">
        <v>0</v>
      </c>
      <c r="K1269" s="99" t="b">
        <v>0</v>
      </c>
      <c r="L1269" s="99" t="b">
        <v>0</v>
      </c>
    </row>
    <row r="1270" spans="1:12" ht="15">
      <c r="A1270" s="101" t="s">
        <v>506</v>
      </c>
      <c r="B1270" s="99" t="s">
        <v>230</v>
      </c>
      <c r="C1270" s="99">
        <v>2</v>
      </c>
      <c r="D1270" s="103">
        <v>0.0002568857989313416</v>
      </c>
      <c r="E1270" s="103">
        <v>1.3132309404113978</v>
      </c>
      <c r="F1270" s="99" t="s">
        <v>2435</v>
      </c>
      <c r="G1270" s="99" t="b">
        <v>0</v>
      </c>
      <c r="H1270" s="99" t="b">
        <v>0</v>
      </c>
      <c r="I1270" s="99" t="b">
        <v>0</v>
      </c>
      <c r="J1270" s="99" t="b">
        <v>0</v>
      </c>
      <c r="K1270" s="99" t="b">
        <v>0</v>
      </c>
      <c r="L1270" s="99" t="b">
        <v>0</v>
      </c>
    </row>
    <row r="1271" spans="1:12" ht="15">
      <c r="A1271" s="101" t="s">
        <v>1362</v>
      </c>
      <c r="B1271" s="99" t="s">
        <v>584</v>
      </c>
      <c r="C1271" s="99">
        <v>2</v>
      </c>
      <c r="D1271" s="103">
        <v>0.0002568857989313416</v>
      </c>
      <c r="E1271" s="103">
        <v>2.7323602481533733</v>
      </c>
      <c r="F1271" s="99" t="s">
        <v>2435</v>
      </c>
      <c r="G1271" s="99" t="b">
        <v>0</v>
      </c>
      <c r="H1271" s="99" t="b">
        <v>0</v>
      </c>
      <c r="I1271" s="99" t="b">
        <v>0</v>
      </c>
      <c r="J1271" s="99" t="b">
        <v>0</v>
      </c>
      <c r="K1271" s="99" t="b">
        <v>0</v>
      </c>
      <c r="L1271" s="99" t="b">
        <v>0</v>
      </c>
    </row>
    <row r="1272" spans="1:12" ht="15">
      <c r="A1272" s="101" t="s">
        <v>484</v>
      </c>
      <c r="B1272" s="99" t="s">
        <v>716</v>
      </c>
      <c r="C1272" s="99">
        <v>2</v>
      </c>
      <c r="D1272" s="103">
        <v>0.0002568857989313416</v>
      </c>
      <c r="E1272" s="103">
        <v>1.7234054055004469</v>
      </c>
      <c r="F1272" s="99" t="s">
        <v>2435</v>
      </c>
      <c r="G1272" s="99" t="b">
        <v>0</v>
      </c>
      <c r="H1272" s="99" t="b">
        <v>0</v>
      </c>
      <c r="I1272" s="99" t="b">
        <v>0</v>
      </c>
      <c r="J1272" s="99" t="b">
        <v>0</v>
      </c>
      <c r="K1272" s="99" t="b">
        <v>0</v>
      </c>
      <c r="L1272" s="99" t="b">
        <v>0</v>
      </c>
    </row>
    <row r="1273" spans="1:12" ht="15">
      <c r="A1273" s="101" t="s">
        <v>641</v>
      </c>
      <c r="B1273" s="99" t="s">
        <v>2141</v>
      </c>
      <c r="C1273" s="99">
        <v>2</v>
      </c>
      <c r="D1273" s="103">
        <v>0.0002568857989313416</v>
      </c>
      <c r="E1273" s="103">
        <v>3.0333902438173546</v>
      </c>
      <c r="F1273" s="99" t="s">
        <v>2435</v>
      </c>
      <c r="G1273" s="99" t="b">
        <v>0</v>
      </c>
      <c r="H1273" s="99" t="b">
        <v>0</v>
      </c>
      <c r="I1273" s="99" t="b">
        <v>0</v>
      </c>
      <c r="J1273" s="99" t="b">
        <v>0</v>
      </c>
      <c r="K1273" s="99" t="b">
        <v>0</v>
      </c>
      <c r="L1273" s="99" t="b">
        <v>0</v>
      </c>
    </row>
    <row r="1274" spans="1:12" ht="15">
      <c r="A1274" s="101" t="s">
        <v>1082</v>
      </c>
      <c r="B1274" s="99" t="s">
        <v>545</v>
      </c>
      <c r="C1274" s="99">
        <v>2</v>
      </c>
      <c r="D1274" s="103">
        <v>0.0002568857989313416</v>
      </c>
      <c r="E1274" s="103">
        <v>2.4136014855289605</v>
      </c>
      <c r="F1274" s="99" t="s">
        <v>2435</v>
      </c>
      <c r="G1274" s="99" t="b">
        <v>0</v>
      </c>
      <c r="H1274" s="99" t="b">
        <v>0</v>
      </c>
      <c r="I1274" s="99" t="b">
        <v>0</v>
      </c>
      <c r="J1274" s="99" t="b">
        <v>0</v>
      </c>
      <c r="K1274" s="99" t="b">
        <v>0</v>
      </c>
      <c r="L1274" s="99" t="b">
        <v>0</v>
      </c>
    </row>
    <row r="1275" spans="1:12" ht="15">
      <c r="A1275" s="101" t="s">
        <v>597</v>
      </c>
      <c r="B1275" s="99" t="s">
        <v>932</v>
      </c>
      <c r="C1275" s="99">
        <v>2</v>
      </c>
      <c r="D1275" s="103">
        <v>0.0002568857989313416</v>
      </c>
      <c r="E1275" s="103">
        <v>2.431330252489392</v>
      </c>
      <c r="F1275" s="99" t="s">
        <v>2435</v>
      </c>
      <c r="G1275" s="99" t="b">
        <v>0</v>
      </c>
      <c r="H1275" s="99" t="b">
        <v>0</v>
      </c>
      <c r="I1275" s="99" t="b">
        <v>0</v>
      </c>
      <c r="J1275" s="99" t="b">
        <v>0</v>
      </c>
      <c r="K1275" s="99" t="b">
        <v>0</v>
      </c>
      <c r="L1275" s="99" t="b">
        <v>0</v>
      </c>
    </row>
    <row r="1276" spans="1:12" ht="15">
      <c r="A1276" s="101" t="s">
        <v>493</v>
      </c>
      <c r="B1276" s="99" t="s">
        <v>2122</v>
      </c>
      <c r="C1276" s="99">
        <v>2</v>
      </c>
      <c r="D1276" s="103">
        <v>0.0002568857989313416</v>
      </c>
      <c r="E1276" s="103">
        <v>2.52150688283848</v>
      </c>
      <c r="F1276" s="99" t="s">
        <v>2435</v>
      </c>
      <c r="G1276" s="99" t="b">
        <v>0</v>
      </c>
      <c r="H1276" s="99" t="b">
        <v>0</v>
      </c>
      <c r="I1276" s="99" t="b">
        <v>0</v>
      </c>
      <c r="J1276" s="99" t="b">
        <v>0</v>
      </c>
      <c r="K1276" s="99" t="b">
        <v>0</v>
      </c>
      <c r="L1276" s="99" t="b">
        <v>0</v>
      </c>
    </row>
    <row r="1277" spans="1:12" ht="15">
      <c r="A1277" s="101" t="s">
        <v>856</v>
      </c>
      <c r="B1277" s="99" t="s">
        <v>1381</v>
      </c>
      <c r="C1277" s="99">
        <v>2</v>
      </c>
      <c r="D1277" s="103">
        <v>0.0002568857989313416</v>
      </c>
      <c r="E1277" s="103">
        <v>3.0913821907950414</v>
      </c>
      <c r="F1277" s="99" t="s">
        <v>2435</v>
      </c>
      <c r="G1277" s="99" t="b">
        <v>0</v>
      </c>
      <c r="H1277" s="99" t="b">
        <v>0</v>
      </c>
      <c r="I1277" s="99" t="b">
        <v>0</v>
      </c>
      <c r="J1277" s="99" t="b">
        <v>0</v>
      </c>
      <c r="K1277" s="99" t="b">
        <v>0</v>
      </c>
      <c r="L1277" s="99" t="b">
        <v>0</v>
      </c>
    </row>
    <row r="1278" spans="1:12" ht="15">
      <c r="A1278" s="101" t="s">
        <v>1873</v>
      </c>
      <c r="B1278" s="99" t="s">
        <v>478</v>
      </c>
      <c r="C1278" s="99">
        <v>2</v>
      </c>
      <c r="D1278" s="103">
        <v>0.0002568857989313416</v>
      </c>
      <c r="E1278" s="103">
        <v>2.3566966341924878</v>
      </c>
      <c r="F1278" s="99" t="s">
        <v>2435</v>
      </c>
      <c r="G1278" s="99" t="b">
        <v>0</v>
      </c>
      <c r="H1278" s="99" t="b">
        <v>0</v>
      </c>
      <c r="I1278" s="99" t="b">
        <v>0</v>
      </c>
      <c r="J1278" s="99" t="b">
        <v>0</v>
      </c>
      <c r="K1278" s="99" t="b">
        <v>0</v>
      </c>
      <c r="L1278" s="99" t="b">
        <v>0</v>
      </c>
    </row>
    <row r="1279" spans="1:12" ht="15">
      <c r="A1279" s="101" t="s">
        <v>573</v>
      </c>
      <c r="B1279" s="99" t="s">
        <v>565</v>
      </c>
      <c r="C1279" s="99">
        <v>2</v>
      </c>
      <c r="D1279" s="103">
        <v>0.0003030065275454034</v>
      </c>
      <c r="E1279" s="103">
        <v>1.9527036427724127</v>
      </c>
      <c r="F1279" s="99" t="s">
        <v>2435</v>
      </c>
      <c r="G1279" s="99" t="b">
        <v>0</v>
      </c>
      <c r="H1279" s="99" t="b">
        <v>0</v>
      </c>
      <c r="I1279" s="99" t="b">
        <v>0</v>
      </c>
      <c r="J1279" s="99" t="b">
        <v>0</v>
      </c>
      <c r="K1279" s="99" t="b">
        <v>0</v>
      </c>
      <c r="L1279" s="99" t="b">
        <v>0</v>
      </c>
    </row>
    <row r="1280" spans="1:12" ht="15">
      <c r="A1280" s="101" t="s">
        <v>628</v>
      </c>
      <c r="B1280" s="99" t="s">
        <v>1956</v>
      </c>
      <c r="C1280" s="99">
        <v>2</v>
      </c>
      <c r="D1280" s="103">
        <v>0.0002568857989313416</v>
      </c>
      <c r="E1280" s="103">
        <v>2.9986281375581427</v>
      </c>
      <c r="F1280" s="99" t="s">
        <v>2435</v>
      </c>
      <c r="G1280" s="99" t="b">
        <v>0</v>
      </c>
      <c r="H1280" s="99" t="b">
        <v>0</v>
      </c>
      <c r="I1280" s="99" t="b">
        <v>0</v>
      </c>
      <c r="J1280" s="99" t="b">
        <v>0</v>
      </c>
      <c r="K1280" s="99" t="b">
        <v>1</v>
      </c>
      <c r="L1280" s="99" t="b">
        <v>0</v>
      </c>
    </row>
    <row r="1281" spans="1:12" ht="15">
      <c r="A1281" s="101" t="s">
        <v>1344</v>
      </c>
      <c r="B1281" s="99" t="s">
        <v>1368</v>
      </c>
      <c r="C1281" s="99">
        <v>2</v>
      </c>
      <c r="D1281" s="103">
        <v>0.0002568857989313416</v>
      </c>
      <c r="E1281" s="103">
        <v>3.4593589760896357</v>
      </c>
      <c r="F1281" s="99" t="s">
        <v>2435</v>
      </c>
      <c r="G1281" s="99" t="b">
        <v>0</v>
      </c>
      <c r="H1281" s="99" t="b">
        <v>0</v>
      </c>
      <c r="I1281" s="99" t="b">
        <v>0</v>
      </c>
      <c r="J1281" s="99" t="b">
        <v>1</v>
      </c>
      <c r="K1281" s="99" t="b">
        <v>0</v>
      </c>
      <c r="L1281" s="99" t="b">
        <v>0</v>
      </c>
    </row>
    <row r="1282" spans="1:12" ht="15">
      <c r="A1282" s="101" t="s">
        <v>564</v>
      </c>
      <c r="B1282" s="99" t="s">
        <v>754</v>
      </c>
      <c r="C1282" s="99">
        <v>2</v>
      </c>
      <c r="D1282" s="103">
        <v>0.0002568857989313416</v>
      </c>
      <c r="E1282" s="103">
        <v>2.2040864709863297</v>
      </c>
      <c r="F1282" s="99" t="s">
        <v>2435</v>
      </c>
      <c r="G1282" s="99" t="b">
        <v>0</v>
      </c>
      <c r="H1282" s="99" t="b">
        <v>0</v>
      </c>
      <c r="I1282" s="99" t="b">
        <v>0</v>
      </c>
      <c r="J1282" s="99" t="b">
        <v>0</v>
      </c>
      <c r="K1282" s="99" t="b">
        <v>0</v>
      </c>
      <c r="L1282" s="99" t="b">
        <v>0</v>
      </c>
    </row>
    <row r="1283" spans="1:12" ht="15">
      <c r="A1283" s="101" t="s">
        <v>1435</v>
      </c>
      <c r="B1283" s="99" t="s">
        <v>481</v>
      </c>
      <c r="C1283" s="99">
        <v>2</v>
      </c>
      <c r="D1283" s="103">
        <v>0.0002568857989313416</v>
      </c>
      <c r="E1283" s="103">
        <v>2.220476887174499</v>
      </c>
      <c r="F1283" s="99" t="s">
        <v>2435</v>
      </c>
      <c r="G1283" s="99" t="b">
        <v>0</v>
      </c>
      <c r="H1283" s="99" t="b">
        <v>0</v>
      </c>
      <c r="I1283" s="99" t="b">
        <v>0</v>
      </c>
      <c r="J1283" s="99" t="b">
        <v>0</v>
      </c>
      <c r="K1283" s="99" t="b">
        <v>0</v>
      </c>
      <c r="L1283" s="99" t="b">
        <v>0</v>
      </c>
    </row>
    <row r="1284" spans="1:12" ht="15">
      <c r="A1284" s="101" t="s">
        <v>951</v>
      </c>
      <c r="B1284" s="99" t="s">
        <v>480</v>
      </c>
      <c r="C1284" s="99">
        <v>2</v>
      </c>
      <c r="D1284" s="103">
        <v>0.0002568857989313416</v>
      </c>
      <c r="E1284" s="103">
        <v>1.8950875456510732</v>
      </c>
      <c r="F1284" s="99" t="s">
        <v>2435</v>
      </c>
      <c r="G1284" s="99" t="b">
        <v>0</v>
      </c>
      <c r="H1284" s="99" t="b">
        <v>0</v>
      </c>
      <c r="I1284" s="99" t="b">
        <v>0</v>
      </c>
      <c r="J1284" s="99" t="b">
        <v>0</v>
      </c>
      <c r="K1284" s="99" t="b">
        <v>0</v>
      </c>
      <c r="L1284" s="99" t="b">
        <v>0</v>
      </c>
    </row>
    <row r="1285" spans="1:12" ht="15">
      <c r="A1285" s="101" t="s">
        <v>476</v>
      </c>
      <c r="B1285" s="99" t="s">
        <v>1066</v>
      </c>
      <c r="C1285" s="99">
        <v>2</v>
      </c>
      <c r="D1285" s="103">
        <v>0.0002568857989313416</v>
      </c>
      <c r="E1285" s="103">
        <v>1.800817628809225</v>
      </c>
      <c r="F1285" s="99" t="s">
        <v>2435</v>
      </c>
      <c r="G1285" s="99" t="b">
        <v>0</v>
      </c>
      <c r="H1285" s="99" t="b">
        <v>0</v>
      </c>
      <c r="I1285" s="99" t="b">
        <v>0</v>
      </c>
      <c r="J1285" s="99" t="b">
        <v>0</v>
      </c>
      <c r="K1285" s="99" t="b">
        <v>0</v>
      </c>
      <c r="L1285" s="99" t="b">
        <v>0</v>
      </c>
    </row>
    <row r="1286" spans="1:12" ht="15">
      <c r="A1286" s="101" t="s">
        <v>1420</v>
      </c>
      <c r="B1286" s="99" t="s">
        <v>678</v>
      </c>
      <c r="C1286" s="99">
        <v>2</v>
      </c>
      <c r="D1286" s="103">
        <v>0.0002568857989313416</v>
      </c>
      <c r="E1286" s="103">
        <v>2.895087545651073</v>
      </c>
      <c r="F1286" s="99" t="s">
        <v>2435</v>
      </c>
      <c r="G1286" s="99" t="b">
        <v>1</v>
      </c>
      <c r="H1286" s="99" t="b">
        <v>0</v>
      </c>
      <c r="I1286" s="99" t="b">
        <v>0</v>
      </c>
      <c r="J1286" s="99" t="b">
        <v>0</v>
      </c>
      <c r="K1286" s="99" t="b">
        <v>0</v>
      </c>
      <c r="L1286" s="99" t="b">
        <v>0</v>
      </c>
    </row>
    <row r="1287" spans="1:12" ht="15">
      <c r="A1287" s="101" t="s">
        <v>587</v>
      </c>
      <c r="B1287" s="99" t="s">
        <v>541</v>
      </c>
      <c r="C1287" s="99">
        <v>2</v>
      </c>
      <c r="D1287" s="103">
        <v>0.0002568857989313416</v>
      </c>
      <c r="E1287" s="103">
        <v>1.8872622081391164</v>
      </c>
      <c r="F1287" s="99" t="s">
        <v>2435</v>
      </c>
      <c r="G1287" s="99" t="b">
        <v>0</v>
      </c>
      <c r="H1287" s="99" t="b">
        <v>0</v>
      </c>
      <c r="I1287" s="99" t="b">
        <v>0</v>
      </c>
      <c r="J1287" s="99" t="b">
        <v>0</v>
      </c>
      <c r="K1287" s="99" t="b">
        <v>0</v>
      </c>
      <c r="L1287" s="99" t="b">
        <v>0</v>
      </c>
    </row>
    <row r="1288" spans="1:12" ht="15">
      <c r="A1288" s="101" t="s">
        <v>544</v>
      </c>
      <c r="B1288" s="99" t="s">
        <v>1126</v>
      </c>
      <c r="C1288" s="99">
        <v>2</v>
      </c>
      <c r="D1288" s="103">
        <v>0.0002568857989313416</v>
      </c>
      <c r="E1288" s="103">
        <v>2.489322199467079</v>
      </c>
      <c r="F1288" s="99" t="s">
        <v>2435</v>
      </c>
      <c r="G1288" s="99" t="b">
        <v>0</v>
      </c>
      <c r="H1288" s="99" t="b">
        <v>0</v>
      </c>
      <c r="I1288" s="99" t="b">
        <v>0</v>
      </c>
      <c r="J1288" s="99" t="b">
        <v>0</v>
      </c>
      <c r="K1288" s="99" t="b">
        <v>0</v>
      </c>
      <c r="L1288" s="99" t="b">
        <v>0</v>
      </c>
    </row>
    <row r="1289" spans="1:12" ht="15">
      <c r="A1289" s="101" t="s">
        <v>498</v>
      </c>
      <c r="B1289" s="99" t="s">
        <v>484</v>
      </c>
      <c r="C1289" s="99">
        <v>2</v>
      </c>
      <c r="D1289" s="103">
        <v>0.0002568857989313416</v>
      </c>
      <c r="E1289" s="103">
        <v>1.1671029047331596</v>
      </c>
      <c r="F1289" s="99" t="s">
        <v>2435</v>
      </c>
      <c r="G1289" s="99" t="b">
        <v>0</v>
      </c>
      <c r="H1289" s="99" t="b">
        <v>0</v>
      </c>
      <c r="I1289" s="99" t="b">
        <v>0</v>
      </c>
      <c r="J1289" s="99" t="b">
        <v>0</v>
      </c>
      <c r="K1289" s="99" t="b">
        <v>0</v>
      </c>
      <c r="L1289" s="99" t="b">
        <v>0</v>
      </c>
    </row>
    <row r="1290" spans="1:12" ht="15">
      <c r="A1290" s="101" t="s">
        <v>650</v>
      </c>
      <c r="B1290" s="99" t="s">
        <v>712</v>
      </c>
      <c r="C1290" s="99">
        <v>2</v>
      </c>
      <c r="D1290" s="103">
        <v>0.0002568857989313416</v>
      </c>
      <c r="E1290" s="103">
        <v>2.334420239481336</v>
      </c>
      <c r="F1290" s="99" t="s">
        <v>2435</v>
      </c>
      <c r="G1290" s="99" t="b">
        <v>0</v>
      </c>
      <c r="H1290" s="99" t="b">
        <v>0</v>
      </c>
      <c r="I1290" s="99" t="b">
        <v>0</v>
      </c>
      <c r="J1290" s="99" t="b">
        <v>0</v>
      </c>
      <c r="K1290" s="99" t="b">
        <v>0</v>
      </c>
      <c r="L1290" s="99" t="b">
        <v>0</v>
      </c>
    </row>
    <row r="1291" spans="1:12" ht="15">
      <c r="A1291" s="101" t="s">
        <v>474</v>
      </c>
      <c r="B1291" s="99" t="s">
        <v>2191</v>
      </c>
      <c r="C1291" s="99">
        <v>2</v>
      </c>
      <c r="D1291" s="103">
        <v>0.0002568857989313416</v>
      </c>
      <c r="E1291" s="103">
        <v>1.9887198488978937</v>
      </c>
      <c r="F1291" s="99" t="s">
        <v>2435</v>
      </c>
      <c r="G1291" s="99" t="b">
        <v>0</v>
      </c>
      <c r="H1291" s="99" t="b">
        <v>0</v>
      </c>
      <c r="I1291" s="99" t="b">
        <v>0</v>
      </c>
      <c r="J1291" s="99" t="b">
        <v>0</v>
      </c>
      <c r="K1291" s="99" t="b">
        <v>0</v>
      </c>
      <c r="L1291" s="99" t="b">
        <v>0</v>
      </c>
    </row>
    <row r="1292" spans="1:12" ht="15">
      <c r="A1292" s="101" t="s">
        <v>1371</v>
      </c>
      <c r="B1292" s="99" t="s">
        <v>917</v>
      </c>
      <c r="C1292" s="99">
        <v>2</v>
      </c>
      <c r="D1292" s="103">
        <v>0.0002568857989313416</v>
      </c>
      <c r="E1292" s="103">
        <v>3.1583289804256545</v>
      </c>
      <c r="F1292" s="99" t="s">
        <v>2435</v>
      </c>
      <c r="G1292" s="99" t="b">
        <v>0</v>
      </c>
      <c r="H1292" s="99" t="b">
        <v>0</v>
      </c>
      <c r="I1292" s="99" t="b">
        <v>0</v>
      </c>
      <c r="J1292" s="99" t="b">
        <v>0</v>
      </c>
      <c r="K1292" s="99" t="b">
        <v>0</v>
      </c>
      <c r="L1292" s="99" t="b">
        <v>0</v>
      </c>
    </row>
    <row r="1293" spans="1:12" ht="15">
      <c r="A1293" s="101" t="s">
        <v>1532</v>
      </c>
      <c r="B1293" s="99" t="s">
        <v>1999</v>
      </c>
      <c r="C1293" s="99">
        <v>2</v>
      </c>
      <c r="D1293" s="103">
        <v>0.0002568857989313416</v>
      </c>
      <c r="E1293" s="103">
        <v>3.635450235145317</v>
      </c>
      <c r="F1293" s="99" t="s">
        <v>2435</v>
      </c>
      <c r="G1293" s="99" t="b">
        <v>0</v>
      </c>
      <c r="H1293" s="99" t="b">
        <v>0</v>
      </c>
      <c r="I1293" s="99" t="b">
        <v>0</v>
      </c>
      <c r="J1293" s="99" t="b">
        <v>0</v>
      </c>
      <c r="K1293" s="99" t="b">
        <v>0</v>
      </c>
      <c r="L1293" s="99" t="b">
        <v>0</v>
      </c>
    </row>
    <row r="1294" spans="1:12" ht="15">
      <c r="A1294" s="101" t="s">
        <v>2024</v>
      </c>
      <c r="B1294" s="99" t="s">
        <v>803</v>
      </c>
      <c r="C1294" s="99">
        <v>2</v>
      </c>
      <c r="D1294" s="103">
        <v>0.0002568857989313416</v>
      </c>
      <c r="E1294" s="103">
        <v>3.209481502873036</v>
      </c>
      <c r="F1294" s="99" t="s">
        <v>2435</v>
      </c>
      <c r="G1294" s="99" t="b">
        <v>1</v>
      </c>
      <c r="H1294" s="99" t="b">
        <v>0</v>
      </c>
      <c r="I1294" s="99" t="b">
        <v>0</v>
      </c>
      <c r="J1294" s="99" t="b">
        <v>0</v>
      </c>
      <c r="K1294" s="99" t="b">
        <v>0</v>
      </c>
      <c r="L1294" s="99" t="b">
        <v>0</v>
      </c>
    </row>
    <row r="1295" spans="1:12" ht="15">
      <c r="A1295" s="101" t="s">
        <v>1294</v>
      </c>
      <c r="B1295" s="99" t="s">
        <v>1729</v>
      </c>
      <c r="C1295" s="99">
        <v>2</v>
      </c>
      <c r="D1295" s="103">
        <v>0.0002568857989313416</v>
      </c>
      <c r="E1295" s="103">
        <v>3.5105114985370167</v>
      </c>
      <c r="F1295" s="99" t="s">
        <v>2435</v>
      </c>
      <c r="G1295" s="99" t="b">
        <v>0</v>
      </c>
      <c r="H1295" s="99" t="b">
        <v>0</v>
      </c>
      <c r="I1295" s="99" t="b">
        <v>0</v>
      </c>
      <c r="J1295" s="99" t="b">
        <v>0</v>
      </c>
      <c r="K1295" s="99" t="b">
        <v>0</v>
      </c>
      <c r="L1295" s="99" t="b">
        <v>0</v>
      </c>
    </row>
    <row r="1296" spans="1:12" ht="15">
      <c r="A1296" s="101" t="s">
        <v>512</v>
      </c>
      <c r="B1296" s="99" t="s">
        <v>474</v>
      </c>
      <c r="C1296" s="99">
        <v>2</v>
      </c>
      <c r="D1296" s="103">
        <v>0.0002568857989313416</v>
      </c>
      <c r="E1296" s="103">
        <v>0.8339321919742403</v>
      </c>
      <c r="F1296" s="99" t="s">
        <v>2435</v>
      </c>
      <c r="G1296" s="99" t="b">
        <v>0</v>
      </c>
      <c r="H1296" s="99" t="b">
        <v>0</v>
      </c>
      <c r="I1296" s="99" t="b">
        <v>0</v>
      </c>
      <c r="J1296" s="99" t="b">
        <v>0</v>
      </c>
      <c r="K1296" s="99" t="b">
        <v>0</v>
      </c>
      <c r="L1296" s="99" t="b">
        <v>0</v>
      </c>
    </row>
    <row r="1297" spans="1:12" ht="15">
      <c r="A1297" s="101" t="s">
        <v>480</v>
      </c>
      <c r="B1297" s="99" t="s">
        <v>622</v>
      </c>
      <c r="C1297" s="99">
        <v>2</v>
      </c>
      <c r="D1297" s="103">
        <v>0.0002568857989313416</v>
      </c>
      <c r="E1297" s="103">
        <v>1.5672643733991554</v>
      </c>
      <c r="F1297" s="99" t="s">
        <v>2435</v>
      </c>
      <c r="G1297" s="99" t="b">
        <v>0</v>
      </c>
      <c r="H1297" s="99" t="b">
        <v>0</v>
      </c>
      <c r="I1297" s="99" t="b">
        <v>0</v>
      </c>
      <c r="J1297" s="99" t="b">
        <v>0</v>
      </c>
      <c r="K1297" s="99" t="b">
        <v>0</v>
      </c>
      <c r="L1297" s="99" t="b">
        <v>0</v>
      </c>
    </row>
    <row r="1298" spans="1:12" ht="15">
      <c r="A1298" s="101" t="s">
        <v>503</v>
      </c>
      <c r="B1298" s="99" t="s">
        <v>1973</v>
      </c>
      <c r="C1298" s="99">
        <v>2</v>
      </c>
      <c r="D1298" s="103">
        <v>0.0002568857989313416</v>
      </c>
      <c r="E1298" s="103">
        <v>2.635450235145317</v>
      </c>
      <c r="F1298" s="99" t="s">
        <v>2435</v>
      </c>
      <c r="G1298" s="99" t="b">
        <v>0</v>
      </c>
      <c r="H1298" s="99" t="b">
        <v>0</v>
      </c>
      <c r="I1298" s="99" t="b">
        <v>0</v>
      </c>
      <c r="J1298" s="99" t="b">
        <v>0</v>
      </c>
      <c r="K1298" s="99" t="b">
        <v>0</v>
      </c>
      <c r="L1298" s="99" t="b">
        <v>0</v>
      </c>
    </row>
    <row r="1299" spans="1:12" ht="15">
      <c r="A1299" s="101" t="s">
        <v>492</v>
      </c>
      <c r="B1299" s="99" t="s">
        <v>551</v>
      </c>
      <c r="C1299" s="99">
        <v>2</v>
      </c>
      <c r="D1299" s="103">
        <v>0.0002568857989313416</v>
      </c>
      <c r="E1299" s="103">
        <v>1.5437832775496325</v>
      </c>
      <c r="F1299" s="99" t="s">
        <v>2435</v>
      </c>
      <c r="G1299" s="99" t="b">
        <v>0</v>
      </c>
      <c r="H1299" s="99" t="b">
        <v>0</v>
      </c>
      <c r="I1299" s="99" t="b">
        <v>0</v>
      </c>
      <c r="J1299" s="99" t="b">
        <v>0</v>
      </c>
      <c r="K1299" s="99" t="b">
        <v>0</v>
      </c>
      <c r="L1299" s="99" t="b">
        <v>0</v>
      </c>
    </row>
    <row r="1300" spans="1:12" ht="15">
      <c r="A1300" s="101" t="s">
        <v>1255</v>
      </c>
      <c r="B1300" s="99" t="s">
        <v>529</v>
      </c>
      <c r="C1300" s="99">
        <v>2</v>
      </c>
      <c r="D1300" s="103">
        <v>0.0002568857989313416</v>
      </c>
      <c r="E1300" s="103">
        <v>2.431330252489392</v>
      </c>
      <c r="F1300" s="99" t="s">
        <v>2435</v>
      </c>
      <c r="G1300" s="99" t="b">
        <v>0</v>
      </c>
      <c r="H1300" s="99" t="b">
        <v>0</v>
      </c>
      <c r="I1300" s="99" t="b">
        <v>0</v>
      </c>
      <c r="J1300" s="99" t="b">
        <v>0</v>
      </c>
      <c r="K1300" s="99" t="b">
        <v>0</v>
      </c>
      <c r="L1300" s="99" t="b">
        <v>0</v>
      </c>
    </row>
    <row r="1301" spans="1:12" ht="15">
      <c r="A1301" s="101" t="s">
        <v>1870</v>
      </c>
      <c r="B1301" s="99" t="s">
        <v>819</v>
      </c>
      <c r="C1301" s="99">
        <v>2</v>
      </c>
      <c r="D1301" s="103">
        <v>0.0002568857989313416</v>
      </c>
      <c r="E1301" s="103">
        <v>3.2674734498507223</v>
      </c>
      <c r="F1301" s="99" t="s">
        <v>2435</v>
      </c>
      <c r="G1301" s="99" t="b">
        <v>0</v>
      </c>
      <c r="H1301" s="99" t="b">
        <v>0</v>
      </c>
      <c r="I1301" s="99" t="b">
        <v>0</v>
      </c>
      <c r="J1301" s="99" t="b">
        <v>0</v>
      </c>
      <c r="K1301" s="99" t="b">
        <v>0</v>
      </c>
      <c r="L1301" s="99" t="b">
        <v>0</v>
      </c>
    </row>
    <row r="1302" spans="1:12" ht="15">
      <c r="A1302" s="101" t="s">
        <v>617</v>
      </c>
      <c r="B1302" s="99" t="s">
        <v>1042</v>
      </c>
      <c r="C1302" s="99">
        <v>2</v>
      </c>
      <c r="D1302" s="103">
        <v>0.0002568857989313416</v>
      </c>
      <c r="E1302" s="103">
        <v>2.600688128886105</v>
      </c>
      <c r="F1302" s="99" t="s">
        <v>2435</v>
      </c>
      <c r="G1302" s="99" t="b">
        <v>0</v>
      </c>
      <c r="H1302" s="99" t="b">
        <v>0</v>
      </c>
      <c r="I1302" s="99" t="b">
        <v>0</v>
      </c>
      <c r="J1302" s="99" t="b">
        <v>0</v>
      </c>
      <c r="K1302" s="99" t="b">
        <v>0</v>
      </c>
      <c r="L1302" s="99" t="b">
        <v>0</v>
      </c>
    </row>
    <row r="1303" spans="1:12" ht="15">
      <c r="A1303" s="101" t="s">
        <v>476</v>
      </c>
      <c r="B1303" s="99" t="s">
        <v>1870</v>
      </c>
      <c r="C1303" s="99">
        <v>2</v>
      </c>
      <c r="D1303" s="103">
        <v>0.0002568857989313416</v>
      </c>
      <c r="E1303" s="103">
        <v>2.1987576374812625</v>
      </c>
      <c r="F1303" s="99" t="s">
        <v>2435</v>
      </c>
      <c r="G1303" s="99" t="b">
        <v>0</v>
      </c>
      <c r="H1303" s="99" t="b">
        <v>0</v>
      </c>
      <c r="I1303" s="99" t="b">
        <v>0</v>
      </c>
      <c r="J1303" s="99" t="b">
        <v>0</v>
      </c>
      <c r="K1303" s="99" t="b">
        <v>0</v>
      </c>
      <c r="L1303" s="99" t="b">
        <v>0</v>
      </c>
    </row>
    <row r="1304" spans="1:12" ht="15">
      <c r="A1304" s="101" t="s">
        <v>509</v>
      </c>
      <c r="B1304" s="99" t="s">
        <v>723</v>
      </c>
      <c r="C1304" s="99">
        <v>2</v>
      </c>
      <c r="D1304" s="103">
        <v>0.0002568857989313416</v>
      </c>
      <c r="E1304" s="103">
        <v>1.9822377213699733</v>
      </c>
      <c r="F1304" s="99" t="s">
        <v>2435</v>
      </c>
      <c r="G1304" s="99" t="b">
        <v>0</v>
      </c>
      <c r="H1304" s="99" t="b">
        <v>0</v>
      </c>
      <c r="I1304" s="99" t="b">
        <v>0</v>
      </c>
      <c r="J1304" s="99" t="b">
        <v>0</v>
      </c>
      <c r="K1304" s="99" t="b">
        <v>0</v>
      </c>
      <c r="L1304" s="99" t="b">
        <v>0</v>
      </c>
    </row>
    <row r="1305" spans="1:12" ht="15">
      <c r="A1305" s="101" t="s">
        <v>230</v>
      </c>
      <c r="B1305" s="99" t="s">
        <v>583</v>
      </c>
      <c r="C1305" s="99">
        <v>2</v>
      </c>
      <c r="D1305" s="103">
        <v>0.0002568857989313416</v>
      </c>
      <c r="E1305" s="103">
        <v>1.6047156181691484</v>
      </c>
      <c r="F1305" s="99" t="s">
        <v>2435</v>
      </c>
      <c r="G1305" s="99" t="b">
        <v>0</v>
      </c>
      <c r="H1305" s="99" t="b">
        <v>0</v>
      </c>
      <c r="I1305" s="99" t="b">
        <v>0</v>
      </c>
      <c r="J1305" s="99" t="b">
        <v>0</v>
      </c>
      <c r="K1305" s="99" t="b">
        <v>0</v>
      </c>
      <c r="L1305" s="99" t="b">
        <v>0</v>
      </c>
    </row>
    <row r="1306" spans="1:12" ht="15">
      <c r="A1306" s="101" t="s">
        <v>1101</v>
      </c>
      <c r="B1306" s="99" t="s">
        <v>478</v>
      </c>
      <c r="C1306" s="99">
        <v>2</v>
      </c>
      <c r="D1306" s="103">
        <v>0.0003030065275454034</v>
      </c>
      <c r="E1306" s="103">
        <v>1.9587566255204503</v>
      </c>
      <c r="F1306" s="99" t="s">
        <v>2435</v>
      </c>
      <c r="G1306" s="99" t="b">
        <v>0</v>
      </c>
      <c r="H1306" s="99" t="b">
        <v>0</v>
      </c>
      <c r="I1306" s="99" t="b">
        <v>0</v>
      </c>
      <c r="J1306" s="99" t="b">
        <v>0</v>
      </c>
      <c r="K1306" s="99" t="b">
        <v>0</v>
      </c>
      <c r="L1306" s="99" t="b">
        <v>0</v>
      </c>
    </row>
    <row r="1307" spans="1:12" ht="15">
      <c r="A1307" s="101" t="s">
        <v>619</v>
      </c>
      <c r="B1307" s="99" t="s">
        <v>486</v>
      </c>
      <c r="C1307" s="99">
        <v>2</v>
      </c>
      <c r="D1307" s="103">
        <v>0.0002568857989313416</v>
      </c>
      <c r="E1307" s="103">
        <v>1.6184168958465366</v>
      </c>
      <c r="F1307" s="99" t="s">
        <v>2435</v>
      </c>
      <c r="G1307" s="99" t="b">
        <v>0</v>
      </c>
      <c r="H1307" s="99" t="b">
        <v>0</v>
      </c>
      <c r="I1307" s="99" t="b">
        <v>0</v>
      </c>
      <c r="J1307" s="99" t="b">
        <v>0</v>
      </c>
      <c r="K1307" s="99" t="b">
        <v>0</v>
      </c>
      <c r="L1307" s="99" t="b">
        <v>0</v>
      </c>
    </row>
    <row r="1308" spans="1:12" ht="15">
      <c r="A1308" s="101" t="s">
        <v>560</v>
      </c>
      <c r="B1308" s="99" t="s">
        <v>737</v>
      </c>
      <c r="C1308" s="99">
        <v>2</v>
      </c>
      <c r="D1308" s="103">
        <v>0.0002568857989313416</v>
      </c>
      <c r="E1308" s="103">
        <v>2.2040864709863297</v>
      </c>
      <c r="F1308" s="99" t="s">
        <v>2435</v>
      </c>
      <c r="G1308" s="99" t="b">
        <v>0</v>
      </c>
      <c r="H1308" s="99" t="b">
        <v>0</v>
      </c>
      <c r="I1308" s="99" t="b">
        <v>0</v>
      </c>
      <c r="J1308" s="99" t="b">
        <v>0</v>
      </c>
      <c r="K1308" s="99" t="b">
        <v>0</v>
      </c>
      <c r="L1308" s="99" t="b">
        <v>0</v>
      </c>
    </row>
    <row r="1309" spans="1:12" ht="15">
      <c r="A1309" s="101" t="s">
        <v>650</v>
      </c>
      <c r="B1309" s="99" t="s">
        <v>753</v>
      </c>
      <c r="C1309" s="99">
        <v>2</v>
      </c>
      <c r="D1309" s="103">
        <v>0.0002568857989313416</v>
      </c>
      <c r="E1309" s="103">
        <v>2.380177730042011</v>
      </c>
      <c r="F1309" s="99" t="s">
        <v>2435</v>
      </c>
      <c r="G1309" s="99" t="b">
        <v>0</v>
      </c>
      <c r="H1309" s="99" t="b">
        <v>0</v>
      </c>
      <c r="I1309" s="99" t="b">
        <v>0</v>
      </c>
      <c r="J1309" s="99" t="b">
        <v>0</v>
      </c>
      <c r="K1309" s="99" t="b">
        <v>0</v>
      </c>
      <c r="L1309" s="99" t="b">
        <v>0</v>
      </c>
    </row>
    <row r="1310" spans="1:12" ht="15">
      <c r="A1310" s="101" t="s">
        <v>551</v>
      </c>
      <c r="B1310" s="99" t="s">
        <v>230</v>
      </c>
      <c r="C1310" s="99">
        <v>2</v>
      </c>
      <c r="D1310" s="103">
        <v>0.0003030065275454034</v>
      </c>
      <c r="E1310" s="103">
        <v>1.5115985941782313</v>
      </c>
      <c r="F1310" s="99" t="s">
        <v>2435</v>
      </c>
      <c r="G1310" s="99" t="b">
        <v>0</v>
      </c>
      <c r="H1310" s="99" t="b">
        <v>0</v>
      </c>
      <c r="I1310" s="99" t="b">
        <v>0</v>
      </c>
      <c r="J1310" s="99" t="b">
        <v>0</v>
      </c>
      <c r="K1310" s="99" t="b">
        <v>0</v>
      </c>
      <c r="L1310" s="99" t="b">
        <v>0</v>
      </c>
    </row>
    <row r="1311" spans="1:12" ht="15">
      <c r="A1311" s="101" t="s">
        <v>509</v>
      </c>
      <c r="B1311" s="99" t="s">
        <v>1214</v>
      </c>
      <c r="C1311" s="99">
        <v>2</v>
      </c>
      <c r="D1311" s="103">
        <v>0.0002568857989313416</v>
      </c>
      <c r="E1311" s="103">
        <v>2.334420239481336</v>
      </c>
      <c r="F1311" s="99" t="s">
        <v>2435</v>
      </c>
      <c r="G1311" s="99" t="b">
        <v>0</v>
      </c>
      <c r="H1311" s="99" t="b">
        <v>0</v>
      </c>
      <c r="I1311" s="99" t="b">
        <v>0</v>
      </c>
      <c r="J1311" s="99" t="b">
        <v>0</v>
      </c>
      <c r="K1311" s="99" t="b">
        <v>0</v>
      </c>
      <c r="L1311" s="99" t="b">
        <v>0</v>
      </c>
    </row>
    <row r="1312" spans="1:12" ht="15">
      <c r="A1312" s="101" t="s">
        <v>1949</v>
      </c>
      <c r="B1312" s="99" t="s">
        <v>525</v>
      </c>
      <c r="C1312" s="99">
        <v>2</v>
      </c>
      <c r="D1312" s="103">
        <v>0.0002568857989313416</v>
      </c>
      <c r="E1312" s="103">
        <v>2.7146314811929417</v>
      </c>
      <c r="F1312" s="99" t="s">
        <v>2435</v>
      </c>
      <c r="G1312" s="99" t="b">
        <v>0</v>
      </c>
      <c r="H1312" s="99" t="b">
        <v>0</v>
      </c>
      <c r="I1312" s="99" t="b">
        <v>0</v>
      </c>
      <c r="J1312" s="99" t="b">
        <v>0</v>
      </c>
      <c r="K1312" s="99" t="b">
        <v>0</v>
      </c>
      <c r="L1312" s="99" t="b">
        <v>0</v>
      </c>
    </row>
    <row r="1313" spans="1:12" ht="15">
      <c r="A1313" s="101" t="s">
        <v>2257</v>
      </c>
      <c r="B1313" s="99" t="s">
        <v>829</v>
      </c>
      <c r="C1313" s="99">
        <v>2</v>
      </c>
      <c r="D1313" s="103">
        <v>0.0002568857989313416</v>
      </c>
      <c r="E1313" s="103">
        <v>3.2674734498507223</v>
      </c>
      <c r="F1313" s="99" t="s">
        <v>2435</v>
      </c>
      <c r="G1313" s="99" t="b">
        <v>0</v>
      </c>
      <c r="H1313" s="99" t="b">
        <v>0</v>
      </c>
      <c r="I1313" s="99" t="b">
        <v>0</v>
      </c>
      <c r="J1313" s="99" t="b">
        <v>0</v>
      </c>
      <c r="K1313" s="99" t="b">
        <v>0</v>
      </c>
      <c r="L1313" s="99" t="b">
        <v>0</v>
      </c>
    </row>
    <row r="1314" spans="1:12" ht="15">
      <c r="A1314" s="101" t="s">
        <v>694</v>
      </c>
      <c r="B1314" s="99" t="s">
        <v>628</v>
      </c>
      <c r="C1314" s="99">
        <v>2</v>
      </c>
      <c r="D1314" s="103">
        <v>0.0002568857989313416</v>
      </c>
      <c r="E1314" s="103">
        <v>2.299658133222124</v>
      </c>
      <c r="F1314" s="99" t="s">
        <v>2435</v>
      </c>
      <c r="G1314" s="99" t="b">
        <v>0</v>
      </c>
      <c r="H1314" s="99" t="b">
        <v>0</v>
      </c>
      <c r="I1314" s="99" t="b">
        <v>0</v>
      </c>
      <c r="J1314" s="99" t="b">
        <v>0</v>
      </c>
      <c r="K1314" s="99" t="b">
        <v>0</v>
      </c>
      <c r="L1314" s="99" t="b">
        <v>0</v>
      </c>
    </row>
    <row r="1315" spans="1:12" ht="15">
      <c r="A1315" s="101" t="s">
        <v>1304</v>
      </c>
      <c r="B1315" s="99" t="s">
        <v>710</v>
      </c>
      <c r="C1315" s="99">
        <v>2</v>
      </c>
      <c r="D1315" s="103">
        <v>0.0002568857989313416</v>
      </c>
      <c r="E1315" s="103">
        <v>2.811541494200998</v>
      </c>
      <c r="F1315" s="99" t="s">
        <v>2435</v>
      </c>
      <c r="G1315" s="99" t="b">
        <v>0</v>
      </c>
      <c r="H1315" s="99" t="b">
        <v>0</v>
      </c>
      <c r="I1315" s="99" t="b">
        <v>0</v>
      </c>
      <c r="J1315" s="99" t="b">
        <v>0</v>
      </c>
      <c r="K1315" s="99" t="b">
        <v>0</v>
      </c>
      <c r="L1315" s="99" t="b">
        <v>0</v>
      </c>
    </row>
    <row r="1316" spans="1:12" ht="15">
      <c r="A1316" s="101" t="s">
        <v>487</v>
      </c>
      <c r="B1316" s="99" t="s">
        <v>1645</v>
      </c>
      <c r="C1316" s="99">
        <v>2</v>
      </c>
      <c r="D1316" s="103">
        <v>0.0002568857989313416</v>
      </c>
      <c r="E1316" s="103">
        <v>2.264382372873581</v>
      </c>
      <c r="F1316" s="99" t="s">
        <v>2435</v>
      </c>
      <c r="G1316" s="99" t="b">
        <v>0</v>
      </c>
      <c r="H1316" s="99" t="b">
        <v>0</v>
      </c>
      <c r="I1316" s="99" t="b">
        <v>0</v>
      </c>
      <c r="J1316" s="99" t="b">
        <v>0</v>
      </c>
      <c r="K1316" s="99" t="b">
        <v>0</v>
      </c>
      <c r="L1316" s="99" t="b">
        <v>0</v>
      </c>
    </row>
    <row r="1317" spans="1:12" ht="15">
      <c r="A1317" s="101" t="s">
        <v>772</v>
      </c>
      <c r="B1317" s="99" t="s">
        <v>743</v>
      </c>
      <c r="C1317" s="99">
        <v>2</v>
      </c>
      <c r="D1317" s="103">
        <v>0.0002568857989313416</v>
      </c>
      <c r="E1317" s="103">
        <v>2.556268989097692</v>
      </c>
      <c r="F1317" s="99" t="s">
        <v>2435</v>
      </c>
      <c r="G1317" s="99" t="b">
        <v>0</v>
      </c>
      <c r="H1317" s="99" t="b">
        <v>0</v>
      </c>
      <c r="I1317" s="99" t="b">
        <v>0</v>
      </c>
      <c r="J1317" s="99" t="b">
        <v>0</v>
      </c>
      <c r="K1317" s="99" t="b">
        <v>0</v>
      </c>
      <c r="L1317" s="99" t="b">
        <v>0</v>
      </c>
    </row>
    <row r="1318" spans="1:12" ht="15">
      <c r="A1318" s="101" t="s">
        <v>1264</v>
      </c>
      <c r="B1318" s="99" t="s">
        <v>2287</v>
      </c>
      <c r="C1318" s="99">
        <v>2</v>
      </c>
      <c r="D1318" s="103">
        <v>0.0002568857989313416</v>
      </c>
      <c r="E1318" s="103">
        <v>3.5105114985370167</v>
      </c>
      <c r="F1318" s="99" t="s">
        <v>2435</v>
      </c>
      <c r="G1318" s="99" t="b">
        <v>1</v>
      </c>
      <c r="H1318" s="99" t="b">
        <v>0</v>
      </c>
      <c r="I1318" s="99" t="b">
        <v>0</v>
      </c>
      <c r="J1318" s="99" t="b">
        <v>0</v>
      </c>
      <c r="K1318" s="99" t="b">
        <v>0</v>
      </c>
      <c r="L1318" s="99" t="b">
        <v>0</v>
      </c>
    </row>
    <row r="1319" spans="1:12" ht="15">
      <c r="A1319" s="101" t="s">
        <v>654</v>
      </c>
      <c r="B1319" s="99" t="s">
        <v>475</v>
      </c>
      <c r="C1319" s="99">
        <v>2</v>
      </c>
      <c r="D1319" s="103">
        <v>0.0002568857989313416</v>
      </c>
      <c r="E1319" s="103">
        <v>1.3706324121357805</v>
      </c>
      <c r="F1319" s="99" t="s">
        <v>2435</v>
      </c>
      <c r="G1319" s="99" t="b">
        <v>0</v>
      </c>
      <c r="H1319" s="99" t="b">
        <v>0</v>
      </c>
      <c r="I1319" s="99" t="b">
        <v>0</v>
      </c>
      <c r="J1319" s="99" t="b">
        <v>0</v>
      </c>
      <c r="K1319" s="99" t="b">
        <v>0</v>
      </c>
      <c r="L1319" s="99" t="b">
        <v>0</v>
      </c>
    </row>
    <row r="1320" spans="1:12" ht="15">
      <c r="A1320" s="101" t="s">
        <v>703</v>
      </c>
      <c r="B1320" s="99" t="s">
        <v>588</v>
      </c>
      <c r="C1320" s="99">
        <v>2</v>
      </c>
      <c r="D1320" s="103">
        <v>0.0002568857989313416</v>
      </c>
      <c r="E1320" s="103">
        <v>2.209481502873036</v>
      </c>
      <c r="F1320" s="99" t="s">
        <v>2435</v>
      </c>
      <c r="G1320" s="99" t="b">
        <v>0</v>
      </c>
      <c r="H1320" s="99" t="b">
        <v>0</v>
      </c>
      <c r="I1320" s="99" t="b">
        <v>0</v>
      </c>
      <c r="J1320" s="99" t="b">
        <v>0</v>
      </c>
      <c r="K1320" s="99" t="b">
        <v>0</v>
      </c>
      <c r="L1320" s="99" t="b">
        <v>0</v>
      </c>
    </row>
    <row r="1321" spans="1:12" ht="15">
      <c r="A1321" s="101" t="s">
        <v>594</v>
      </c>
      <c r="B1321" s="99" t="s">
        <v>2315</v>
      </c>
      <c r="C1321" s="99">
        <v>2</v>
      </c>
      <c r="D1321" s="103">
        <v>0.0002568857989313416</v>
      </c>
      <c r="E1321" s="103">
        <v>2.9084515072090547</v>
      </c>
      <c r="F1321" s="99" t="s">
        <v>2435</v>
      </c>
      <c r="G1321" s="99" t="b">
        <v>0</v>
      </c>
      <c r="H1321" s="99" t="b">
        <v>0</v>
      </c>
      <c r="I1321" s="99" t="b">
        <v>0</v>
      </c>
      <c r="J1321" s="99" t="b">
        <v>0</v>
      </c>
      <c r="K1321" s="99" t="b">
        <v>0</v>
      </c>
      <c r="L1321" s="99" t="b">
        <v>0</v>
      </c>
    </row>
    <row r="1322" spans="1:12" ht="15">
      <c r="A1322" s="101" t="s">
        <v>523</v>
      </c>
      <c r="B1322" s="99" t="s">
        <v>782</v>
      </c>
      <c r="C1322" s="99">
        <v>2</v>
      </c>
      <c r="D1322" s="103">
        <v>0.0003030065275454034</v>
      </c>
      <c r="E1322" s="103">
        <v>2.170563436842666</v>
      </c>
      <c r="F1322" s="99" t="s">
        <v>2435</v>
      </c>
      <c r="G1322" s="99" t="b">
        <v>0</v>
      </c>
      <c r="H1322" s="99" t="b">
        <v>0</v>
      </c>
      <c r="I1322" s="99" t="b">
        <v>0</v>
      </c>
      <c r="J1322" s="99" t="b">
        <v>0</v>
      </c>
      <c r="K1322" s="99" t="b">
        <v>0</v>
      </c>
      <c r="L1322" s="99" t="b">
        <v>0</v>
      </c>
    </row>
    <row r="1323" spans="1:12" ht="15">
      <c r="A1323" s="101" t="s">
        <v>585</v>
      </c>
      <c r="B1323" s="99" t="s">
        <v>856</v>
      </c>
      <c r="C1323" s="99">
        <v>2</v>
      </c>
      <c r="D1323" s="103">
        <v>0.0002568857989313416</v>
      </c>
      <c r="E1323" s="103">
        <v>2.364383462858779</v>
      </c>
      <c r="F1323" s="99" t="s">
        <v>2435</v>
      </c>
      <c r="G1323" s="99" t="b">
        <v>0</v>
      </c>
      <c r="H1323" s="99" t="b">
        <v>0</v>
      </c>
      <c r="I1323" s="99" t="b">
        <v>0</v>
      </c>
      <c r="J1323" s="99" t="b">
        <v>0</v>
      </c>
      <c r="K1323" s="99" t="b">
        <v>0</v>
      </c>
      <c r="L1323" s="99" t="b">
        <v>0</v>
      </c>
    </row>
    <row r="1324" spans="1:12" ht="15">
      <c r="A1324" s="101" t="s">
        <v>506</v>
      </c>
      <c r="B1324" s="99" t="s">
        <v>702</v>
      </c>
      <c r="C1324" s="99">
        <v>2</v>
      </c>
      <c r="D1324" s="103">
        <v>0.0002568857989313416</v>
      </c>
      <c r="E1324" s="103">
        <v>1.936480230809298</v>
      </c>
      <c r="F1324" s="99" t="s">
        <v>2435</v>
      </c>
      <c r="G1324" s="99" t="b">
        <v>0</v>
      </c>
      <c r="H1324" s="99" t="b">
        <v>0</v>
      </c>
      <c r="I1324" s="99" t="b">
        <v>0</v>
      </c>
      <c r="J1324" s="99" t="b">
        <v>0</v>
      </c>
      <c r="K1324" s="99" t="b">
        <v>0</v>
      </c>
      <c r="L1324" s="99" t="b">
        <v>0</v>
      </c>
    </row>
    <row r="1325" spans="1:12" ht="15">
      <c r="A1325" s="101" t="s">
        <v>1926</v>
      </c>
      <c r="B1325" s="99" t="s">
        <v>2087</v>
      </c>
      <c r="C1325" s="99">
        <v>2</v>
      </c>
      <c r="D1325" s="103">
        <v>0.0002568857989313416</v>
      </c>
      <c r="E1325" s="103">
        <v>3.811541494200998</v>
      </c>
      <c r="F1325" s="99" t="s">
        <v>2435</v>
      </c>
      <c r="G1325" s="99" t="b">
        <v>0</v>
      </c>
      <c r="H1325" s="99" t="b">
        <v>0</v>
      </c>
      <c r="I1325" s="99" t="b">
        <v>0</v>
      </c>
      <c r="J1325" s="99" t="b">
        <v>0</v>
      </c>
      <c r="K1325" s="99" t="b">
        <v>0</v>
      </c>
      <c r="L1325" s="99" t="b">
        <v>0</v>
      </c>
    </row>
    <row r="1326" spans="1:12" ht="15">
      <c r="A1326" s="101" t="s">
        <v>879</v>
      </c>
      <c r="B1326" s="99" t="s">
        <v>485</v>
      </c>
      <c r="C1326" s="99">
        <v>2</v>
      </c>
      <c r="D1326" s="103">
        <v>0.0003030065275454034</v>
      </c>
      <c r="E1326" s="103">
        <v>1.9057456138331297</v>
      </c>
      <c r="F1326" s="99" t="s">
        <v>2435</v>
      </c>
      <c r="G1326" s="99" t="b">
        <v>0</v>
      </c>
      <c r="H1326" s="99" t="b">
        <v>0</v>
      </c>
      <c r="I1326" s="99" t="b">
        <v>0</v>
      </c>
      <c r="J1326" s="99" t="b">
        <v>0</v>
      </c>
      <c r="K1326" s="99" t="b">
        <v>0</v>
      </c>
      <c r="L1326" s="99" t="b">
        <v>0</v>
      </c>
    </row>
    <row r="1327" spans="1:12" ht="15">
      <c r="A1327" s="101" t="s">
        <v>1384</v>
      </c>
      <c r="B1327" s="99" t="s">
        <v>482</v>
      </c>
      <c r="C1327" s="99">
        <v>2</v>
      </c>
      <c r="D1327" s="103">
        <v>0.0002568857989313416</v>
      </c>
      <c r="E1327" s="103">
        <v>2.2375102264732796</v>
      </c>
      <c r="F1327" s="99" t="s">
        <v>2435</v>
      </c>
      <c r="G1327" s="99" t="b">
        <v>0</v>
      </c>
      <c r="H1327" s="99" t="b">
        <v>0</v>
      </c>
      <c r="I1327" s="99" t="b">
        <v>0</v>
      </c>
      <c r="J1327" s="99" t="b">
        <v>0</v>
      </c>
      <c r="K1327" s="99" t="b">
        <v>0</v>
      </c>
      <c r="L1327" s="99" t="b">
        <v>0</v>
      </c>
    </row>
    <row r="1328" spans="1:12" ht="15">
      <c r="A1328" s="101" t="s">
        <v>1882</v>
      </c>
      <c r="B1328" s="99" t="s">
        <v>230</v>
      </c>
      <c r="C1328" s="99">
        <v>2</v>
      </c>
      <c r="D1328" s="103">
        <v>0.0002568857989313416</v>
      </c>
      <c r="E1328" s="103">
        <v>2.489322199467079</v>
      </c>
      <c r="F1328" s="99" t="s">
        <v>2435</v>
      </c>
      <c r="G1328" s="99" t="b">
        <v>0</v>
      </c>
      <c r="H1328" s="99" t="b">
        <v>0</v>
      </c>
      <c r="I1328" s="99" t="b">
        <v>0</v>
      </c>
      <c r="J1328" s="99" t="b">
        <v>0</v>
      </c>
      <c r="K1328" s="99" t="b">
        <v>0</v>
      </c>
      <c r="L1328" s="99" t="b">
        <v>0</v>
      </c>
    </row>
    <row r="1329" spans="1:12" ht="15">
      <c r="A1329" s="101" t="s">
        <v>474</v>
      </c>
      <c r="B1329" s="99" t="s">
        <v>2247</v>
      </c>
      <c r="C1329" s="99">
        <v>2</v>
      </c>
      <c r="D1329" s="103">
        <v>0.0002568857989313416</v>
      </c>
      <c r="E1329" s="103">
        <v>1.9887198488978937</v>
      </c>
      <c r="F1329" s="99" t="s">
        <v>2435</v>
      </c>
      <c r="G1329" s="99" t="b">
        <v>0</v>
      </c>
      <c r="H1329" s="99" t="b">
        <v>0</v>
      </c>
      <c r="I1329" s="99" t="b">
        <v>0</v>
      </c>
      <c r="J1329" s="99" t="b">
        <v>0</v>
      </c>
      <c r="K1329" s="99" t="b">
        <v>0</v>
      </c>
      <c r="L1329" s="99" t="b">
        <v>0</v>
      </c>
    </row>
    <row r="1330" spans="1:12" ht="15">
      <c r="A1330" s="101" t="s">
        <v>2126</v>
      </c>
      <c r="B1330" s="99" t="s">
        <v>483</v>
      </c>
      <c r="C1330" s="99">
        <v>2</v>
      </c>
      <c r="D1330" s="103">
        <v>0.0002568857989313416</v>
      </c>
      <c r="E1330" s="103">
        <v>2.422375409836466</v>
      </c>
      <c r="F1330" s="99" t="s">
        <v>2435</v>
      </c>
      <c r="G1330" s="99" t="b">
        <v>0</v>
      </c>
      <c r="H1330" s="99" t="b">
        <v>0</v>
      </c>
      <c r="I1330" s="99" t="b">
        <v>0</v>
      </c>
      <c r="J1330" s="99" t="b">
        <v>0</v>
      </c>
      <c r="K1330" s="99" t="b">
        <v>0</v>
      </c>
      <c r="L1330" s="99" t="b">
        <v>0</v>
      </c>
    </row>
    <row r="1331" spans="1:12" ht="15">
      <c r="A1331" s="101" t="s">
        <v>2261</v>
      </c>
      <c r="B1331" s="99" t="s">
        <v>1545</v>
      </c>
      <c r="C1331" s="99">
        <v>2</v>
      </c>
      <c r="D1331" s="103">
        <v>0.0002568857989313416</v>
      </c>
      <c r="E1331" s="103">
        <v>3.635450235145317</v>
      </c>
      <c r="F1331" s="99" t="s">
        <v>2435</v>
      </c>
      <c r="G1331" s="99" t="b">
        <v>0</v>
      </c>
      <c r="H1331" s="99" t="b">
        <v>0</v>
      </c>
      <c r="I1331" s="99" t="b">
        <v>0</v>
      </c>
      <c r="J1331" s="99" t="b">
        <v>0</v>
      </c>
      <c r="K1331" s="99" t="b">
        <v>0</v>
      </c>
      <c r="L1331" s="99" t="b">
        <v>0</v>
      </c>
    </row>
    <row r="1332" spans="1:12" ht="15">
      <c r="A1332" s="101" t="s">
        <v>487</v>
      </c>
      <c r="B1332" s="99" t="s">
        <v>487</v>
      </c>
      <c r="C1332" s="99">
        <v>2</v>
      </c>
      <c r="D1332" s="103">
        <v>0.0003030065275454034</v>
      </c>
      <c r="E1332" s="103">
        <v>1.078745795911669</v>
      </c>
      <c r="F1332" s="99" t="s">
        <v>2435</v>
      </c>
      <c r="G1332" s="99" t="b">
        <v>0</v>
      </c>
      <c r="H1332" s="99" t="b">
        <v>0</v>
      </c>
      <c r="I1332" s="99" t="b">
        <v>0</v>
      </c>
      <c r="J1332" s="99" t="b">
        <v>0</v>
      </c>
      <c r="K1332" s="99" t="b">
        <v>0</v>
      </c>
      <c r="L1332" s="99" t="b">
        <v>0</v>
      </c>
    </row>
    <row r="1333" spans="1:12" ht="15">
      <c r="A1333" s="101" t="s">
        <v>529</v>
      </c>
      <c r="B1333" s="99" t="s">
        <v>587</v>
      </c>
      <c r="C1333" s="99">
        <v>2</v>
      </c>
      <c r="D1333" s="103">
        <v>0.0002568857989313416</v>
      </c>
      <c r="E1333" s="103">
        <v>1.8292702611614298</v>
      </c>
      <c r="F1333" s="99" t="s">
        <v>2435</v>
      </c>
      <c r="G1333" s="99" t="b">
        <v>0</v>
      </c>
      <c r="H1333" s="99" t="b">
        <v>0</v>
      </c>
      <c r="I1333" s="99" t="b">
        <v>0</v>
      </c>
      <c r="J1333" s="99" t="b">
        <v>0</v>
      </c>
      <c r="K1333" s="99" t="b">
        <v>0</v>
      </c>
      <c r="L1333" s="99" t="b">
        <v>0</v>
      </c>
    </row>
    <row r="1334" spans="1:12" ht="15">
      <c r="A1334" s="101" t="s">
        <v>641</v>
      </c>
      <c r="B1334" s="99" t="s">
        <v>530</v>
      </c>
      <c r="C1334" s="99">
        <v>2</v>
      </c>
      <c r="D1334" s="103">
        <v>0.0002568857989313416</v>
      </c>
      <c r="E1334" s="103">
        <v>1.9542089977697297</v>
      </c>
      <c r="F1334" s="99" t="s">
        <v>2435</v>
      </c>
      <c r="G1334" s="99" t="b">
        <v>0</v>
      </c>
      <c r="H1334" s="99" t="b">
        <v>0</v>
      </c>
      <c r="I1334" s="99" t="b">
        <v>0</v>
      </c>
      <c r="J1334" s="99" t="b">
        <v>0</v>
      </c>
      <c r="K1334" s="99" t="b">
        <v>0</v>
      </c>
      <c r="L1334" s="99" t="b">
        <v>0</v>
      </c>
    </row>
    <row r="1335" spans="1:12" ht="15">
      <c r="A1335" s="101" t="s">
        <v>2061</v>
      </c>
      <c r="B1335" s="99" t="s">
        <v>1367</v>
      </c>
      <c r="C1335" s="99">
        <v>2</v>
      </c>
      <c r="D1335" s="103">
        <v>0.0002568857989313416</v>
      </c>
      <c r="E1335" s="103">
        <v>3.635450235145317</v>
      </c>
      <c r="F1335" s="99" t="s">
        <v>2435</v>
      </c>
      <c r="G1335" s="99" t="b">
        <v>0</v>
      </c>
      <c r="H1335" s="99" t="b">
        <v>0</v>
      </c>
      <c r="I1335" s="99" t="b">
        <v>0</v>
      </c>
      <c r="J1335" s="99" t="b">
        <v>0</v>
      </c>
      <c r="K1335" s="99" t="b">
        <v>0</v>
      </c>
      <c r="L1335" s="99" t="b">
        <v>0</v>
      </c>
    </row>
    <row r="1336" spans="1:12" ht="15">
      <c r="A1336" s="101" t="s">
        <v>978</v>
      </c>
      <c r="B1336" s="99" t="s">
        <v>2359</v>
      </c>
      <c r="C1336" s="99">
        <v>2</v>
      </c>
      <c r="D1336" s="103">
        <v>0.0002568857989313416</v>
      </c>
      <c r="E1336" s="103">
        <v>3.334420239481336</v>
      </c>
      <c r="F1336" s="99" t="s">
        <v>2435</v>
      </c>
      <c r="G1336" s="99" t="b">
        <v>0</v>
      </c>
      <c r="H1336" s="99" t="b">
        <v>0</v>
      </c>
      <c r="I1336" s="99" t="b">
        <v>0</v>
      </c>
      <c r="J1336" s="99" t="b">
        <v>0</v>
      </c>
      <c r="K1336" s="99" t="b">
        <v>0</v>
      </c>
      <c r="L1336" s="99" t="b">
        <v>0</v>
      </c>
    </row>
    <row r="1337" spans="1:12" ht="15">
      <c r="A1337" s="101" t="s">
        <v>751</v>
      </c>
      <c r="B1337" s="99" t="s">
        <v>1509</v>
      </c>
      <c r="C1337" s="99">
        <v>2</v>
      </c>
      <c r="D1337" s="103">
        <v>0.0003030065275454034</v>
      </c>
      <c r="E1337" s="103">
        <v>2.982237721369973</v>
      </c>
      <c r="F1337" s="99" t="s">
        <v>2435</v>
      </c>
      <c r="G1337" s="99" t="b">
        <v>0</v>
      </c>
      <c r="H1337" s="99" t="b">
        <v>0</v>
      </c>
      <c r="I1337" s="99" t="b">
        <v>0</v>
      </c>
      <c r="J1337" s="99" t="b">
        <v>0</v>
      </c>
      <c r="K1337" s="99" t="b">
        <v>0</v>
      </c>
      <c r="L1337" s="99" t="b">
        <v>0</v>
      </c>
    </row>
    <row r="1338" spans="1:12" ht="15">
      <c r="A1338" s="101" t="s">
        <v>1003</v>
      </c>
      <c r="B1338" s="99" t="s">
        <v>555</v>
      </c>
      <c r="C1338" s="99">
        <v>2</v>
      </c>
      <c r="D1338" s="103">
        <v>0.0002568857989313416</v>
      </c>
      <c r="E1338" s="103">
        <v>2.435877880240113</v>
      </c>
      <c r="F1338" s="99" t="s">
        <v>2435</v>
      </c>
      <c r="G1338" s="99" t="b">
        <v>0</v>
      </c>
      <c r="H1338" s="99" t="b">
        <v>0</v>
      </c>
      <c r="I1338" s="99" t="b">
        <v>0</v>
      </c>
      <c r="J1338" s="99" t="b">
        <v>0</v>
      </c>
      <c r="K1338" s="99" t="b">
        <v>0</v>
      </c>
      <c r="L1338" s="99" t="b">
        <v>0</v>
      </c>
    </row>
    <row r="1339" spans="1:12" ht="15">
      <c r="A1339" s="101" t="s">
        <v>1770</v>
      </c>
      <c r="B1339" s="99" t="s">
        <v>2061</v>
      </c>
      <c r="C1339" s="99">
        <v>2</v>
      </c>
      <c r="D1339" s="103">
        <v>0.0002568857989313416</v>
      </c>
      <c r="E1339" s="103">
        <v>3.811541494200998</v>
      </c>
      <c r="F1339" s="99" t="s">
        <v>2435</v>
      </c>
      <c r="G1339" s="99" t="b">
        <v>0</v>
      </c>
      <c r="H1339" s="99" t="b">
        <v>0</v>
      </c>
      <c r="I1339" s="99" t="b">
        <v>0</v>
      </c>
      <c r="J1339" s="99" t="b">
        <v>0</v>
      </c>
      <c r="K1339" s="99" t="b">
        <v>0</v>
      </c>
      <c r="L1339" s="99" t="b">
        <v>0</v>
      </c>
    </row>
    <row r="1340" spans="1:12" ht="15">
      <c r="A1340" s="101" t="s">
        <v>931</v>
      </c>
      <c r="B1340" s="99" t="s">
        <v>535</v>
      </c>
      <c r="C1340" s="99">
        <v>2</v>
      </c>
      <c r="D1340" s="103">
        <v>0.0002568857989313416</v>
      </c>
      <c r="E1340" s="103">
        <v>2.273722399127724</v>
      </c>
      <c r="F1340" s="99" t="s">
        <v>2435</v>
      </c>
      <c r="G1340" s="99" t="b">
        <v>0</v>
      </c>
      <c r="H1340" s="99" t="b">
        <v>0</v>
      </c>
      <c r="I1340" s="99" t="b">
        <v>0</v>
      </c>
      <c r="J1340" s="99" t="b">
        <v>0</v>
      </c>
      <c r="K1340" s="99" t="b">
        <v>0</v>
      </c>
      <c r="L1340" s="99" t="b">
        <v>0</v>
      </c>
    </row>
    <row r="1341" spans="1:12" ht="15">
      <c r="A1341" s="101" t="s">
        <v>553</v>
      </c>
      <c r="B1341" s="99" t="s">
        <v>487</v>
      </c>
      <c r="C1341" s="99">
        <v>2</v>
      </c>
      <c r="D1341" s="103">
        <v>0.0002568857989313416</v>
      </c>
      <c r="E1341" s="103">
        <v>1.4720900528945575</v>
      </c>
      <c r="F1341" s="99" t="s">
        <v>2435</v>
      </c>
      <c r="G1341" s="99" t="b">
        <v>0</v>
      </c>
      <c r="H1341" s="99" t="b">
        <v>0</v>
      </c>
      <c r="I1341" s="99" t="b">
        <v>0</v>
      </c>
      <c r="J1341" s="99" t="b">
        <v>0</v>
      </c>
      <c r="K1341" s="99" t="b">
        <v>0</v>
      </c>
      <c r="L1341" s="99" t="b">
        <v>0</v>
      </c>
    </row>
    <row r="1342" spans="1:12" ht="15">
      <c r="A1342" s="101" t="s">
        <v>1009</v>
      </c>
      <c r="B1342" s="99" t="s">
        <v>609</v>
      </c>
      <c r="C1342" s="99">
        <v>2</v>
      </c>
      <c r="D1342" s="103">
        <v>0.0002568857989313416</v>
      </c>
      <c r="E1342" s="103">
        <v>2.5685034455147036</v>
      </c>
      <c r="F1342" s="99" t="s">
        <v>2435</v>
      </c>
      <c r="G1342" s="99" t="b">
        <v>0</v>
      </c>
      <c r="H1342" s="99" t="b">
        <v>0</v>
      </c>
      <c r="I1342" s="99" t="b">
        <v>0</v>
      </c>
      <c r="J1342" s="99" t="b">
        <v>0</v>
      </c>
      <c r="K1342" s="99" t="b">
        <v>0</v>
      </c>
      <c r="L1342" s="99" t="b">
        <v>0</v>
      </c>
    </row>
    <row r="1343" spans="1:12" ht="15">
      <c r="A1343" s="101" t="s">
        <v>586</v>
      </c>
      <c r="B1343" s="99" t="s">
        <v>506</v>
      </c>
      <c r="C1343" s="99">
        <v>2</v>
      </c>
      <c r="D1343" s="103">
        <v>0.0002568857989313416</v>
      </c>
      <c r="E1343" s="103">
        <v>1.7470835049740796</v>
      </c>
      <c r="F1343" s="99" t="s">
        <v>2435</v>
      </c>
      <c r="G1343" s="99" t="b">
        <v>0</v>
      </c>
      <c r="H1343" s="99" t="b">
        <v>0</v>
      </c>
      <c r="I1343" s="99" t="b">
        <v>0</v>
      </c>
      <c r="J1343" s="99" t="b">
        <v>0</v>
      </c>
      <c r="K1343" s="99" t="b">
        <v>0</v>
      </c>
      <c r="L1343" s="99" t="b">
        <v>0</v>
      </c>
    </row>
    <row r="1344" spans="1:12" ht="15">
      <c r="A1344" s="101" t="s">
        <v>678</v>
      </c>
      <c r="B1344" s="99" t="s">
        <v>551</v>
      </c>
      <c r="C1344" s="99">
        <v>2</v>
      </c>
      <c r="D1344" s="103">
        <v>0.0002568857989313416</v>
      </c>
      <c r="E1344" s="103">
        <v>2.0934551994179067</v>
      </c>
      <c r="F1344" s="99" t="s">
        <v>2435</v>
      </c>
      <c r="G1344" s="99" t="b">
        <v>0</v>
      </c>
      <c r="H1344" s="99" t="b">
        <v>0</v>
      </c>
      <c r="I1344" s="99" t="b">
        <v>0</v>
      </c>
      <c r="J1344" s="99" t="b">
        <v>0</v>
      </c>
      <c r="K1344" s="99" t="b">
        <v>0</v>
      </c>
      <c r="L1344" s="99" t="b">
        <v>0</v>
      </c>
    </row>
    <row r="1345" spans="1:12" ht="15">
      <c r="A1345" s="101" t="s">
        <v>551</v>
      </c>
      <c r="B1345" s="99" t="s">
        <v>650</v>
      </c>
      <c r="C1345" s="99">
        <v>2</v>
      </c>
      <c r="D1345" s="103">
        <v>0.0002568857989313416</v>
      </c>
      <c r="E1345" s="103">
        <v>2.055666638528507</v>
      </c>
      <c r="F1345" s="99" t="s">
        <v>2435</v>
      </c>
      <c r="G1345" s="99" t="b">
        <v>0</v>
      </c>
      <c r="H1345" s="99" t="b">
        <v>0</v>
      </c>
      <c r="I1345" s="99" t="b">
        <v>0</v>
      </c>
      <c r="J1345" s="99" t="b">
        <v>0</v>
      </c>
      <c r="K1345" s="99" t="b">
        <v>0</v>
      </c>
      <c r="L1345" s="99" t="b">
        <v>0</v>
      </c>
    </row>
    <row r="1346" spans="1:12" ht="15">
      <c r="A1346" s="101" t="s">
        <v>566</v>
      </c>
      <c r="B1346" s="99" t="s">
        <v>482</v>
      </c>
      <c r="C1346" s="99">
        <v>2</v>
      </c>
      <c r="D1346" s="103">
        <v>0.0002568857989313416</v>
      </c>
      <c r="E1346" s="103">
        <v>1.4841825598146678</v>
      </c>
      <c r="F1346" s="99" t="s">
        <v>2435</v>
      </c>
      <c r="G1346" s="99" t="b">
        <v>0</v>
      </c>
      <c r="H1346" s="99" t="b">
        <v>0</v>
      </c>
      <c r="I1346" s="99" t="b">
        <v>0</v>
      </c>
      <c r="J1346" s="99" t="b">
        <v>0</v>
      </c>
      <c r="K1346" s="99" t="b">
        <v>0</v>
      </c>
      <c r="L1346" s="99" t="b">
        <v>0</v>
      </c>
    </row>
    <row r="1347" spans="1:12" ht="15">
      <c r="A1347" s="101" t="s">
        <v>491</v>
      </c>
      <c r="B1347" s="99" t="s">
        <v>481</v>
      </c>
      <c r="C1347" s="99">
        <v>2</v>
      </c>
      <c r="D1347" s="103">
        <v>0.0002568857989313416</v>
      </c>
      <c r="E1347" s="103">
        <v>1.084814285174426</v>
      </c>
      <c r="F1347" s="99" t="s">
        <v>2435</v>
      </c>
      <c r="G1347" s="99" t="b">
        <v>0</v>
      </c>
      <c r="H1347" s="99" t="b">
        <v>0</v>
      </c>
      <c r="I1347" s="99" t="b">
        <v>0</v>
      </c>
      <c r="J1347" s="99" t="b">
        <v>0</v>
      </c>
      <c r="K1347" s="99" t="b">
        <v>0</v>
      </c>
      <c r="L1347" s="99" t="b">
        <v>0</v>
      </c>
    </row>
    <row r="1348" spans="1:12" ht="15">
      <c r="A1348" s="101" t="s">
        <v>685</v>
      </c>
      <c r="B1348" s="99" t="s">
        <v>496</v>
      </c>
      <c r="C1348" s="99">
        <v>2</v>
      </c>
      <c r="D1348" s="103">
        <v>0.0003030065275454034</v>
      </c>
      <c r="E1348" s="103">
        <v>1.8453997614619655</v>
      </c>
      <c r="F1348" s="99" t="s">
        <v>2435</v>
      </c>
      <c r="G1348" s="99" t="b">
        <v>0</v>
      </c>
      <c r="H1348" s="99" t="b">
        <v>0</v>
      </c>
      <c r="I1348" s="99" t="b">
        <v>0</v>
      </c>
      <c r="J1348" s="99" t="b">
        <v>0</v>
      </c>
      <c r="K1348" s="99" t="b">
        <v>0</v>
      </c>
      <c r="L1348" s="99" t="b">
        <v>0</v>
      </c>
    </row>
    <row r="1349" spans="1:12" ht="15">
      <c r="A1349" s="101" t="s">
        <v>1804</v>
      </c>
      <c r="B1349" s="99" t="s">
        <v>1100</v>
      </c>
      <c r="C1349" s="99">
        <v>2</v>
      </c>
      <c r="D1349" s="103">
        <v>0.0002568857989313416</v>
      </c>
      <c r="E1349" s="103">
        <v>3.4136014855289605</v>
      </c>
      <c r="F1349" s="99" t="s">
        <v>2435</v>
      </c>
      <c r="G1349" s="99" t="b">
        <v>0</v>
      </c>
      <c r="H1349" s="99" t="b">
        <v>0</v>
      </c>
      <c r="I1349" s="99" t="b">
        <v>0</v>
      </c>
      <c r="J1349" s="99" t="b">
        <v>0</v>
      </c>
      <c r="K1349" s="99" t="b">
        <v>0</v>
      </c>
      <c r="L1349" s="99" t="b">
        <v>0</v>
      </c>
    </row>
    <row r="1350" spans="1:12" ht="15">
      <c r="A1350" s="101" t="s">
        <v>1422</v>
      </c>
      <c r="B1350" s="99" t="s">
        <v>535</v>
      </c>
      <c r="C1350" s="99">
        <v>2</v>
      </c>
      <c r="D1350" s="103">
        <v>0.0002568857989313416</v>
      </c>
      <c r="E1350" s="103">
        <v>2.5747523947917053</v>
      </c>
      <c r="F1350" s="99" t="s">
        <v>2435</v>
      </c>
      <c r="G1350" s="99" t="b">
        <v>0</v>
      </c>
      <c r="H1350" s="99" t="b">
        <v>0</v>
      </c>
      <c r="I1350" s="99" t="b">
        <v>0</v>
      </c>
      <c r="J1350" s="99" t="b">
        <v>0</v>
      </c>
      <c r="K1350" s="99" t="b">
        <v>0</v>
      </c>
      <c r="L1350" s="99" t="b">
        <v>0</v>
      </c>
    </row>
    <row r="1351" spans="1:12" ht="15">
      <c r="A1351" s="101" t="s">
        <v>711</v>
      </c>
      <c r="B1351" s="99" t="s">
        <v>515</v>
      </c>
      <c r="C1351" s="99">
        <v>2</v>
      </c>
      <c r="D1351" s="103">
        <v>0.0002568857989313416</v>
      </c>
      <c r="E1351" s="103">
        <v>1.9664434541867413</v>
      </c>
      <c r="F1351" s="99" t="s">
        <v>2435</v>
      </c>
      <c r="G1351" s="99" t="b">
        <v>0</v>
      </c>
      <c r="H1351" s="99" t="b">
        <v>0</v>
      </c>
      <c r="I1351" s="99" t="b">
        <v>0</v>
      </c>
      <c r="J1351" s="99" t="b">
        <v>0</v>
      </c>
      <c r="K1351" s="99" t="b">
        <v>0</v>
      </c>
      <c r="L1351" s="99" t="b">
        <v>0</v>
      </c>
    </row>
    <row r="1352" spans="1:12" ht="15">
      <c r="A1352" s="101" t="s">
        <v>2059</v>
      </c>
      <c r="B1352" s="99" t="s">
        <v>1154</v>
      </c>
      <c r="C1352" s="99">
        <v>2</v>
      </c>
      <c r="D1352" s="103">
        <v>0.0002568857989313416</v>
      </c>
      <c r="E1352" s="103">
        <v>3.5105114985370167</v>
      </c>
      <c r="F1352" s="99" t="s">
        <v>2435</v>
      </c>
      <c r="G1352" s="99" t="b">
        <v>0</v>
      </c>
      <c r="H1352" s="99" t="b">
        <v>0</v>
      </c>
      <c r="I1352" s="99" t="b">
        <v>0</v>
      </c>
      <c r="J1352" s="99" t="b">
        <v>0</v>
      </c>
      <c r="K1352" s="99" t="b">
        <v>0</v>
      </c>
      <c r="L1352" s="99" t="b">
        <v>0</v>
      </c>
    </row>
    <row r="1353" spans="1:12" ht="15">
      <c r="A1353" s="101" t="s">
        <v>846</v>
      </c>
      <c r="B1353" s="99" t="s">
        <v>494</v>
      </c>
      <c r="C1353" s="99">
        <v>2</v>
      </c>
      <c r="D1353" s="103">
        <v>0.0002568857989313416</v>
      </c>
      <c r="E1353" s="103">
        <v>1.9774388384882045</v>
      </c>
      <c r="F1353" s="99" t="s">
        <v>2435</v>
      </c>
      <c r="G1353" s="99" t="b">
        <v>0</v>
      </c>
      <c r="H1353" s="99" t="b">
        <v>0</v>
      </c>
      <c r="I1353" s="99" t="b">
        <v>0</v>
      </c>
      <c r="J1353" s="99" t="b">
        <v>0</v>
      </c>
      <c r="K1353" s="99" t="b">
        <v>0</v>
      </c>
      <c r="L1353" s="99" t="b">
        <v>0</v>
      </c>
    </row>
    <row r="1354" spans="1:12" ht="15">
      <c r="A1354" s="101" t="s">
        <v>923</v>
      </c>
      <c r="B1354" s="99" t="s">
        <v>475</v>
      </c>
      <c r="C1354" s="99">
        <v>2</v>
      </c>
      <c r="D1354" s="103">
        <v>0.0002568857989313416</v>
      </c>
      <c r="E1354" s="103">
        <v>1.6716624077997617</v>
      </c>
      <c r="F1354" s="99" t="s">
        <v>2435</v>
      </c>
      <c r="G1354" s="99" t="b">
        <v>0</v>
      </c>
      <c r="H1354" s="99" t="b">
        <v>0</v>
      </c>
      <c r="I1354" s="99" t="b">
        <v>0</v>
      </c>
      <c r="J1354" s="99" t="b">
        <v>0</v>
      </c>
      <c r="K1354" s="99" t="b">
        <v>0</v>
      </c>
      <c r="L1354" s="99" t="b">
        <v>0</v>
      </c>
    </row>
    <row r="1355" spans="1:12" ht="15">
      <c r="A1355" s="101" t="s">
        <v>2053</v>
      </c>
      <c r="B1355" s="99" t="s">
        <v>476</v>
      </c>
      <c r="C1355" s="99">
        <v>2</v>
      </c>
      <c r="D1355" s="103">
        <v>0.0002568857989313416</v>
      </c>
      <c r="E1355" s="103">
        <v>2.1934933974889055</v>
      </c>
      <c r="F1355" s="99" t="s">
        <v>2435</v>
      </c>
      <c r="G1355" s="99" t="b">
        <v>0</v>
      </c>
      <c r="H1355" s="99" t="b">
        <v>0</v>
      </c>
      <c r="I1355" s="99" t="b">
        <v>0</v>
      </c>
      <c r="J1355" s="99" t="b">
        <v>0</v>
      </c>
      <c r="K1355" s="99" t="b">
        <v>0</v>
      </c>
      <c r="L1355" s="99" t="b">
        <v>0</v>
      </c>
    </row>
    <row r="1356" spans="1:12" ht="15">
      <c r="A1356" s="101" t="s">
        <v>512</v>
      </c>
      <c r="B1356" s="99" t="s">
        <v>1218</v>
      </c>
      <c r="C1356" s="99">
        <v>2</v>
      </c>
      <c r="D1356" s="103">
        <v>0.0002568857989313416</v>
      </c>
      <c r="E1356" s="103">
        <v>2.349143496302042</v>
      </c>
      <c r="F1356" s="99" t="s">
        <v>2435</v>
      </c>
      <c r="G1356" s="99" t="b">
        <v>0</v>
      </c>
      <c r="H1356" s="99" t="b">
        <v>0</v>
      </c>
      <c r="I1356" s="99" t="b">
        <v>0</v>
      </c>
      <c r="J1356" s="99" t="b">
        <v>0</v>
      </c>
      <c r="K1356" s="99" t="b">
        <v>0</v>
      </c>
      <c r="L1356" s="99" t="b">
        <v>0</v>
      </c>
    </row>
    <row r="1357" spans="1:12" ht="15">
      <c r="A1357" s="101" t="s">
        <v>528</v>
      </c>
      <c r="B1357" s="99" t="s">
        <v>479</v>
      </c>
      <c r="C1357" s="99">
        <v>2</v>
      </c>
      <c r="D1357" s="103">
        <v>0.0002568857989313416</v>
      </c>
      <c r="E1357" s="103">
        <v>1.277515388144863</v>
      </c>
      <c r="F1357" s="99" t="s">
        <v>2435</v>
      </c>
      <c r="G1357" s="99" t="b">
        <v>0</v>
      </c>
      <c r="H1357" s="99" t="b">
        <v>0</v>
      </c>
      <c r="I1357" s="99" t="b">
        <v>0</v>
      </c>
      <c r="J1357" s="99" t="b">
        <v>0</v>
      </c>
      <c r="K1357" s="99" t="b">
        <v>0</v>
      </c>
      <c r="L1357" s="99" t="b">
        <v>0</v>
      </c>
    </row>
    <row r="1358" spans="1:12" ht="15">
      <c r="A1358" s="101" t="s">
        <v>947</v>
      </c>
      <c r="B1358" s="99" t="s">
        <v>1420</v>
      </c>
      <c r="C1358" s="99">
        <v>2</v>
      </c>
      <c r="D1358" s="103">
        <v>0.0002568857989313416</v>
      </c>
      <c r="E1358" s="103">
        <v>3.1583289804256545</v>
      </c>
      <c r="F1358" s="99" t="s">
        <v>2435</v>
      </c>
      <c r="G1358" s="99" t="b">
        <v>0</v>
      </c>
      <c r="H1358" s="99" t="b">
        <v>0</v>
      </c>
      <c r="I1358" s="99" t="b">
        <v>0</v>
      </c>
      <c r="J1358" s="99" t="b">
        <v>1</v>
      </c>
      <c r="K1358" s="99" t="b">
        <v>0</v>
      </c>
      <c r="L1358" s="99" t="b">
        <v>0</v>
      </c>
    </row>
    <row r="1359" spans="1:12" ht="15">
      <c r="A1359" s="101" t="s">
        <v>678</v>
      </c>
      <c r="B1359" s="99" t="s">
        <v>477</v>
      </c>
      <c r="C1359" s="99">
        <v>2</v>
      </c>
      <c r="D1359" s="103">
        <v>0.0002568857989313416</v>
      </c>
      <c r="E1359" s="103">
        <v>1.55929544372788</v>
      </c>
      <c r="F1359" s="99" t="s">
        <v>2435</v>
      </c>
      <c r="G1359" s="99" t="b">
        <v>0</v>
      </c>
      <c r="H1359" s="99" t="b">
        <v>0</v>
      </c>
      <c r="I1359" s="99" t="b">
        <v>0</v>
      </c>
      <c r="J1359" s="99" t="b">
        <v>0</v>
      </c>
      <c r="K1359" s="99" t="b">
        <v>0</v>
      </c>
      <c r="L1359" s="99" t="b">
        <v>0</v>
      </c>
    </row>
    <row r="1360" spans="1:12" ht="15">
      <c r="A1360" s="101" t="s">
        <v>1847</v>
      </c>
      <c r="B1360" s="99" t="s">
        <v>833</v>
      </c>
      <c r="C1360" s="99">
        <v>2</v>
      </c>
      <c r="D1360" s="103">
        <v>0.0002568857989313416</v>
      </c>
      <c r="E1360" s="103">
        <v>3.2674734498507223</v>
      </c>
      <c r="F1360" s="99" t="s">
        <v>2435</v>
      </c>
      <c r="G1360" s="99" t="b">
        <v>0</v>
      </c>
      <c r="H1360" s="99" t="b">
        <v>0</v>
      </c>
      <c r="I1360" s="99" t="b">
        <v>0</v>
      </c>
      <c r="J1360" s="99" t="b">
        <v>0</v>
      </c>
      <c r="K1360" s="99" t="b">
        <v>0</v>
      </c>
      <c r="L1360" s="99" t="b">
        <v>0</v>
      </c>
    </row>
    <row r="1361" spans="1:12" ht="15">
      <c r="A1361" s="101" t="s">
        <v>722</v>
      </c>
      <c r="B1361" s="99" t="s">
        <v>506</v>
      </c>
      <c r="C1361" s="99">
        <v>2</v>
      </c>
      <c r="D1361" s="103">
        <v>0.0002568857989313416</v>
      </c>
      <c r="E1361" s="103">
        <v>1.9969609781906796</v>
      </c>
      <c r="F1361" s="99" t="s">
        <v>2435</v>
      </c>
      <c r="G1361" s="99" t="b">
        <v>0</v>
      </c>
      <c r="H1361" s="99" t="b">
        <v>0</v>
      </c>
      <c r="I1361" s="99" t="b">
        <v>0</v>
      </c>
      <c r="J1361" s="99" t="b">
        <v>0</v>
      </c>
      <c r="K1361" s="99" t="b">
        <v>0</v>
      </c>
      <c r="L1361" s="99" t="b">
        <v>0</v>
      </c>
    </row>
    <row r="1362" spans="1:12" ht="15">
      <c r="A1362" s="101" t="s">
        <v>1707</v>
      </c>
      <c r="B1362" s="99" t="s">
        <v>534</v>
      </c>
      <c r="C1362" s="99">
        <v>2</v>
      </c>
      <c r="D1362" s="103">
        <v>0.0002568857989313416</v>
      </c>
      <c r="E1362" s="103">
        <v>2.7508436538473866</v>
      </c>
      <c r="F1362" s="99" t="s">
        <v>2435</v>
      </c>
      <c r="G1362" s="99" t="b">
        <v>0</v>
      </c>
      <c r="H1362" s="99" t="b">
        <v>0</v>
      </c>
      <c r="I1362" s="99" t="b">
        <v>0</v>
      </c>
      <c r="J1362" s="99" t="b">
        <v>0</v>
      </c>
      <c r="K1362" s="99" t="b">
        <v>0</v>
      </c>
      <c r="L1362" s="99" t="b">
        <v>0</v>
      </c>
    </row>
    <row r="1363" spans="1:12" ht="15">
      <c r="A1363" s="101" t="s">
        <v>2161</v>
      </c>
      <c r="B1363" s="99" t="s">
        <v>547</v>
      </c>
      <c r="C1363" s="99">
        <v>2</v>
      </c>
      <c r="D1363" s="103">
        <v>0.0002568857989313416</v>
      </c>
      <c r="E1363" s="103">
        <v>2.811541494200998</v>
      </c>
      <c r="F1363" s="99" t="s">
        <v>2435</v>
      </c>
      <c r="G1363" s="99" t="b">
        <v>0</v>
      </c>
      <c r="H1363" s="99" t="b">
        <v>0</v>
      </c>
      <c r="I1363" s="99" t="b">
        <v>0</v>
      </c>
      <c r="J1363" s="99" t="b">
        <v>0</v>
      </c>
      <c r="K1363" s="99" t="b">
        <v>0</v>
      </c>
      <c r="L1363" s="99" t="b">
        <v>0</v>
      </c>
    </row>
    <row r="1364" spans="1:12" ht="15">
      <c r="A1364" s="101" t="s">
        <v>509</v>
      </c>
      <c r="B1364" s="99" t="s">
        <v>1606</v>
      </c>
      <c r="C1364" s="99">
        <v>2</v>
      </c>
      <c r="D1364" s="103">
        <v>0.0002568857989313416</v>
      </c>
      <c r="E1364" s="103">
        <v>2.4593589760896357</v>
      </c>
      <c r="F1364" s="99" t="s">
        <v>2435</v>
      </c>
      <c r="G1364" s="99" t="b">
        <v>0</v>
      </c>
      <c r="H1364" s="99" t="b">
        <v>0</v>
      </c>
      <c r="I1364" s="99" t="b">
        <v>0</v>
      </c>
      <c r="J1364" s="99" t="b">
        <v>0</v>
      </c>
      <c r="K1364" s="99" t="b">
        <v>0</v>
      </c>
      <c r="L1364" s="99" t="b">
        <v>0</v>
      </c>
    </row>
    <row r="1365" spans="1:12" ht="15">
      <c r="A1365" s="101" t="s">
        <v>1954</v>
      </c>
      <c r="B1365" s="99" t="s">
        <v>230</v>
      </c>
      <c r="C1365" s="99">
        <v>2</v>
      </c>
      <c r="D1365" s="103">
        <v>0.0002568857989313416</v>
      </c>
      <c r="E1365" s="103">
        <v>2.489322199467079</v>
      </c>
      <c r="F1365" s="99" t="s">
        <v>2435</v>
      </c>
      <c r="G1365" s="99" t="b">
        <v>0</v>
      </c>
      <c r="H1365" s="99" t="b">
        <v>0</v>
      </c>
      <c r="I1365" s="99" t="b">
        <v>0</v>
      </c>
      <c r="J1365" s="99" t="b">
        <v>0</v>
      </c>
      <c r="K1365" s="99" t="b">
        <v>0</v>
      </c>
      <c r="L1365" s="99" t="b">
        <v>0</v>
      </c>
    </row>
    <row r="1366" spans="1:12" ht="15">
      <c r="A1366" s="101" t="s">
        <v>628</v>
      </c>
      <c r="B1366" s="99" t="s">
        <v>1009</v>
      </c>
      <c r="C1366" s="99">
        <v>2</v>
      </c>
      <c r="D1366" s="103">
        <v>0.0002568857989313416</v>
      </c>
      <c r="E1366" s="103">
        <v>2.600688128886105</v>
      </c>
      <c r="F1366" s="99" t="s">
        <v>2435</v>
      </c>
      <c r="G1366" s="99" t="b">
        <v>0</v>
      </c>
      <c r="H1366" s="99" t="b">
        <v>0</v>
      </c>
      <c r="I1366" s="99" t="b">
        <v>0</v>
      </c>
      <c r="J1366" s="99" t="b">
        <v>0</v>
      </c>
      <c r="K1366" s="99" t="b">
        <v>0</v>
      </c>
      <c r="L1366" s="99" t="b">
        <v>0</v>
      </c>
    </row>
    <row r="1367" spans="1:12" ht="15">
      <c r="A1367" s="101" t="s">
        <v>1399</v>
      </c>
      <c r="B1367" s="99" t="s">
        <v>489</v>
      </c>
      <c r="C1367" s="99">
        <v>2</v>
      </c>
      <c r="D1367" s="103">
        <v>0.0002568857989313416</v>
      </c>
      <c r="E1367" s="103">
        <v>2.2930275543231105</v>
      </c>
      <c r="F1367" s="99" t="s">
        <v>2435</v>
      </c>
      <c r="G1367" s="99" t="b">
        <v>0</v>
      </c>
      <c r="H1367" s="99" t="b">
        <v>0</v>
      </c>
      <c r="I1367" s="99" t="b">
        <v>0</v>
      </c>
      <c r="J1367" s="99" t="b">
        <v>0</v>
      </c>
      <c r="K1367" s="99" t="b">
        <v>0</v>
      </c>
      <c r="L1367" s="99" t="b">
        <v>0</v>
      </c>
    </row>
    <row r="1368" spans="1:12" ht="15">
      <c r="A1368" s="101" t="s">
        <v>244</v>
      </c>
      <c r="B1368" s="99" t="s">
        <v>491</v>
      </c>
      <c r="C1368" s="99">
        <v>2</v>
      </c>
      <c r="D1368" s="103">
        <v>0.0002568857989313416</v>
      </c>
      <c r="E1368" s="103">
        <v>1.2693387117669699</v>
      </c>
      <c r="F1368" s="99" t="s">
        <v>2435</v>
      </c>
      <c r="G1368" s="99" t="b">
        <v>0</v>
      </c>
      <c r="H1368" s="99" t="b">
        <v>0</v>
      </c>
      <c r="I1368" s="99" t="b">
        <v>0</v>
      </c>
      <c r="J1368" s="99" t="b">
        <v>0</v>
      </c>
      <c r="K1368" s="99" t="b">
        <v>0</v>
      </c>
      <c r="L1368" s="99" t="b">
        <v>0</v>
      </c>
    </row>
    <row r="1369" spans="1:12" ht="15">
      <c r="A1369" s="101" t="s">
        <v>1289</v>
      </c>
      <c r="B1369" s="99" t="s">
        <v>474</v>
      </c>
      <c r="C1369" s="99">
        <v>2</v>
      </c>
      <c r="D1369" s="103">
        <v>0.0002568857989313416</v>
      </c>
      <c r="E1369" s="103">
        <v>1.694270198545234</v>
      </c>
      <c r="F1369" s="99" t="s">
        <v>2435</v>
      </c>
      <c r="G1369" s="99" t="b">
        <v>0</v>
      </c>
      <c r="H1369" s="99" t="b">
        <v>0</v>
      </c>
      <c r="I1369" s="99" t="b">
        <v>0</v>
      </c>
      <c r="J1369" s="99" t="b">
        <v>0</v>
      </c>
      <c r="K1369" s="99" t="b">
        <v>0</v>
      </c>
      <c r="L1369" s="99" t="b">
        <v>0</v>
      </c>
    </row>
    <row r="1370" spans="1:12" ht="15">
      <c r="A1370" s="101" t="s">
        <v>565</v>
      </c>
      <c r="B1370" s="99" t="s">
        <v>655</v>
      </c>
      <c r="C1370" s="99">
        <v>2</v>
      </c>
      <c r="D1370" s="103">
        <v>0.0003030065275454034</v>
      </c>
      <c r="E1370" s="103">
        <v>2.1039713181030617</v>
      </c>
      <c r="F1370" s="99" t="s">
        <v>2435</v>
      </c>
      <c r="G1370" s="99" t="b">
        <v>0</v>
      </c>
      <c r="H1370" s="99" t="b">
        <v>0</v>
      </c>
      <c r="I1370" s="99" t="b">
        <v>0</v>
      </c>
      <c r="J1370" s="99" t="b">
        <v>0</v>
      </c>
      <c r="K1370" s="99" t="b">
        <v>0</v>
      </c>
      <c r="L1370" s="99" t="b">
        <v>0</v>
      </c>
    </row>
    <row r="1371" spans="1:12" ht="15">
      <c r="A1371" s="101" t="s">
        <v>644</v>
      </c>
      <c r="B1371" s="99" t="s">
        <v>1488</v>
      </c>
      <c r="C1371" s="99">
        <v>2</v>
      </c>
      <c r="D1371" s="103">
        <v>0.0003030065275454034</v>
      </c>
      <c r="E1371" s="103">
        <v>2.857298984761673</v>
      </c>
      <c r="F1371" s="99" t="s">
        <v>2435</v>
      </c>
      <c r="G1371" s="99" t="b">
        <v>0</v>
      </c>
      <c r="H1371" s="99" t="b">
        <v>0</v>
      </c>
      <c r="I1371" s="99" t="b">
        <v>0</v>
      </c>
      <c r="J1371" s="99" t="b">
        <v>0</v>
      </c>
      <c r="K1371" s="99" t="b">
        <v>0</v>
      </c>
      <c r="L1371" s="99" t="b">
        <v>0</v>
      </c>
    </row>
    <row r="1372" spans="1:12" ht="15">
      <c r="A1372" s="101" t="s">
        <v>671</v>
      </c>
      <c r="B1372" s="99" t="s">
        <v>793</v>
      </c>
      <c r="C1372" s="99">
        <v>2</v>
      </c>
      <c r="D1372" s="103">
        <v>0.0002568857989313416</v>
      </c>
      <c r="E1372" s="103">
        <v>2.469118813378792</v>
      </c>
      <c r="F1372" s="99" t="s">
        <v>2435</v>
      </c>
      <c r="G1372" s="99" t="b">
        <v>0</v>
      </c>
      <c r="H1372" s="99" t="b">
        <v>0</v>
      </c>
      <c r="I1372" s="99" t="b">
        <v>0</v>
      </c>
      <c r="J1372" s="99" t="b">
        <v>0</v>
      </c>
      <c r="K1372" s="99" t="b">
        <v>0</v>
      </c>
      <c r="L1372" s="99" t="b">
        <v>0</v>
      </c>
    </row>
    <row r="1373" spans="1:12" ht="15">
      <c r="A1373" s="101" t="s">
        <v>2042</v>
      </c>
      <c r="B1373" s="99" t="s">
        <v>498</v>
      </c>
      <c r="C1373" s="99">
        <v>2</v>
      </c>
      <c r="D1373" s="103">
        <v>0.0002568857989313416</v>
      </c>
      <c r="E1373" s="103">
        <v>2.556268989097692</v>
      </c>
      <c r="F1373" s="99" t="s">
        <v>2435</v>
      </c>
      <c r="G1373" s="99" t="b">
        <v>0</v>
      </c>
      <c r="H1373" s="99" t="b">
        <v>0</v>
      </c>
      <c r="I1373" s="99" t="b">
        <v>0</v>
      </c>
      <c r="J1373" s="99" t="b">
        <v>0</v>
      </c>
      <c r="K1373" s="99" t="b">
        <v>0</v>
      </c>
      <c r="L1373" s="99" t="b">
        <v>0</v>
      </c>
    </row>
    <row r="1374" spans="1:12" ht="15">
      <c r="A1374" s="101" t="s">
        <v>610</v>
      </c>
      <c r="B1374" s="99" t="s">
        <v>2052</v>
      </c>
      <c r="C1374" s="99">
        <v>2</v>
      </c>
      <c r="D1374" s="103">
        <v>0.0002568857989313416</v>
      </c>
      <c r="E1374" s="103">
        <v>2.9664434541867415</v>
      </c>
      <c r="F1374" s="99" t="s">
        <v>2435</v>
      </c>
      <c r="G1374" s="99" t="b">
        <v>0</v>
      </c>
      <c r="H1374" s="99" t="b">
        <v>0</v>
      </c>
      <c r="I1374" s="99" t="b">
        <v>0</v>
      </c>
      <c r="J1374" s="99" t="b">
        <v>0</v>
      </c>
      <c r="K1374" s="99" t="b">
        <v>0</v>
      </c>
      <c r="L1374" s="99" t="b">
        <v>0</v>
      </c>
    </row>
    <row r="1375" spans="1:12" ht="15">
      <c r="A1375" s="101" t="s">
        <v>881</v>
      </c>
      <c r="B1375" s="99" t="s">
        <v>1105</v>
      </c>
      <c r="C1375" s="99">
        <v>2</v>
      </c>
      <c r="D1375" s="103">
        <v>0.0003030065275454034</v>
      </c>
      <c r="E1375" s="103">
        <v>2.869533441178685</v>
      </c>
      <c r="F1375" s="99" t="s">
        <v>2435</v>
      </c>
      <c r="G1375" s="99" t="b">
        <v>0</v>
      </c>
      <c r="H1375" s="99" t="b">
        <v>0</v>
      </c>
      <c r="I1375" s="99" t="b">
        <v>0</v>
      </c>
      <c r="J1375" s="99" t="b">
        <v>0</v>
      </c>
      <c r="K1375" s="99" t="b">
        <v>0</v>
      </c>
      <c r="L1375" s="99" t="b">
        <v>0</v>
      </c>
    </row>
    <row r="1376" spans="1:12" ht="15">
      <c r="A1376" s="101" t="s">
        <v>521</v>
      </c>
      <c r="B1376" s="99" t="s">
        <v>500</v>
      </c>
      <c r="C1376" s="99">
        <v>2</v>
      </c>
      <c r="D1376" s="103">
        <v>0.0002568857989313416</v>
      </c>
      <c r="E1376" s="103">
        <v>1.4841825598146678</v>
      </c>
      <c r="F1376" s="99" t="s">
        <v>2435</v>
      </c>
      <c r="G1376" s="99" t="b">
        <v>0</v>
      </c>
      <c r="H1376" s="99" t="b">
        <v>0</v>
      </c>
      <c r="I1376" s="99" t="b">
        <v>0</v>
      </c>
      <c r="J1376" s="99" t="b">
        <v>0</v>
      </c>
      <c r="K1376" s="99" t="b">
        <v>0</v>
      </c>
      <c r="L1376" s="99" t="b">
        <v>0</v>
      </c>
    </row>
    <row r="1377" spans="1:12" ht="15">
      <c r="A1377" s="101" t="s">
        <v>1896</v>
      </c>
      <c r="B1377" s="99" t="s">
        <v>2172</v>
      </c>
      <c r="C1377" s="99">
        <v>2</v>
      </c>
      <c r="D1377" s="103">
        <v>0.0002568857989313416</v>
      </c>
      <c r="E1377" s="103">
        <v>3.811541494200998</v>
      </c>
      <c r="F1377" s="99" t="s">
        <v>2435</v>
      </c>
      <c r="G1377" s="99" t="b">
        <v>0</v>
      </c>
      <c r="H1377" s="99" t="b">
        <v>0</v>
      </c>
      <c r="I1377" s="99" t="b">
        <v>0</v>
      </c>
      <c r="J1377" s="99" t="b">
        <v>0</v>
      </c>
      <c r="K1377" s="99" t="b">
        <v>0</v>
      </c>
      <c r="L1377" s="99" t="b">
        <v>0</v>
      </c>
    </row>
    <row r="1378" spans="1:12" ht="15">
      <c r="A1378" s="101" t="s">
        <v>716</v>
      </c>
      <c r="B1378" s="99" t="s">
        <v>610</v>
      </c>
      <c r="C1378" s="99">
        <v>2</v>
      </c>
      <c r="D1378" s="103">
        <v>0.0002568857989313416</v>
      </c>
      <c r="E1378" s="103">
        <v>2.2674734498507227</v>
      </c>
      <c r="F1378" s="99" t="s">
        <v>2435</v>
      </c>
      <c r="G1378" s="99" t="b">
        <v>0</v>
      </c>
      <c r="H1378" s="99" t="b">
        <v>0</v>
      </c>
      <c r="I1378" s="99" t="b">
        <v>0</v>
      </c>
      <c r="J1378" s="99" t="b">
        <v>0</v>
      </c>
      <c r="K1378" s="99" t="b">
        <v>0</v>
      </c>
      <c r="L1378" s="99" t="b">
        <v>0</v>
      </c>
    </row>
    <row r="1379" spans="1:12" ht="15">
      <c r="A1379" s="101" t="s">
        <v>1948</v>
      </c>
      <c r="B1379" s="99" t="s">
        <v>1288</v>
      </c>
      <c r="C1379" s="99">
        <v>2</v>
      </c>
      <c r="D1379" s="103">
        <v>0.0002568857989313416</v>
      </c>
      <c r="E1379" s="103">
        <v>3.5105114985370167</v>
      </c>
      <c r="F1379" s="99" t="s">
        <v>2435</v>
      </c>
      <c r="G1379" s="99" t="b">
        <v>0</v>
      </c>
      <c r="H1379" s="99" t="b">
        <v>0</v>
      </c>
      <c r="I1379" s="99" t="b">
        <v>0</v>
      </c>
      <c r="J1379" s="99" t="b">
        <v>0</v>
      </c>
      <c r="K1379" s="99" t="b">
        <v>0</v>
      </c>
      <c r="L1379" s="99" t="b">
        <v>0</v>
      </c>
    </row>
    <row r="1380" spans="1:12" ht="15">
      <c r="A1380" s="101" t="s">
        <v>1992</v>
      </c>
      <c r="B1380" s="99" t="s">
        <v>877</v>
      </c>
      <c r="C1380" s="99">
        <v>2</v>
      </c>
      <c r="D1380" s="103">
        <v>0.0002568857989313416</v>
      </c>
      <c r="E1380" s="103">
        <v>3.2674734498507223</v>
      </c>
      <c r="F1380" s="99" t="s">
        <v>2435</v>
      </c>
      <c r="G1380" s="99" t="b">
        <v>0</v>
      </c>
      <c r="H1380" s="99" t="b">
        <v>0</v>
      </c>
      <c r="I1380" s="99" t="b">
        <v>0</v>
      </c>
      <c r="J1380" s="99" t="b">
        <v>0</v>
      </c>
      <c r="K1380" s="99" t="b">
        <v>0</v>
      </c>
      <c r="L1380" s="99" t="b">
        <v>0</v>
      </c>
    </row>
    <row r="1381" spans="1:12" ht="15">
      <c r="A1381" s="101" t="s">
        <v>496</v>
      </c>
      <c r="B1381" s="99" t="s">
        <v>827</v>
      </c>
      <c r="C1381" s="99">
        <v>2</v>
      </c>
      <c r="D1381" s="103">
        <v>0.0003030065275454034</v>
      </c>
      <c r="E1381" s="103">
        <v>2.0003017214477086</v>
      </c>
      <c r="F1381" s="99" t="s">
        <v>2435</v>
      </c>
      <c r="G1381" s="99" t="b">
        <v>0</v>
      </c>
      <c r="H1381" s="99" t="b">
        <v>0</v>
      </c>
      <c r="I1381" s="99" t="b">
        <v>0</v>
      </c>
      <c r="J1381" s="99" t="b">
        <v>0</v>
      </c>
      <c r="K1381" s="99" t="b">
        <v>0</v>
      </c>
      <c r="L1381" s="99" t="b">
        <v>0</v>
      </c>
    </row>
    <row r="1382" spans="1:12" ht="15">
      <c r="A1382" s="101" t="s">
        <v>489</v>
      </c>
      <c r="B1382" s="99" t="s">
        <v>502</v>
      </c>
      <c r="C1382" s="99">
        <v>2</v>
      </c>
      <c r="D1382" s="103">
        <v>0.0002568857989313416</v>
      </c>
      <c r="E1382" s="103">
        <v>1.2516348691648858</v>
      </c>
      <c r="F1382" s="99" t="s">
        <v>2435</v>
      </c>
      <c r="G1382" s="99" t="b">
        <v>0</v>
      </c>
      <c r="H1382" s="99" t="b">
        <v>0</v>
      </c>
      <c r="I1382" s="99" t="b">
        <v>0</v>
      </c>
      <c r="J1382" s="99" t="b">
        <v>0</v>
      </c>
      <c r="K1382" s="99" t="b">
        <v>0</v>
      </c>
      <c r="L1382" s="99" t="b">
        <v>0</v>
      </c>
    </row>
    <row r="1383" spans="1:12" ht="15">
      <c r="A1383" s="101" t="s">
        <v>1203</v>
      </c>
      <c r="B1383" s="99" t="s">
        <v>496</v>
      </c>
      <c r="C1383" s="99">
        <v>2</v>
      </c>
      <c r="D1383" s="103">
        <v>0.0002568857989313416</v>
      </c>
      <c r="E1383" s="103">
        <v>2.243339770134003</v>
      </c>
      <c r="F1383" s="99" t="s">
        <v>2435</v>
      </c>
      <c r="G1383" s="99" t="b">
        <v>0</v>
      </c>
      <c r="H1383" s="99" t="b">
        <v>0</v>
      </c>
      <c r="I1383" s="99" t="b">
        <v>0</v>
      </c>
      <c r="J1383" s="99" t="b">
        <v>0</v>
      </c>
      <c r="K1383" s="99" t="b">
        <v>0</v>
      </c>
      <c r="L1383" s="99" t="b">
        <v>0</v>
      </c>
    </row>
    <row r="1384" spans="1:12" ht="15">
      <c r="A1384" s="101" t="s">
        <v>492</v>
      </c>
      <c r="B1384" s="99" t="s">
        <v>1539</v>
      </c>
      <c r="C1384" s="99">
        <v>2</v>
      </c>
      <c r="D1384" s="103">
        <v>0.0002568857989313416</v>
      </c>
      <c r="E1384" s="103">
        <v>2.3454156237827988</v>
      </c>
      <c r="F1384" s="99" t="s">
        <v>2435</v>
      </c>
      <c r="G1384" s="99" t="b">
        <v>0</v>
      </c>
      <c r="H1384" s="99" t="b">
        <v>0</v>
      </c>
      <c r="I1384" s="99" t="b">
        <v>0</v>
      </c>
      <c r="J1384" s="99" t="b">
        <v>0</v>
      </c>
      <c r="K1384" s="99" t="b">
        <v>0</v>
      </c>
      <c r="L1384" s="99" t="b">
        <v>0</v>
      </c>
    </row>
    <row r="1385" spans="1:12" ht="15">
      <c r="A1385" s="101" t="s">
        <v>613</v>
      </c>
      <c r="B1385" s="99" t="s">
        <v>491</v>
      </c>
      <c r="C1385" s="99">
        <v>2</v>
      </c>
      <c r="D1385" s="103">
        <v>0.0003030065275454034</v>
      </c>
      <c r="E1385" s="103">
        <v>1.654689593130987</v>
      </c>
      <c r="F1385" s="99" t="s">
        <v>2435</v>
      </c>
      <c r="G1385" s="99" t="b">
        <v>0</v>
      </c>
      <c r="H1385" s="99" t="b">
        <v>0</v>
      </c>
      <c r="I1385" s="99" t="b">
        <v>0</v>
      </c>
      <c r="J1385" s="99" t="b">
        <v>0</v>
      </c>
      <c r="K1385" s="99" t="b">
        <v>0</v>
      </c>
      <c r="L1385" s="99" t="b">
        <v>0</v>
      </c>
    </row>
    <row r="1386" spans="1:12" ht="15">
      <c r="A1386" s="101" t="s">
        <v>758</v>
      </c>
      <c r="B1386" s="99" t="s">
        <v>514</v>
      </c>
      <c r="C1386" s="99">
        <v>2</v>
      </c>
      <c r="D1386" s="103">
        <v>0.0003030065275454034</v>
      </c>
      <c r="E1386" s="103">
        <v>1.9969609781906796</v>
      </c>
      <c r="F1386" s="99" t="s">
        <v>2435</v>
      </c>
      <c r="G1386" s="99" t="b">
        <v>0</v>
      </c>
      <c r="H1386" s="99" t="b">
        <v>0</v>
      </c>
      <c r="I1386" s="99" t="b">
        <v>0</v>
      </c>
      <c r="J1386" s="99" t="b">
        <v>0</v>
      </c>
      <c r="K1386" s="99" t="b">
        <v>0</v>
      </c>
      <c r="L1386" s="99" t="b">
        <v>0</v>
      </c>
    </row>
    <row r="1387" spans="1:12" ht="15">
      <c r="A1387" s="101" t="s">
        <v>2340</v>
      </c>
      <c r="B1387" s="99" t="s">
        <v>1532</v>
      </c>
      <c r="C1387" s="99">
        <v>2</v>
      </c>
      <c r="D1387" s="103">
        <v>0.0002568857989313416</v>
      </c>
      <c r="E1387" s="103">
        <v>3.635450235145317</v>
      </c>
      <c r="F1387" s="99" t="s">
        <v>2435</v>
      </c>
      <c r="G1387" s="99" t="b">
        <v>0</v>
      </c>
      <c r="H1387" s="99" t="b">
        <v>0</v>
      </c>
      <c r="I1387" s="99" t="b">
        <v>0</v>
      </c>
      <c r="J1387" s="99" t="b">
        <v>0</v>
      </c>
      <c r="K1387" s="99" t="b">
        <v>0</v>
      </c>
      <c r="L1387" s="99" t="b">
        <v>0</v>
      </c>
    </row>
    <row r="1388" spans="1:12" ht="15">
      <c r="A1388" s="101" t="s">
        <v>546</v>
      </c>
      <c r="B1388" s="99" t="s">
        <v>628</v>
      </c>
      <c r="C1388" s="99">
        <v>2</v>
      </c>
      <c r="D1388" s="103">
        <v>0.0002568857989313416</v>
      </c>
      <c r="E1388" s="103">
        <v>2.020904532269295</v>
      </c>
      <c r="F1388" s="99" t="s">
        <v>2435</v>
      </c>
      <c r="G1388" s="99" t="b">
        <v>0</v>
      </c>
      <c r="H1388" s="99" t="b">
        <v>0</v>
      </c>
      <c r="I1388" s="99" t="b">
        <v>0</v>
      </c>
      <c r="J1388" s="99" t="b">
        <v>0</v>
      </c>
      <c r="K1388" s="99" t="b">
        <v>0</v>
      </c>
      <c r="L1388" s="99" t="b">
        <v>0</v>
      </c>
    </row>
    <row r="1389" spans="1:12" ht="15">
      <c r="A1389" s="101" t="s">
        <v>490</v>
      </c>
      <c r="B1389" s="99" t="s">
        <v>522</v>
      </c>
      <c r="C1389" s="99">
        <v>2</v>
      </c>
      <c r="D1389" s="103">
        <v>0.0002568857989313416</v>
      </c>
      <c r="E1389" s="103">
        <v>1.4277261282205669</v>
      </c>
      <c r="F1389" s="99" t="s">
        <v>2435</v>
      </c>
      <c r="G1389" s="99" t="b">
        <v>0</v>
      </c>
      <c r="H1389" s="99" t="b">
        <v>0</v>
      </c>
      <c r="I1389" s="99" t="b">
        <v>0</v>
      </c>
      <c r="J1389" s="99" t="b">
        <v>0</v>
      </c>
      <c r="K1389" s="99" t="b">
        <v>0</v>
      </c>
      <c r="L1389" s="99" t="b">
        <v>0</v>
      </c>
    </row>
    <row r="1390" spans="1:12" ht="15">
      <c r="A1390" s="101" t="s">
        <v>496</v>
      </c>
      <c r="B1390" s="99" t="s">
        <v>1252</v>
      </c>
      <c r="C1390" s="99">
        <v>2</v>
      </c>
      <c r="D1390" s="103">
        <v>0.0002568857989313416</v>
      </c>
      <c r="E1390" s="103">
        <v>2.243339770134003</v>
      </c>
      <c r="F1390" s="99" t="s">
        <v>2435</v>
      </c>
      <c r="G1390" s="99" t="b">
        <v>0</v>
      </c>
      <c r="H1390" s="99" t="b">
        <v>0</v>
      </c>
      <c r="I1390" s="99" t="b">
        <v>0</v>
      </c>
      <c r="J1390" s="99" t="b">
        <v>0</v>
      </c>
      <c r="K1390" s="99" t="b">
        <v>0</v>
      </c>
      <c r="L1390" s="99" t="b">
        <v>0</v>
      </c>
    </row>
    <row r="1391" spans="1:12" ht="15">
      <c r="A1391" s="101" t="s">
        <v>2379</v>
      </c>
      <c r="B1391" s="99" t="s">
        <v>619</v>
      </c>
      <c r="C1391" s="99">
        <v>2</v>
      </c>
      <c r="D1391" s="103">
        <v>0.0002568857989313416</v>
      </c>
      <c r="E1391" s="103">
        <v>2.9986281375581427</v>
      </c>
      <c r="F1391" s="99" t="s">
        <v>2435</v>
      </c>
      <c r="G1391" s="99" t="b">
        <v>0</v>
      </c>
      <c r="H1391" s="99" t="b">
        <v>0</v>
      </c>
      <c r="I1391" s="99" t="b">
        <v>0</v>
      </c>
      <c r="J1391" s="99" t="b">
        <v>0</v>
      </c>
      <c r="K1391" s="99" t="b">
        <v>0</v>
      </c>
      <c r="L1391" s="99" t="b">
        <v>0</v>
      </c>
    </row>
    <row r="1392" spans="1:12" ht="15">
      <c r="A1392" s="101" t="s">
        <v>710</v>
      </c>
      <c r="B1392" s="99" t="s">
        <v>2148</v>
      </c>
      <c r="C1392" s="99">
        <v>2</v>
      </c>
      <c r="D1392" s="103">
        <v>0.0002568857989313416</v>
      </c>
      <c r="E1392" s="103">
        <v>3.1125714898649792</v>
      </c>
      <c r="F1392" s="99" t="s">
        <v>2435</v>
      </c>
      <c r="G1392" s="99" t="b">
        <v>0</v>
      </c>
      <c r="H1392" s="99" t="b">
        <v>0</v>
      </c>
      <c r="I1392" s="99" t="b">
        <v>0</v>
      </c>
      <c r="J1392" s="99" t="b">
        <v>0</v>
      </c>
      <c r="K1392" s="99" t="b">
        <v>0</v>
      </c>
      <c r="L1392" s="99" t="b">
        <v>0</v>
      </c>
    </row>
    <row r="1393" spans="1:12" ht="15">
      <c r="A1393" s="101" t="s">
        <v>482</v>
      </c>
      <c r="B1393" s="99" t="s">
        <v>572</v>
      </c>
      <c r="C1393" s="99">
        <v>2</v>
      </c>
      <c r="D1393" s="103">
        <v>0.0003030065275454034</v>
      </c>
      <c r="E1393" s="103">
        <v>1.4841825598146678</v>
      </c>
      <c r="F1393" s="99" t="s">
        <v>2435</v>
      </c>
      <c r="G1393" s="99" t="b">
        <v>0</v>
      </c>
      <c r="H1393" s="99" t="b">
        <v>0</v>
      </c>
      <c r="I1393" s="99" t="b">
        <v>0</v>
      </c>
      <c r="J1393" s="99" t="b">
        <v>0</v>
      </c>
      <c r="K1393" s="99" t="b">
        <v>0</v>
      </c>
      <c r="L1393" s="99" t="b">
        <v>0</v>
      </c>
    </row>
    <row r="1394" spans="1:12" ht="15">
      <c r="A1394" s="101" t="s">
        <v>2117</v>
      </c>
      <c r="B1394" s="99" t="s">
        <v>2037</v>
      </c>
      <c r="C1394" s="99">
        <v>2</v>
      </c>
      <c r="D1394" s="103">
        <v>0.0003030065275454034</v>
      </c>
      <c r="E1394" s="103">
        <v>3.811541494200998</v>
      </c>
      <c r="F1394" s="99" t="s">
        <v>2435</v>
      </c>
      <c r="G1394" s="99" t="b">
        <v>0</v>
      </c>
      <c r="H1394" s="99" t="b">
        <v>0</v>
      </c>
      <c r="I1394" s="99" t="b">
        <v>0</v>
      </c>
      <c r="J1394" s="99" t="b">
        <v>0</v>
      </c>
      <c r="K1394" s="99" t="b">
        <v>0</v>
      </c>
      <c r="L1394" s="99" t="b">
        <v>0</v>
      </c>
    </row>
    <row r="1395" spans="1:12" ht="15">
      <c r="A1395" s="101" t="s">
        <v>1606</v>
      </c>
      <c r="B1395" s="99" t="s">
        <v>493</v>
      </c>
      <c r="C1395" s="99">
        <v>2</v>
      </c>
      <c r="D1395" s="103">
        <v>0.0002568857989313416</v>
      </c>
      <c r="E1395" s="103">
        <v>2.3454156237827988</v>
      </c>
      <c r="F1395" s="99" t="s">
        <v>2435</v>
      </c>
      <c r="G1395" s="99" t="b">
        <v>0</v>
      </c>
      <c r="H1395" s="99" t="b">
        <v>0</v>
      </c>
      <c r="I1395" s="99" t="b">
        <v>0</v>
      </c>
      <c r="J1395" s="99" t="b">
        <v>0</v>
      </c>
      <c r="K1395" s="99" t="b">
        <v>0</v>
      </c>
      <c r="L1395" s="99" t="b">
        <v>0</v>
      </c>
    </row>
    <row r="1396" spans="1:12" ht="15">
      <c r="A1396" s="101" t="s">
        <v>780</v>
      </c>
      <c r="B1396" s="99" t="s">
        <v>977</v>
      </c>
      <c r="C1396" s="99">
        <v>2</v>
      </c>
      <c r="D1396" s="103">
        <v>0.0002568857989313416</v>
      </c>
      <c r="E1396" s="103">
        <v>2.7323602481533733</v>
      </c>
      <c r="F1396" s="99" t="s">
        <v>2435</v>
      </c>
      <c r="G1396" s="99" t="b">
        <v>0</v>
      </c>
      <c r="H1396" s="99" t="b">
        <v>0</v>
      </c>
      <c r="I1396" s="99" t="b">
        <v>0</v>
      </c>
      <c r="J1396" s="99" t="b">
        <v>0</v>
      </c>
      <c r="K1396" s="99" t="b">
        <v>0</v>
      </c>
      <c r="L1396" s="99" t="b">
        <v>0</v>
      </c>
    </row>
    <row r="1397" spans="1:12" ht="15">
      <c r="A1397" s="101" t="s">
        <v>1401</v>
      </c>
      <c r="B1397" s="99" t="s">
        <v>2305</v>
      </c>
      <c r="C1397" s="99">
        <v>2</v>
      </c>
      <c r="D1397" s="103">
        <v>0.0002568857989313416</v>
      </c>
      <c r="E1397" s="103">
        <v>3.635450235145317</v>
      </c>
      <c r="F1397" s="99" t="s">
        <v>2435</v>
      </c>
      <c r="G1397" s="99" t="b">
        <v>0</v>
      </c>
      <c r="H1397" s="99" t="b">
        <v>0</v>
      </c>
      <c r="I1397" s="99" t="b">
        <v>0</v>
      </c>
      <c r="J1397" s="99" t="b">
        <v>0</v>
      </c>
      <c r="K1397" s="99" t="b">
        <v>0</v>
      </c>
      <c r="L1397" s="99" t="b">
        <v>0</v>
      </c>
    </row>
    <row r="1398" spans="1:12" ht="15">
      <c r="A1398" s="101" t="s">
        <v>896</v>
      </c>
      <c r="B1398" s="99" t="s">
        <v>804</v>
      </c>
      <c r="C1398" s="99">
        <v>2</v>
      </c>
      <c r="D1398" s="103">
        <v>0.0002568857989313416</v>
      </c>
      <c r="E1398" s="103">
        <v>2.7323602481533733</v>
      </c>
      <c r="F1398" s="99" t="s">
        <v>2435</v>
      </c>
      <c r="G1398" s="99" t="b">
        <v>0</v>
      </c>
      <c r="H1398" s="99" t="b">
        <v>0</v>
      </c>
      <c r="I1398" s="99" t="b">
        <v>0</v>
      </c>
      <c r="J1398" s="99" t="b">
        <v>0</v>
      </c>
      <c r="K1398" s="99" t="b">
        <v>0</v>
      </c>
      <c r="L1398" s="99" t="b">
        <v>0</v>
      </c>
    </row>
    <row r="1399" spans="1:12" ht="15">
      <c r="A1399" s="101" t="s">
        <v>570</v>
      </c>
      <c r="B1399" s="99" t="s">
        <v>481</v>
      </c>
      <c r="C1399" s="99">
        <v>2</v>
      </c>
      <c r="D1399" s="103">
        <v>0.0002568857989313416</v>
      </c>
      <c r="E1399" s="103">
        <v>1.4671492205158874</v>
      </c>
      <c r="F1399" s="99" t="s">
        <v>2435</v>
      </c>
      <c r="G1399" s="99" t="b">
        <v>0</v>
      </c>
      <c r="H1399" s="99" t="b">
        <v>0</v>
      </c>
      <c r="I1399" s="99" t="b">
        <v>0</v>
      </c>
      <c r="J1399" s="99" t="b">
        <v>0</v>
      </c>
      <c r="K1399" s="99" t="b">
        <v>0</v>
      </c>
      <c r="L1399" s="99" t="b">
        <v>0</v>
      </c>
    </row>
    <row r="1400" spans="1:12" ht="15">
      <c r="A1400" s="101" t="s">
        <v>569</v>
      </c>
      <c r="B1400" s="99" t="s">
        <v>1753</v>
      </c>
      <c r="C1400" s="99">
        <v>2</v>
      </c>
      <c r="D1400" s="103">
        <v>0.0003030065275454034</v>
      </c>
      <c r="E1400" s="103">
        <v>2.9084515072090547</v>
      </c>
      <c r="F1400" s="99" t="s">
        <v>2435</v>
      </c>
      <c r="G1400" s="99" t="b">
        <v>0</v>
      </c>
      <c r="H1400" s="99" t="b">
        <v>0</v>
      </c>
      <c r="I1400" s="99" t="b">
        <v>0</v>
      </c>
      <c r="J1400" s="99" t="b">
        <v>0</v>
      </c>
      <c r="K1400" s="99" t="b">
        <v>0</v>
      </c>
      <c r="L1400" s="99" t="b">
        <v>0</v>
      </c>
    </row>
    <row r="1401" spans="1:12" ht="15">
      <c r="A1401" s="101" t="s">
        <v>513</v>
      </c>
      <c r="B1401" s="99" t="s">
        <v>634</v>
      </c>
      <c r="C1401" s="99">
        <v>2</v>
      </c>
      <c r="D1401" s="103">
        <v>0.0002568857989313416</v>
      </c>
      <c r="E1401" s="103">
        <v>1.8372601353231677</v>
      </c>
      <c r="F1401" s="99" t="s">
        <v>2435</v>
      </c>
      <c r="G1401" s="99" t="b">
        <v>0</v>
      </c>
      <c r="H1401" s="99" t="b">
        <v>0</v>
      </c>
      <c r="I1401" s="99" t="b">
        <v>0</v>
      </c>
      <c r="J1401" s="99" t="b">
        <v>0</v>
      </c>
      <c r="K1401" s="99" t="b">
        <v>0</v>
      </c>
      <c r="L1401" s="99" t="b">
        <v>0</v>
      </c>
    </row>
    <row r="1402" spans="1:12" ht="15">
      <c r="A1402" s="101" t="s">
        <v>529</v>
      </c>
      <c r="B1402" s="99" t="s">
        <v>532</v>
      </c>
      <c r="C1402" s="99">
        <v>2</v>
      </c>
      <c r="D1402" s="103">
        <v>0.0002568857989313416</v>
      </c>
      <c r="E1402" s="103">
        <v>1.6716624077997617</v>
      </c>
      <c r="F1402" s="99" t="s">
        <v>2435</v>
      </c>
      <c r="G1402" s="99" t="b">
        <v>0</v>
      </c>
      <c r="H1402" s="99" t="b">
        <v>0</v>
      </c>
      <c r="I1402" s="99" t="b">
        <v>0</v>
      </c>
      <c r="J1402" s="99" t="b">
        <v>0</v>
      </c>
      <c r="K1402" s="99" t="b">
        <v>0</v>
      </c>
      <c r="L1402" s="99" t="b">
        <v>0</v>
      </c>
    </row>
    <row r="1403" spans="1:12" ht="15">
      <c r="A1403" s="101" t="s">
        <v>537</v>
      </c>
      <c r="B1403" s="99" t="s">
        <v>586</v>
      </c>
      <c r="C1403" s="99">
        <v>9</v>
      </c>
      <c r="D1403" s="103">
        <v>0.0016830897012897349</v>
      </c>
      <c r="E1403" s="103">
        <v>2.287844778399499</v>
      </c>
      <c r="F1403" s="99" t="s">
        <v>454</v>
      </c>
      <c r="G1403" s="99" t="b">
        <v>0</v>
      </c>
      <c r="H1403" s="99" t="b">
        <v>0</v>
      </c>
      <c r="I1403" s="99" t="b">
        <v>0</v>
      </c>
      <c r="J1403" s="99" t="b">
        <v>0</v>
      </c>
      <c r="K1403" s="99" t="b">
        <v>0</v>
      </c>
      <c r="L1403" s="99" t="b">
        <v>0</v>
      </c>
    </row>
    <row r="1404" spans="1:12" ht="15">
      <c r="A1404" s="101" t="s">
        <v>568</v>
      </c>
      <c r="B1404" s="99" t="s">
        <v>595</v>
      </c>
      <c r="C1404" s="99">
        <v>9</v>
      </c>
      <c r="D1404" s="103">
        <v>0.0021249216876909754</v>
      </c>
      <c r="E1404" s="103">
        <v>2.3603954455481104</v>
      </c>
      <c r="F1404" s="99" t="s">
        <v>454</v>
      </c>
      <c r="G1404" s="99" t="b">
        <v>0</v>
      </c>
      <c r="H1404" s="99" t="b">
        <v>0</v>
      </c>
      <c r="I1404" s="99" t="b">
        <v>0</v>
      </c>
      <c r="J1404" s="99" t="b">
        <v>0</v>
      </c>
      <c r="K1404" s="99" t="b">
        <v>0</v>
      </c>
      <c r="L1404" s="99" t="b">
        <v>0</v>
      </c>
    </row>
    <row r="1405" spans="1:12" ht="15">
      <c r="A1405" s="101" t="s">
        <v>583</v>
      </c>
      <c r="B1405" s="99" t="s">
        <v>511</v>
      </c>
      <c r="C1405" s="99">
        <v>9</v>
      </c>
      <c r="D1405" s="103">
        <v>0.0018760948168180616</v>
      </c>
      <c r="E1405" s="103">
        <v>2.1007581350423545</v>
      </c>
      <c r="F1405" s="99" t="s">
        <v>454</v>
      </c>
      <c r="G1405" s="99" t="b">
        <v>0</v>
      </c>
      <c r="H1405" s="99" t="b">
        <v>0</v>
      </c>
      <c r="I1405" s="99" t="b">
        <v>0</v>
      </c>
      <c r="J1405" s="99" t="b">
        <v>1</v>
      </c>
      <c r="K1405" s="99" t="b">
        <v>0</v>
      </c>
      <c r="L1405" s="99" t="b">
        <v>0</v>
      </c>
    </row>
    <row r="1406" spans="1:12" ht="15">
      <c r="A1406" s="101" t="s">
        <v>496</v>
      </c>
      <c r="B1406" s="99" t="s">
        <v>627</v>
      </c>
      <c r="C1406" s="99">
        <v>8</v>
      </c>
      <c r="D1406" s="103">
        <v>0.0013559049240391802</v>
      </c>
      <c r="E1406" s="103">
        <v>2.1620586376552136</v>
      </c>
      <c r="F1406" s="99" t="s">
        <v>454</v>
      </c>
      <c r="G1406" s="99" t="b">
        <v>0</v>
      </c>
      <c r="H1406" s="99" t="b">
        <v>0</v>
      </c>
      <c r="I1406" s="99" t="b">
        <v>0</v>
      </c>
      <c r="J1406" s="99" t="b">
        <v>0</v>
      </c>
      <c r="K1406" s="99" t="b">
        <v>0</v>
      </c>
      <c r="L1406" s="99" t="b">
        <v>0</v>
      </c>
    </row>
    <row r="1407" spans="1:12" ht="15">
      <c r="A1407" s="101" t="s">
        <v>230</v>
      </c>
      <c r="B1407" s="99" t="s">
        <v>549</v>
      </c>
      <c r="C1407" s="99">
        <v>6</v>
      </c>
      <c r="D1407" s="103">
        <v>0.0012507298778787076</v>
      </c>
      <c r="E1407" s="103">
        <v>1.582244195164467</v>
      </c>
      <c r="F1407" s="99" t="s">
        <v>454</v>
      </c>
      <c r="G1407" s="99" t="b">
        <v>0</v>
      </c>
      <c r="H1407" s="99" t="b">
        <v>0</v>
      </c>
      <c r="I1407" s="99" t="b">
        <v>0</v>
      </c>
      <c r="J1407" s="99" t="b">
        <v>0</v>
      </c>
      <c r="K1407" s="99" t="b">
        <v>0</v>
      </c>
      <c r="L1407" s="99" t="b">
        <v>0</v>
      </c>
    </row>
    <row r="1408" spans="1:12" ht="15">
      <c r="A1408" s="101" t="s">
        <v>502</v>
      </c>
      <c r="B1408" s="99" t="s">
        <v>537</v>
      </c>
      <c r="C1408" s="99">
        <v>5</v>
      </c>
      <c r="D1408" s="103">
        <v>0.0011805120487172085</v>
      </c>
      <c r="E1408" s="103">
        <v>1.9579386549992885</v>
      </c>
      <c r="F1408" s="99" t="s">
        <v>454</v>
      </c>
      <c r="G1408" s="99" t="b">
        <v>0</v>
      </c>
      <c r="H1408" s="99" t="b">
        <v>0</v>
      </c>
      <c r="I1408" s="99" t="b">
        <v>0</v>
      </c>
      <c r="J1408" s="99" t="b">
        <v>0</v>
      </c>
      <c r="K1408" s="99" t="b">
        <v>0</v>
      </c>
      <c r="L1408" s="99" t="b">
        <v>0</v>
      </c>
    </row>
    <row r="1409" spans="1:12" ht="15">
      <c r="A1409" s="101" t="s">
        <v>568</v>
      </c>
      <c r="B1409" s="99" t="s">
        <v>1038</v>
      </c>
      <c r="C1409" s="99">
        <v>5</v>
      </c>
      <c r="D1409" s="103">
        <v>0.0017084178406176981</v>
      </c>
      <c r="E1409" s="103">
        <v>2.4475456212670106</v>
      </c>
      <c r="F1409" s="99" t="s">
        <v>454</v>
      </c>
      <c r="G1409" s="99" t="b">
        <v>0</v>
      </c>
      <c r="H1409" s="99" t="b">
        <v>0</v>
      </c>
      <c r="I1409" s="99" t="b">
        <v>0</v>
      </c>
      <c r="J1409" s="99" t="b">
        <v>0</v>
      </c>
      <c r="K1409" s="99" t="b">
        <v>0</v>
      </c>
      <c r="L1409" s="99" t="b">
        <v>0</v>
      </c>
    </row>
    <row r="1410" spans="1:12" ht="15">
      <c r="A1410" s="101" t="s">
        <v>539</v>
      </c>
      <c r="B1410" s="99" t="s">
        <v>540</v>
      </c>
      <c r="C1410" s="99">
        <v>5</v>
      </c>
      <c r="D1410" s="103">
        <v>0.0009350498340498526</v>
      </c>
      <c r="E1410" s="103">
        <v>2.8735143535392917</v>
      </c>
      <c r="F1410" s="99" t="s">
        <v>454</v>
      </c>
      <c r="G1410" s="99" t="b">
        <v>0</v>
      </c>
      <c r="H1410" s="99" t="b">
        <v>0</v>
      </c>
      <c r="I1410" s="99" t="b">
        <v>0</v>
      </c>
      <c r="J1410" s="99" t="b">
        <v>0</v>
      </c>
      <c r="K1410" s="99" t="b">
        <v>0</v>
      </c>
      <c r="L1410" s="99" t="b">
        <v>0</v>
      </c>
    </row>
    <row r="1411" spans="1:12" ht="15">
      <c r="A1411" s="101" t="s">
        <v>556</v>
      </c>
      <c r="B1411" s="99" t="s">
        <v>487</v>
      </c>
      <c r="C1411" s="99">
        <v>5</v>
      </c>
      <c r="D1411" s="103">
        <v>0.0017084178406176981</v>
      </c>
      <c r="E1411" s="103">
        <v>1.6560304093253857</v>
      </c>
      <c r="F1411" s="99" t="s">
        <v>454</v>
      </c>
      <c r="G1411" s="99" t="b">
        <v>0</v>
      </c>
      <c r="H1411" s="99" t="b">
        <v>0</v>
      </c>
      <c r="I1411" s="99" t="b">
        <v>0</v>
      </c>
      <c r="J1411" s="99" t="b">
        <v>0</v>
      </c>
      <c r="K1411" s="99" t="b">
        <v>0</v>
      </c>
      <c r="L1411" s="99" t="b">
        <v>0</v>
      </c>
    </row>
    <row r="1412" spans="1:12" ht="15">
      <c r="A1412" s="101" t="s">
        <v>571</v>
      </c>
      <c r="B1412" s="99" t="s">
        <v>519</v>
      </c>
      <c r="C1412" s="99">
        <v>5</v>
      </c>
      <c r="D1412" s="103">
        <v>0.001375346369424977</v>
      </c>
      <c r="E1412" s="103">
        <v>2.243425638611086</v>
      </c>
      <c r="F1412" s="99" t="s">
        <v>454</v>
      </c>
      <c r="G1412" s="99" t="b">
        <v>0</v>
      </c>
      <c r="H1412" s="99" t="b">
        <v>0</v>
      </c>
      <c r="I1412" s="99" t="b">
        <v>0</v>
      </c>
      <c r="J1412" s="99" t="b">
        <v>0</v>
      </c>
      <c r="K1412" s="99" t="b">
        <v>0</v>
      </c>
      <c r="L1412" s="99" t="b">
        <v>0</v>
      </c>
    </row>
    <row r="1413" spans="1:12" ht="15">
      <c r="A1413" s="101" t="s">
        <v>597</v>
      </c>
      <c r="B1413" s="99" t="s">
        <v>889</v>
      </c>
      <c r="C1413" s="99">
        <v>5</v>
      </c>
      <c r="D1413" s="103">
        <v>0.001375346369424977</v>
      </c>
      <c r="E1413" s="103">
        <v>2.8735143535392917</v>
      </c>
      <c r="F1413" s="99" t="s">
        <v>454</v>
      </c>
      <c r="G1413" s="99" t="b">
        <v>0</v>
      </c>
      <c r="H1413" s="99" t="b">
        <v>0</v>
      </c>
      <c r="I1413" s="99" t="b">
        <v>0</v>
      </c>
      <c r="J1413" s="99" t="b">
        <v>0</v>
      </c>
      <c r="K1413" s="99" t="b">
        <v>0</v>
      </c>
      <c r="L1413" s="99" t="b">
        <v>0</v>
      </c>
    </row>
    <row r="1414" spans="1:12" ht="15">
      <c r="A1414" s="101" t="s">
        <v>583</v>
      </c>
      <c r="B1414" s="99" t="s">
        <v>804</v>
      </c>
      <c r="C1414" s="99">
        <v>5</v>
      </c>
      <c r="D1414" s="103">
        <v>0.0009350498340498526</v>
      </c>
      <c r="E1414" s="103">
        <v>2.243425638611086</v>
      </c>
      <c r="F1414" s="99" t="s">
        <v>454</v>
      </c>
      <c r="G1414" s="99" t="b">
        <v>0</v>
      </c>
      <c r="H1414" s="99" t="b">
        <v>0</v>
      </c>
      <c r="I1414" s="99" t="b">
        <v>0</v>
      </c>
      <c r="J1414" s="99" t="b">
        <v>0</v>
      </c>
      <c r="K1414" s="99" t="b">
        <v>0</v>
      </c>
      <c r="L1414" s="99" t="b">
        <v>0</v>
      </c>
    </row>
    <row r="1415" spans="1:12" ht="15">
      <c r="A1415" s="101" t="s">
        <v>591</v>
      </c>
      <c r="B1415" s="99" t="s">
        <v>678</v>
      </c>
      <c r="C1415" s="99">
        <v>4</v>
      </c>
      <c r="D1415" s="103">
        <v>0.001100277095539982</v>
      </c>
      <c r="E1415" s="103">
        <v>2.0953631031556483</v>
      </c>
      <c r="F1415" s="99" t="s">
        <v>454</v>
      </c>
      <c r="G1415" s="99" t="b">
        <v>0</v>
      </c>
      <c r="H1415" s="99" t="b">
        <v>0</v>
      </c>
      <c r="I1415" s="99" t="b">
        <v>0</v>
      </c>
      <c r="J1415" s="99" t="b">
        <v>0</v>
      </c>
      <c r="K1415" s="99" t="b">
        <v>0</v>
      </c>
      <c r="L1415" s="99" t="b">
        <v>0</v>
      </c>
    </row>
    <row r="1416" spans="1:12" ht="15">
      <c r="A1416" s="101" t="s">
        <v>877</v>
      </c>
      <c r="B1416" s="99" t="s">
        <v>602</v>
      </c>
      <c r="C1416" s="99">
        <v>4</v>
      </c>
      <c r="D1416" s="103">
        <v>0.001100277095539982</v>
      </c>
      <c r="E1416" s="103">
        <v>2.23253629618096</v>
      </c>
      <c r="F1416" s="99" t="s">
        <v>454</v>
      </c>
      <c r="G1416" s="99" t="b">
        <v>0</v>
      </c>
      <c r="H1416" s="99" t="b">
        <v>0</v>
      </c>
      <c r="I1416" s="99" t="b">
        <v>0</v>
      </c>
      <c r="J1416" s="99" t="b">
        <v>0</v>
      </c>
      <c r="K1416" s="99" t="b">
        <v>0</v>
      </c>
      <c r="L1416" s="99" t="b">
        <v>0</v>
      </c>
    </row>
    <row r="1417" spans="1:12" ht="15">
      <c r="A1417" s="101" t="s">
        <v>504</v>
      </c>
      <c r="B1417" s="99" t="s">
        <v>602</v>
      </c>
      <c r="C1417" s="99">
        <v>4</v>
      </c>
      <c r="D1417" s="103">
        <v>0.001100277095539982</v>
      </c>
      <c r="E1417" s="103">
        <v>1.9636909838883798</v>
      </c>
      <c r="F1417" s="99" t="s">
        <v>454</v>
      </c>
      <c r="G1417" s="99" t="b">
        <v>0</v>
      </c>
      <c r="H1417" s="99" t="b">
        <v>0</v>
      </c>
      <c r="I1417" s="99" t="b">
        <v>0</v>
      </c>
      <c r="J1417" s="99" t="b">
        <v>0</v>
      </c>
      <c r="K1417" s="99" t="b">
        <v>0</v>
      </c>
      <c r="L1417" s="99" t="b">
        <v>0</v>
      </c>
    </row>
    <row r="1418" spans="1:12" ht="15">
      <c r="A1418" s="101" t="s">
        <v>691</v>
      </c>
      <c r="B1418" s="99" t="s">
        <v>820</v>
      </c>
      <c r="C1418" s="99">
        <v>4</v>
      </c>
      <c r="D1418" s="103">
        <v>0.0013667342724941586</v>
      </c>
      <c r="E1418" s="103">
        <v>2.4755743448672543</v>
      </c>
      <c r="F1418" s="99" t="s">
        <v>454</v>
      </c>
      <c r="G1418" s="99" t="b">
        <v>0</v>
      </c>
      <c r="H1418" s="99" t="b">
        <v>0</v>
      </c>
      <c r="I1418" s="99" t="b">
        <v>0</v>
      </c>
      <c r="J1418" s="99" t="b">
        <v>0</v>
      </c>
      <c r="K1418" s="99" t="b">
        <v>0</v>
      </c>
      <c r="L1418" s="99" t="b">
        <v>0</v>
      </c>
    </row>
    <row r="1419" spans="1:12" ht="15">
      <c r="A1419" s="101" t="s">
        <v>515</v>
      </c>
      <c r="B1419" s="99" t="s">
        <v>534</v>
      </c>
      <c r="C1419" s="99">
        <v>4</v>
      </c>
      <c r="D1419" s="103">
        <v>0.0008338199185858052</v>
      </c>
      <c r="E1419" s="103">
        <v>1.9356622602881364</v>
      </c>
      <c r="F1419" s="99" t="s">
        <v>454</v>
      </c>
      <c r="G1419" s="99" t="b">
        <v>0</v>
      </c>
      <c r="H1419" s="99" t="b">
        <v>0</v>
      </c>
      <c r="I1419" s="99" t="b">
        <v>0</v>
      </c>
      <c r="J1419" s="99" t="b">
        <v>0</v>
      </c>
      <c r="K1419" s="99" t="b">
        <v>0</v>
      </c>
      <c r="L1419" s="99" t="b">
        <v>0</v>
      </c>
    </row>
    <row r="1420" spans="1:12" ht="15">
      <c r="A1420" s="101" t="s">
        <v>633</v>
      </c>
      <c r="B1420" s="99" t="s">
        <v>679</v>
      </c>
      <c r="C1420" s="99">
        <v>4</v>
      </c>
      <c r="D1420" s="103">
        <v>0.0008338199185858052</v>
      </c>
      <c r="E1420" s="103">
        <v>3.049605612594973</v>
      </c>
      <c r="F1420" s="99" t="s">
        <v>454</v>
      </c>
      <c r="G1420" s="99" t="b">
        <v>0</v>
      </c>
      <c r="H1420" s="99" t="b">
        <v>0</v>
      </c>
      <c r="I1420" s="99" t="b">
        <v>0</v>
      </c>
      <c r="J1420" s="99" t="b">
        <v>0</v>
      </c>
      <c r="K1420" s="99" t="b">
        <v>0</v>
      </c>
      <c r="L1420" s="99" t="b">
        <v>0</v>
      </c>
    </row>
    <row r="1421" spans="1:12" ht="15">
      <c r="A1421" s="101" t="s">
        <v>609</v>
      </c>
      <c r="B1421" s="99" t="s">
        <v>481</v>
      </c>
      <c r="C1421" s="99">
        <v>4</v>
      </c>
      <c r="D1421" s="103">
        <v>0.001100277095539982</v>
      </c>
      <c r="E1421" s="103">
        <v>1.9315063005169786</v>
      </c>
      <c r="F1421" s="99" t="s">
        <v>454</v>
      </c>
      <c r="G1421" s="99" t="b">
        <v>0</v>
      </c>
      <c r="H1421" s="99" t="b">
        <v>0</v>
      </c>
      <c r="I1421" s="99" t="b">
        <v>0</v>
      </c>
      <c r="J1421" s="99" t="b">
        <v>0</v>
      </c>
      <c r="K1421" s="99" t="b">
        <v>0</v>
      </c>
      <c r="L1421" s="99" t="b">
        <v>0</v>
      </c>
    </row>
    <row r="1422" spans="1:12" ht="15">
      <c r="A1422" s="101" t="s">
        <v>543</v>
      </c>
      <c r="B1422" s="99" t="s">
        <v>992</v>
      </c>
      <c r="C1422" s="99">
        <v>4</v>
      </c>
      <c r="D1422" s="103">
        <v>0.0008338199185858052</v>
      </c>
      <c r="E1422" s="103">
        <v>2.4755743448672543</v>
      </c>
      <c r="F1422" s="99" t="s">
        <v>454</v>
      </c>
      <c r="G1422" s="99" t="b">
        <v>0</v>
      </c>
      <c r="H1422" s="99" t="b">
        <v>0</v>
      </c>
      <c r="I1422" s="99" t="b">
        <v>0</v>
      </c>
      <c r="J1422" s="99" t="b">
        <v>0</v>
      </c>
      <c r="K1422" s="99" t="b">
        <v>0</v>
      </c>
      <c r="L1422" s="99" t="b">
        <v>0</v>
      </c>
    </row>
    <row r="1423" spans="1:12" ht="15">
      <c r="A1423" s="101" t="s">
        <v>522</v>
      </c>
      <c r="B1423" s="99" t="s">
        <v>550</v>
      </c>
      <c r="C1423" s="99">
        <v>4</v>
      </c>
      <c r="D1423" s="103">
        <v>0.001100277095539982</v>
      </c>
      <c r="E1423" s="103">
        <v>1.9526955995869166</v>
      </c>
      <c r="F1423" s="99" t="s">
        <v>454</v>
      </c>
      <c r="G1423" s="99" t="b">
        <v>0</v>
      </c>
      <c r="H1423" s="99" t="b">
        <v>0</v>
      </c>
      <c r="I1423" s="99" t="b">
        <v>0</v>
      </c>
      <c r="J1423" s="99" t="b">
        <v>0</v>
      </c>
      <c r="K1423" s="99" t="b">
        <v>0</v>
      </c>
      <c r="L1423" s="99" t="b">
        <v>0</v>
      </c>
    </row>
    <row r="1424" spans="1:12" ht="15">
      <c r="A1424" s="101" t="s">
        <v>602</v>
      </c>
      <c r="B1424" s="99" t="s">
        <v>1027</v>
      </c>
      <c r="C1424" s="99">
        <v>4</v>
      </c>
      <c r="D1424" s="103">
        <v>0.001100277095539982</v>
      </c>
      <c r="E1424" s="103">
        <v>2.4755743448672543</v>
      </c>
      <c r="F1424" s="99" t="s">
        <v>454</v>
      </c>
      <c r="G1424" s="99" t="b">
        <v>0</v>
      </c>
      <c r="H1424" s="99" t="b">
        <v>0</v>
      </c>
      <c r="I1424" s="99" t="b">
        <v>0</v>
      </c>
      <c r="J1424" s="99" t="b">
        <v>0</v>
      </c>
      <c r="K1424" s="99" t="b">
        <v>0</v>
      </c>
      <c r="L1424" s="99" t="b">
        <v>0</v>
      </c>
    </row>
    <row r="1425" spans="1:12" ht="15">
      <c r="A1425" s="101" t="s">
        <v>938</v>
      </c>
      <c r="B1425" s="99" t="s">
        <v>726</v>
      </c>
      <c r="C1425" s="99">
        <v>4</v>
      </c>
      <c r="D1425" s="103">
        <v>0.0013667342724941586</v>
      </c>
      <c r="E1425" s="103">
        <v>2.7766043405312355</v>
      </c>
      <c r="F1425" s="99" t="s">
        <v>454</v>
      </c>
      <c r="G1425" s="99" t="b">
        <v>0</v>
      </c>
      <c r="H1425" s="99" t="b">
        <v>0</v>
      </c>
      <c r="I1425" s="99" t="b">
        <v>0</v>
      </c>
      <c r="J1425" s="99" t="b">
        <v>0</v>
      </c>
      <c r="K1425" s="99" t="b">
        <v>1</v>
      </c>
      <c r="L1425" s="99" t="b">
        <v>0</v>
      </c>
    </row>
    <row r="1426" spans="1:12" ht="15">
      <c r="A1426" s="101" t="s">
        <v>695</v>
      </c>
      <c r="B1426" s="99" t="s">
        <v>1196</v>
      </c>
      <c r="C1426" s="99">
        <v>4</v>
      </c>
      <c r="D1426" s="103">
        <v>0.001100277095539982</v>
      </c>
      <c r="E1426" s="103">
        <v>2.873514353539292</v>
      </c>
      <c r="F1426" s="99" t="s">
        <v>454</v>
      </c>
      <c r="G1426" s="99" t="b">
        <v>0</v>
      </c>
      <c r="H1426" s="99" t="b">
        <v>0</v>
      </c>
      <c r="I1426" s="99" t="b">
        <v>0</v>
      </c>
      <c r="J1426" s="99" t="b">
        <v>0</v>
      </c>
      <c r="K1426" s="99" t="b">
        <v>0</v>
      </c>
      <c r="L1426" s="99" t="b">
        <v>0</v>
      </c>
    </row>
    <row r="1427" spans="1:12" ht="15">
      <c r="A1427" s="101" t="s">
        <v>912</v>
      </c>
      <c r="B1427" s="99" t="s">
        <v>560</v>
      </c>
      <c r="C1427" s="99">
        <v>4</v>
      </c>
      <c r="D1427" s="103">
        <v>0.001100277095539982</v>
      </c>
      <c r="E1427" s="103">
        <v>2.299483085811573</v>
      </c>
      <c r="F1427" s="99" t="s">
        <v>454</v>
      </c>
      <c r="G1427" s="99" t="b">
        <v>0</v>
      </c>
      <c r="H1427" s="99" t="b">
        <v>0</v>
      </c>
      <c r="I1427" s="99" t="b">
        <v>0</v>
      </c>
      <c r="J1427" s="99" t="b">
        <v>0</v>
      </c>
      <c r="K1427" s="99" t="b">
        <v>0</v>
      </c>
      <c r="L1427" s="99" t="b">
        <v>0</v>
      </c>
    </row>
    <row r="1428" spans="1:12" ht="15">
      <c r="A1428" s="101" t="s">
        <v>497</v>
      </c>
      <c r="B1428" s="99" t="s">
        <v>510</v>
      </c>
      <c r="C1428" s="99">
        <v>4</v>
      </c>
      <c r="D1428" s="103">
        <v>0.0008338199185858052</v>
      </c>
      <c r="E1428" s="103">
        <v>2.1465156256030298</v>
      </c>
      <c r="F1428" s="99" t="s">
        <v>454</v>
      </c>
      <c r="G1428" s="99" t="b">
        <v>0</v>
      </c>
      <c r="H1428" s="99" t="b">
        <v>0</v>
      </c>
      <c r="I1428" s="99" t="b">
        <v>0</v>
      </c>
      <c r="J1428" s="99" t="b">
        <v>0</v>
      </c>
      <c r="K1428" s="99" t="b">
        <v>0</v>
      </c>
      <c r="L1428" s="99" t="b">
        <v>0</v>
      </c>
    </row>
    <row r="1429" spans="1:12" ht="15">
      <c r="A1429" s="101" t="s">
        <v>765</v>
      </c>
      <c r="B1429" s="99" t="s">
        <v>543</v>
      </c>
      <c r="C1429" s="99">
        <v>3</v>
      </c>
      <c r="D1429" s="103">
        <v>0.001025050704370619</v>
      </c>
      <c r="E1429" s="103">
        <v>1.9984530901475919</v>
      </c>
      <c r="F1429" s="99" t="s">
        <v>454</v>
      </c>
      <c r="G1429" s="99" t="b">
        <v>0</v>
      </c>
      <c r="H1429" s="99" t="b">
        <v>0</v>
      </c>
      <c r="I1429" s="99" t="b">
        <v>0</v>
      </c>
      <c r="J1429" s="99" t="b">
        <v>0</v>
      </c>
      <c r="K1429" s="99" t="b">
        <v>0</v>
      </c>
      <c r="L1429" s="99" t="b">
        <v>0</v>
      </c>
    </row>
    <row r="1430" spans="1:12" ht="15">
      <c r="A1430" s="101" t="s">
        <v>571</v>
      </c>
      <c r="B1430" s="99" t="s">
        <v>720</v>
      </c>
      <c r="C1430" s="99">
        <v>3</v>
      </c>
      <c r="D1430" s="103">
        <v>0.0008252078216549862</v>
      </c>
      <c r="E1430" s="103">
        <v>2.4475456212670106</v>
      </c>
      <c r="F1430" s="99" t="s">
        <v>454</v>
      </c>
      <c r="G1430" s="99" t="b">
        <v>0</v>
      </c>
      <c r="H1430" s="99" t="b">
        <v>0</v>
      </c>
      <c r="I1430" s="99" t="b">
        <v>0</v>
      </c>
      <c r="J1430" s="99" t="b">
        <v>0</v>
      </c>
      <c r="K1430" s="99" t="b">
        <v>0</v>
      </c>
      <c r="L1430" s="99" t="b">
        <v>0</v>
      </c>
    </row>
    <row r="1431" spans="1:12" ht="15">
      <c r="A1431" s="101" t="s">
        <v>508</v>
      </c>
      <c r="B1431" s="99" t="s">
        <v>555</v>
      </c>
      <c r="C1431" s="99">
        <v>3</v>
      </c>
      <c r="D1431" s="103">
        <v>0.0008252078216549862</v>
      </c>
      <c r="E1431" s="103">
        <v>1.752209901586086</v>
      </c>
      <c r="F1431" s="99" t="s">
        <v>454</v>
      </c>
      <c r="G1431" s="99" t="b">
        <v>0</v>
      </c>
      <c r="H1431" s="99" t="b">
        <v>0</v>
      </c>
      <c r="I1431" s="99" t="b">
        <v>0</v>
      </c>
      <c r="J1431" s="99" t="b">
        <v>0</v>
      </c>
      <c r="K1431" s="99" t="b">
        <v>0</v>
      </c>
      <c r="L1431" s="99" t="b">
        <v>0</v>
      </c>
    </row>
    <row r="1432" spans="1:12" ht="15">
      <c r="A1432" s="101" t="s">
        <v>535</v>
      </c>
      <c r="B1432" s="99" t="s">
        <v>661</v>
      </c>
      <c r="C1432" s="99">
        <v>3</v>
      </c>
      <c r="D1432" s="103">
        <v>0.0007083072292303251</v>
      </c>
      <c r="E1432" s="103">
        <v>2.1843041864924295</v>
      </c>
      <c r="F1432" s="99" t="s">
        <v>454</v>
      </c>
      <c r="G1432" s="99" t="b">
        <v>0</v>
      </c>
      <c r="H1432" s="99" t="b">
        <v>0</v>
      </c>
      <c r="I1432" s="99" t="b">
        <v>0</v>
      </c>
      <c r="J1432" s="99" t="b">
        <v>0</v>
      </c>
      <c r="K1432" s="99" t="b">
        <v>0</v>
      </c>
      <c r="L1432" s="99" t="b">
        <v>0</v>
      </c>
    </row>
    <row r="1433" spans="1:12" ht="15">
      <c r="A1433" s="101" t="s">
        <v>1063</v>
      </c>
      <c r="B1433" s="99" t="s">
        <v>817</v>
      </c>
      <c r="C1433" s="99">
        <v>3</v>
      </c>
      <c r="D1433" s="103">
        <v>0.001025050704370619</v>
      </c>
      <c r="E1433" s="103">
        <v>2.7308468499705603</v>
      </c>
      <c r="F1433" s="99" t="s">
        <v>454</v>
      </c>
      <c r="G1433" s="99" t="b">
        <v>0</v>
      </c>
      <c r="H1433" s="99" t="b">
        <v>0</v>
      </c>
      <c r="I1433" s="99" t="b">
        <v>0</v>
      </c>
      <c r="J1433" s="99" t="b">
        <v>0</v>
      </c>
      <c r="K1433" s="99" t="b">
        <v>0</v>
      </c>
      <c r="L1433" s="99" t="b">
        <v>0</v>
      </c>
    </row>
    <row r="1434" spans="1:12" ht="15">
      <c r="A1434" s="101" t="s">
        <v>552</v>
      </c>
      <c r="B1434" s="99" t="s">
        <v>479</v>
      </c>
      <c r="C1434" s="99">
        <v>3</v>
      </c>
      <c r="D1434" s="103">
        <v>0.001025050704370619</v>
      </c>
      <c r="E1434" s="103">
        <v>1.469822015978163</v>
      </c>
      <c r="F1434" s="99" t="s">
        <v>454</v>
      </c>
      <c r="G1434" s="99" t="b">
        <v>0</v>
      </c>
      <c r="H1434" s="99" t="b">
        <v>0</v>
      </c>
      <c r="I1434" s="99" t="b">
        <v>0</v>
      </c>
      <c r="J1434" s="99" t="b">
        <v>0</v>
      </c>
      <c r="K1434" s="99" t="b">
        <v>0</v>
      </c>
      <c r="L1434" s="99" t="b">
        <v>0</v>
      </c>
    </row>
    <row r="1435" spans="1:12" ht="15">
      <c r="A1435" s="101" t="s">
        <v>738</v>
      </c>
      <c r="B1435" s="99" t="s">
        <v>922</v>
      </c>
      <c r="C1435" s="99">
        <v>3</v>
      </c>
      <c r="D1435" s="103">
        <v>0.0007083072292303251</v>
      </c>
      <c r="E1435" s="103">
        <v>2.748575616930992</v>
      </c>
      <c r="F1435" s="99" t="s">
        <v>454</v>
      </c>
      <c r="G1435" s="99" t="b">
        <v>0</v>
      </c>
      <c r="H1435" s="99" t="b">
        <v>0</v>
      </c>
      <c r="I1435" s="99" t="b">
        <v>0</v>
      </c>
      <c r="J1435" s="99" t="b">
        <v>0</v>
      </c>
      <c r="K1435" s="99" t="b">
        <v>0</v>
      </c>
      <c r="L1435" s="99" t="b">
        <v>0</v>
      </c>
    </row>
    <row r="1436" spans="1:12" ht="15">
      <c r="A1436" s="101" t="s">
        <v>479</v>
      </c>
      <c r="B1436" s="99" t="s">
        <v>801</v>
      </c>
      <c r="C1436" s="99">
        <v>3</v>
      </c>
      <c r="D1436" s="103">
        <v>0.0007083072292303251</v>
      </c>
      <c r="E1436" s="103">
        <v>1.7708520116421442</v>
      </c>
      <c r="F1436" s="99" t="s">
        <v>454</v>
      </c>
      <c r="G1436" s="99" t="b">
        <v>0</v>
      </c>
      <c r="H1436" s="99" t="b">
        <v>0</v>
      </c>
      <c r="I1436" s="99" t="b">
        <v>0</v>
      </c>
      <c r="J1436" s="99" t="b">
        <v>0</v>
      </c>
      <c r="K1436" s="99" t="b">
        <v>0</v>
      </c>
      <c r="L1436" s="99" t="b">
        <v>0</v>
      </c>
    </row>
    <row r="1437" spans="1:12" ht="15">
      <c r="A1437" s="101" t="s">
        <v>1479</v>
      </c>
      <c r="B1437" s="99" t="s">
        <v>1644</v>
      </c>
      <c r="C1437" s="99">
        <v>3</v>
      </c>
      <c r="D1437" s="103">
        <v>0.0007083072292303251</v>
      </c>
      <c r="E1437" s="103">
        <v>3.174544349203273</v>
      </c>
      <c r="F1437" s="99" t="s">
        <v>454</v>
      </c>
      <c r="G1437" s="99" t="b">
        <v>0</v>
      </c>
      <c r="H1437" s="99" t="b">
        <v>0</v>
      </c>
      <c r="I1437" s="99" t="b">
        <v>0</v>
      </c>
      <c r="J1437" s="99" t="b">
        <v>0</v>
      </c>
      <c r="K1437" s="99" t="b">
        <v>0</v>
      </c>
      <c r="L1437" s="99" t="b">
        <v>0</v>
      </c>
    </row>
    <row r="1438" spans="1:12" ht="15">
      <c r="A1438" s="101" t="s">
        <v>679</v>
      </c>
      <c r="B1438" s="99" t="s">
        <v>491</v>
      </c>
      <c r="C1438" s="99">
        <v>3</v>
      </c>
      <c r="D1438" s="103">
        <v>0.0007083072292303251</v>
      </c>
      <c r="E1438" s="103">
        <v>2.4853341821564103</v>
      </c>
      <c r="F1438" s="99" t="s">
        <v>454</v>
      </c>
      <c r="G1438" s="99" t="b">
        <v>0</v>
      </c>
      <c r="H1438" s="99" t="b">
        <v>0</v>
      </c>
      <c r="I1438" s="99" t="b">
        <v>0</v>
      </c>
      <c r="J1438" s="99" t="b">
        <v>0</v>
      </c>
      <c r="K1438" s="99" t="b">
        <v>0</v>
      </c>
      <c r="L1438" s="99" t="b">
        <v>0</v>
      </c>
    </row>
    <row r="1439" spans="1:12" ht="15">
      <c r="A1439" s="101" t="s">
        <v>1018</v>
      </c>
      <c r="B1439" s="99" t="s">
        <v>1413</v>
      </c>
      <c r="C1439" s="99">
        <v>3</v>
      </c>
      <c r="D1439" s="103">
        <v>0.0008252078216549862</v>
      </c>
      <c r="E1439" s="103">
        <v>3.049605612594973</v>
      </c>
      <c r="F1439" s="99" t="s">
        <v>454</v>
      </c>
      <c r="G1439" s="99" t="b">
        <v>0</v>
      </c>
      <c r="H1439" s="99" t="b">
        <v>0</v>
      </c>
      <c r="I1439" s="99" t="b">
        <v>0</v>
      </c>
      <c r="J1439" s="99" t="b">
        <v>0</v>
      </c>
      <c r="K1439" s="99" t="b">
        <v>0</v>
      </c>
      <c r="L1439" s="99" t="b">
        <v>0</v>
      </c>
    </row>
    <row r="1440" spans="1:12" ht="15">
      <c r="A1440" s="101" t="s">
        <v>486</v>
      </c>
      <c r="B1440" s="99" t="s">
        <v>1212</v>
      </c>
      <c r="C1440" s="99">
        <v>3</v>
      </c>
      <c r="D1440" s="103">
        <v>0.0007083072292303251</v>
      </c>
      <c r="E1440" s="103">
        <v>2.6102729187647107</v>
      </c>
      <c r="F1440" s="99" t="s">
        <v>454</v>
      </c>
      <c r="G1440" s="99" t="b">
        <v>0</v>
      </c>
      <c r="H1440" s="99" t="b">
        <v>0</v>
      </c>
      <c r="I1440" s="99" t="b">
        <v>0</v>
      </c>
      <c r="J1440" s="99" t="b">
        <v>0</v>
      </c>
      <c r="K1440" s="99" t="b">
        <v>0</v>
      </c>
      <c r="L1440" s="99" t="b">
        <v>0</v>
      </c>
    </row>
    <row r="1441" spans="1:12" ht="15">
      <c r="A1441" s="101" t="s">
        <v>1265</v>
      </c>
      <c r="B1441" s="99" t="s">
        <v>477</v>
      </c>
      <c r="C1441" s="99">
        <v>3</v>
      </c>
      <c r="D1441" s="103">
        <v>0.0007083072292303251</v>
      </c>
      <c r="E1441" s="103">
        <v>2.128786858642598</v>
      </c>
      <c r="F1441" s="99" t="s">
        <v>454</v>
      </c>
      <c r="G1441" s="99" t="b">
        <v>0</v>
      </c>
      <c r="H1441" s="99" t="b">
        <v>0</v>
      </c>
      <c r="I1441" s="99" t="b">
        <v>0</v>
      </c>
      <c r="J1441" s="99" t="b">
        <v>0</v>
      </c>
      <c r="K1441" s="99" t="b">
        <v>0</v>
      </c>
      <c r="L1441" s="99" t="b">
        <v>0</v>
      </c>
    </row>
    <row r="1442" spans="1:12" ht="15">
      <c r="A1442" s="101" t="s">
        <v>763</v>
      </c>
      <c r="B1442" s="99" t="s">
        <v>533</v>
      </c>
      <c r="C1442" s="99">
        <v>3</v>
      </c>
      <c r="D1442" s="103">
        <v>0.0007083072292303251</v>
      </c>
      <c r="E1442" s="103">
        <v>2.6816288273003788</v>
      </c>
      <c r="F1442" s="99" t="s">
        <v>454</v>
      </c>
      <c r="G1442" s="99" t="b">
        <v>0</v>
      </c>
      <c r="H1442" s="99" t="b">
        <v>0</v>
      </c>
      <c r="I1442" s="99" t="b">
        <v>0</v>
      </c>
      <c r="J1442" s="99" t="b">
        <v>0</v>
      </c>
      <c r="K1442" s="99" t="b">
        <v>0</v>
      </c>
      <c r="L1442" s="99" t="b">
        <v>0</v>
      </c>
    </row>
    <row r="1443" spans="1:12" ht="15">
      <c r="A1443" s="101" t="s">
        <v>936</v>
      </c>
      <c r="B1443" s="99" t="s">
        <v>572</v>
      </c>
      <c r="C1443" s="99">
        <v>3</v>
      </c>
      <c r="D1443" s="103">
        <v>0.0008252078216549862</v>
      </c>
      <c r="E1443" s="103">
        <v>2.3805988316363975</v>
      </c>
      <c r="F1443" s="99" t="s">
        <v>454</v>
      </c>
      <c r="G1443" s="99" t="b">
        <v>0</v>
      </c>
      <c r="H1443" s="99" t="b">
        <v>0</v>
      </c>
      <c r="I1443" s="99" t="b">
        <v>0</v>
      </c>
      <c r="J1443" s="99" t="b">
        <v>0</v>
      </c>
      <c r="K1443" s="99" t="b">
        <v>0</v>
      </c>
      <c r="L1443" s="99" t="b">
        <v>0</v>
      </c>
    </row>
    <row r="1444" spans="1:12" ht="15">
      <c r="A1444" s="101" t="s">
        <v>244</v>
      </c>
      <c r="B1444" s="99" t="s">
        <v>768</v>
      </c>
      <c r="C1444" s="99">
        <v>3</v>
      </c>
      <c r="D1444" s="103">
        <v>0.0007083072292303251</v>
      </c>
      <c r="E1444" s="103">
        <v>1.7923271247940684</v>
      </c>
      <c r="F1444" s="99" t="s">
        <v>454</v>
      </c>
      <c r="G1444" s="99" t="b">
        <v>0</v>
      </c>
      <c r="H1444" s="99" t="b">
        <v>0</v>
      </c>
      <c r="I1444" s="99" t="b">
        <v>0</v>
      </c>
      <c r="J1444" s="99" t="b">
        <v>0</v>
      </c>
      <c r="K1444" s="99" t="b">
        <v>0</v>
      </c>
      <c r="L1444" s="99" t="b">
        <v>0</v>
      </c>
    </row>
    <row r="1445" spans="1:12" ht="15">
      <c r="A1445" s="101" t="s">
        <v>541</v>
      </c>
      <c r="B1445" s="99" t="s">
        <v>947</v>
      </c>
      <c r="C1445" s="99">
        <v>3</v>
      </c>
      <c r="D1445" s="103">
        <v>0.0007083072292303251</v>
      </c>
      <c r="E1445" s="103">
        <v>2.388424169148354</v>
      </c>
      <c r="F1445" s="99" t="s">
        <v>454</v>
      </c>
      <c r="G1445" s="99" t="b">
        <v>0</v>
      </c>
      <c r="H1445" s="99" t="b">
        <v>0</v>
      </c>
      <c r="I1445" s="99" t="b">
        <v>0</v>
      </c>
      <c r="J1445" s="99" t="b">
        <v>0</v>
      </c>
      <c r="K1445" s="99" t="b">
        <v>0</v>
      </c>
      <c r="L1445" s="99" t="b">
        <v>0</v>
      </c>
    </row>
    <row r="1446" spans="1:12" ht="15">
      <c r="A1446" s="101" t="s">
        <v>511</v>
      </c>
      <c r="B1446" s="99" t="s">
        <v>1106</v>
      </c>
      <c r="C1446" s="99">
        <v>3</v>
      </c>
      <c r="D1446" s="103">
        <v>0.0007083072292303251</v>
      </c>
      <c r="E1446" s="103">
        <v>2.1287868586425978</v>
      </c>
      <c r="F1446" s="99" t="s">
        <v>454</v>
      </c>
      <c r="G1446" s="99" t="b">
        <v>1</v>
      </c>
      <c r="H1446" s="99" t="b">
        <v>0</v>
      </c>
      <c r="I1446" s="99" t="b">
        <v>0</v>
      </c>
      <c r="J1446" s="99" t="b">
        <v>0</v>
      </c>
      <c r="K1446" s="99" t="b">
        <v>0</v>
      </c>
      <c r="L1446" s="99" t="b">
        <v>0</v>
      </c>
    </row>
    <row r="1447" spans="1:12" ht="15">
      <c r="A1447" s="101" t="s">
        <v>574</v>
      </c>
      <c r="B1447" s="99" t="s">
        <v>479</v>
      </c>
      <c r="C1447" s="99">
        <v>3</v>
      </c>
      <c r="D1447" s="103">
        <v>0.0008252078216549862</v>
      </c>
      <c r="E1447" s="103">
        <v>1.318554340647514</v>
      </c>
      <c r="F1447" s="99" t="s">
        <v>454</v>
      </c>
      <c r="G1447" s="99" t="b">
        <v>0</v>
      </c>
      <c r="H1447" s="99" t="b">
        <v>0</v>
      </c>
      <c r="I1447" s="99" t="b">
        <v>0</v>
      </c>
      <c r="J1447" s="99" t="b">
        <v>0</v>
      </c>
      <c r="K1447" s="99" t="b">
        <v>0</v>
      </c>
      <c r="L1447" s="99" t="b">
        <v>0</v>
      </c>
    </row>
    <row r="1448" spans="1:12" ht="15">
      <c r="A1448" s="101" t="s">
        <v>592</v>
      </c>
      <c r="B1448" s="99" t="s">
        <v>1351</v>
      </c>
      <c r="C1448" s="99">
        <v>3</v>
      </c>
      <c r="D1448" s="103">
        <v>0.001025050704370619</v>
      </c>
      <c r="E1448" s="103">
        <v>2.4475456212670106</v>
      </c>
      <c r="F1448" s="99" t="s">
        <v>454</v>
      </c>
      <c r="G1448" s="99" t="b">
        <v>0</v>
      </c>
      <c r="H1448" s="99" t="b">
        <v>0</v>
      </c>
      <c r="I1448" s="99" t="b">
        <v>0</v>
      </c>
      <c r="J1448" s="99" t="b">
        <v>0</v>
      </c>
      <c r="K1448" s="99" t="b">
        <v>0</v>
      </c>
      <c r="L1448" s="99" t="b">
        <v>0</v>
      </c>
    </row>
    <row r="1449" spans="1:12" ht="15">
      <c r="A1449" s="101" t="s">
        <v>889</v>
      </c>
      <c r="B1449" s="99" t="s">
        <v>612</v>
      </c>
      <c r="C1449" s="99">
        <v>3</v>
      </c>
      <c r="D1449" s="103">
        <v>0.0008252078216549862</v>
      </c>
      <c r="E1449" s="103">
        <v>2.2714543622113297</v>
      </c>
      <c r="F1449" s="99" t="s">
        <v>454</v>
      </c>
      <c r="G1449" s="99" t="b">
        <v>0</v>
      </c>
      <c r="H1449" s="99" t="b">
        <v>0</v>
      </c>
      <c r="I1449" s="99" t="b">
        <v>0</v>
      </c>
      <c r="J1449" s="99" t="b">
        <v>0</v>
      </c>
      <c r="K1449" s="99" t="b">
        <v>0</v>
      </c>
      <c r="L1449" s="99" t="b">
        <v>0</v>
      </c>
    </row>
    <row r="1450" spans="1:12" ht="15">
      <c r="A1450" s="101" t="s">
        <v>542</v>
      </c>
      <c r="B1450" s="99" t="s">
        <v>574</v>
      </c>
      <c r="C1450" s="99">
        <v>3</v>
      </c>
      <c r="D1450" s="103">
        <v>0.0008252078216549862</v>
      </c>
      <c r="E1450" s="103">
        <v>1.5973079416003428</v>
      </c>
      <c r="F1450" s="99" t="s">
        <v>454</v>
      </c>
      <c r="G1450" s="99" t="b">
        <v>0</v>
      </c>
      <c r="H1450" s="99" t="b">
        <v>0</v>
      </c>
      <c r="I1450" s="99" t="b">
        <v>0</v>
      </c>
      <c r="J1450" s="99" t="b">
        <v>0</v>
      </c>
      <c r="K1450" s="99" t="b">
        <v>0</v>
      </c>
      <c r="L1450" s="99" t="b">
        <v>0</v>
      </c>
    </row>
    <row r="1451" spans="1:12" ht="15">
      <c r="A1451" s="101" t="s">
        <v>596</v>
      </c>
      <c r="B1451" s="99" t="s">
        <v>244</v>
      </c>
      <c r="C1451" s="99">
        <v>3</v>
      </c>
      <c r="D1451" s="103">
        <v>0.0007083072292303251</v>
      </c>
      <c r="E1451" s="103">
        <v>1.5202608250654037</v>
      </c>
      <c r="F1451" s="99" t="s">
        <v>454</v>
      </c>
      <c r="G1451" s="99" t="b">
        <v>0</v>
      </c>
      <c r="H1451" s="99" t="b">
        <v>0</v>
      </c>
      <c r="I1451" s="99" t="b">
        <v>0</v>
      </c>
      <c r="J1451" s="99" t="b">
        <v>0</v>
      </c>
      <c r="K1451" s="99" t="b">
        <v>0</v>
      </c>
      <c r="L1451" s="99" t="b">
        <v>0</v>
      </c>
    </row>
    <row r="1452" spans="1:12" ht="15">
      <c r="A1452" s="101" t="s">
        <v>1351</v>
      </c>
      <c r="B1452" s="99" t="s">
        <v>987</v>
      </c>
      <c r="C1452" s="99">
        <v>3</v>
      </c>
      <c r="D1452" s="103">
        <v>0.001025050704370619</v>
      </c>
      <c r="E1452" s="103">
        <v>3.049605612594973</v>
      </c>
      <c r="F1452" s="99" t="s">
        <v>454</v>
      </c>
      <c r="G1452" s="99" t="b">
        <v>0</v>
      </c>
      <c r="H1452" s="99" t="b">
        <v>0</v>
      </c>
      <c r="I1452" s="99" t="b">
        <v>0</v>
      </c>
      <c r="J1452" s="99" t="b">
        <v>0</v>
      </c>
      <c r="K1452" s="99" t="b">
        <v>0</v>
      </c>
      <c r="L1452" s="99" t="b">
        <v>0</v>
      </c>
    </row>
    <row r="1453" spans="1:12" ht="15">
      <c r="A1453" s="101" t="s">
        <v>598</v>
      </c>
      <c r="B1453" s="99" t="s">
        <v>581</v>
      </c>
      <c r="C1453" s="99">
        <v>3</v>
      </c>
      <c r="D1453" s="103">
        <v>0.0007083072292303251</v>
      </c>
      <c r="E1453" s="103">
        <v>3.049605612594973</v>
      </c>
      <c r="F1453" s="99" t="s">
        <v>454</v>
      </c>
      <c r="G1453" s="99" t="b">
        <v>0</v>
      </c>
      <c r="H1453" s="99" t="b">
        <v>0</v>
      </c>
      <c r="I1453" s="99" t="b">
        <v>0</v>
      </c>
      <c r="J1453" s="99" t="b">
        <v>0</v>
      </c>
      <c r="K1453" s="99" t="b">
        <v>0</v>
      </c>
      <c r="L1453" s="99" t="b">
        <v>0</v>
      </c>
    </row>
    <row r="1454" spans="1:12" ht="15">
      <c r="A1454" s="101" t="s">
        <v>591</v>
      </c>
      <c r="B1454" s="99" t="s">
        <v>487</v>
      </c>
      <c r="C1454" s="99">
        <v>3</v>
      </c>
      <c r="D1454" s="103">
        <v>0.001025050704370619</v>
      </c>
      <c r="E1454" s="103">
        <v>1.4061529361087857</v>
      </c>
      <c r="F1454" s="99" t="s">
        <v>454</v>
      </c>
      <c r="G1454" s="99" t="b">
        <v>0</v>
      </c>
      <c r="H1454" s="99" t="b">
        <v>0</v>
      </c>
      <c r="I1454" s="99" t="b">
        <v>0</v>
      </c>
      <c r="J1454" s="99" t="b">
        <v>0</v>
      </c>
      <c r="K1454" s="99" t="b">
        <v>0</v>
      </c>
      <c r="L1454" s="99" t="b">
        <v>0</v>
      </c>
    </row>
    <row r="1455" spans="1:12" ht="15">
      <c r="A1455" s="101" t="s">
        <v>522</v>
      </c>
      <c r="B1455" s="99" t="s">
        <v>529</v>
      </c>
      <c r="C1455" s="99">
        <v>3</v>
      </c>
      <c r="D1455" s="103">
        <v>0.0007083072292303251</v>
      </c>
      <c r="E1455" s="103">
        <v>1.9246668759866732</v>
      </c>
      <c r="F1455" s="99" t="s">
        <v>454</v>
      </c>
      <c r="G1455" s="99" t="b">
        <v>0</v>
      </c>
      <c r="H1455" s="99" t="b">
        <v>0</v>
      </c>
      <c r="I1455" s="99" t="b">
        <v>0</v>
      </c>
      <c r="J1455" s="99" t="b">
        <v>0</v>
      </c>
      <c r="K1455" s="99" t="b">
        <v>0</v>
      </c>
      <c r="L1455" s="99" t="b">
        <v>0</v>
      </c>
    </row>
    <row r="1456" spans="1:12" ht="15">
      <c r="A1456" s="101" t="s">
        <v>1151</v>
      </c>
      <c r="B1456" s="99" t="s">
        <v>515</v>
      </c>
      <c r="C1456" s="99">
        <v>3</v>
      </c>
      <c r="D1456" s="103">
        <v>0.001025050704370619</v>
      </c>
      <c r="E1456" s="103">
        <v>2.3226068846587107</v>
      </c>
      <c r="F1456" s="99" t="s">
        <v>454</v>
      </c>
      <c r="G1456" s="99" t="b">
        <v>0</v>
      </c>
      <c r="H1456" s="99" t="b">
        <v>0</v>
      </c>
      <c r="I1456" s="99" t="b">
        <v>0</v>
      </c>
      <c r="J1456" s="99" t="b">
        <v>0</v>
      </c>
      <c r="K1456" s="99" t="b">
        <v>0</v>
      </c>
      <c r="L1456" s="99" t="b">
        <v>0</v>
      </c>
    </row>
    <row r="1457" spans="1:12" ht="15">
      <c r="A1457" s="101" t="s">
        <v>487</v>
      </c>
      <c r="B1457" s="99" t="s">
        <v>556</v>
      </c>
      <c r="C1457" s="99">
        <v>3</v>
      </c>
      <c r="D1457" s="103">
        <v>0.0008252078216549862</v>
      </c>
      <c r="E1457" s="103">
        <v>1.4212166825446615</v>
      </c>
      <c r="F1457" s="99" t="s">
        <v>454</v>
      </c>
      <c r="G1457" s="99" t="b">
        <v>0</v>
      </c>
      <c r="H1457" s="99" t="b">
        <v>0</v>
      </c>
      <c r="I1457" s="99" t="b">
        <v>0</v>
      </c>
      <c r="J1457" s="99" t="b">
        <v>0</v>
      </c>
      <c r="K1457" s="99" t="b">
        <v>0</v>
      </c>
      <c r="L1457" s="99" t="b">
        <v>0</v>
      </c>
    </row>
    <row r="1458" spans="1:12" ht="15">
      <c r="A1458" s="101" t="s">
        <v>496</v>
      </c>
      <c r="B1458" s="99" t="s">
        <v>753</v>
      </c>
      <c r="C1458" s="99">
        <v>3</v>
      </c>
      <c r="D1458" s="103">
        <v>0.001025050704370619</v>
      </c>
      <c r="E1458" s="103">
        <v>1.8957907482504441</v>
      </c>
      <c r="F1458" s="99" t="s">
        <v>454</v>
      </c>
      <c r="G1458" s="99" t="b">
        <v>0</v>
      </c>
      <c r="H1458" s="99" t="b">
        <v>0</v>
      </c>
      <c r="I1458" s="99" t="b">
        <v>0</v>
      </c>
      <c r="J1458" s="99" t="b">
        <v>0</v>
      </c>
      <c r="K1458" s="99" t="b">
        <v>0</v>
      </c>
      <c r="L1458" s="99" t="b">
        <v>0</v>
      </c>
    </row>
    <row r="1459" spans="1:12" ht="15">
      <c r="A1459" s="101" t="s">
        <v>542</v>
      </c>
      <c r="B1459" s="99" t="s">
        <v>561</v>
      </c>
      <c r="C1459" s="99">
        <v>3</v>
      </c>
      <c r="D1459" s="103">
        <v>0.0008252078216549862</v>
      </c>
      <c r="E1459" s="103">
        <v>1.7485756169309918</v>
      </c>
      <c r="F1459" s="99" t="s">
        <v>454</v>
      </c>
      <c r="G1459" s="99" t="b">
        <v>0</v>
      </c>
      <c r="H1459" s="99" t="b">
        <v>0</v>
      </c>
      <c r="I1459" s="99" t="b">
        <v>0</v>
      </c>
      <c r="J1459" s="99" t="b">
        <v>0</v>
      </c>
      <c r="K1459" s="99" t="b">
        <v>0</v>
      </c>
      <c r="L1459" s="99" t="b">
        <v>0</v>
      </c>
    </row>
    <row r="1460" spans="1:12" ht="15">
      <c r="A1460" s="101" t="s">
        <v>490</v>
      </c>
      <c r="B1460" s="99" t="s">
        <v>552</v>
      </c>
      <c r="C1460" s="99">
        <v>3</v>
      </c>
      <c r="D1460" s="103">
        <v>0.001025050704370619</v>
      </c>
      <c r="E1460" s="103">
        <v>1.7708520116421442</v>
      </c>
      <c r="F1460" s="99" t="s">
        <v>454</v>
      </c>
      <c r="G1460" s="99" t="b">
        <v>0</v>
      </c>
      <c r="H1460" s="99" t="b">
        <v>0</v>
      </c>
      <c r="I1460" s="99" t="b">
        <v>0</v>
      </c>
      <c r="J1460" s="99" t="b">
        <v>0</v>
      </c>
      <c r="K1460" s="99" t="b">
        <v>0</v>
      </c>
      <c r="L1460" s="99" t="b">
        <v>0</v>
      </c>
    </row>
    <row r="1461" spans="1:12" ht="15">
      <c r="A1461" s="101" t="s">
        <v>552</v>
      </c>
      <c r="B1461" s="99" t="s">
        <v>845</v>
      </c>
      <c r="C1461" s="99">
        <v>3</v>
      </c>
      <c r="D1461" s="103">
        <v>0.0008252078216549862</v>
      </c>
      <c r="E1461" s="103">
        <v>2.2714543622113297</v>
      </c>
      <c r="F1461" s="99" t="s">
        <v>454</v>
      </c>
      <c r="G1461" s="99" t="b">
        <v>0</v>
      </c>
      <c r="H1461" s="99" t="b">
        <v>0</v>
      </c>
      <c r="I1461" s="99" t="b">
        <v>0</v>
      </c>
      <c r="J1461" s="99" t="b">
        <v>0</v>
      </c>
      <c r="K1461" s="99" t="b">
        <v>0</v>
      </c>
      <c r="L1461" s="99" t="b">
        <v>0</v>
      </c>
    </row>
    <row r="1462" spans="1:12" ht="15">
      <c r="A1462" s="101" t="s">
        <v>488</v>
      </c>
      <c r="B1462" s="99" t="s">
        <v>584</v>
      </c>
      <c r="C1462" s="99">
        <v>3</v>
      </c>
      <c r="D1462" s="103">
        <v>0.0007083072292303251</v>
      </c>
      <c r="E1462" s="103">
        <v>1.9440954278249991</v>
      </c>
      <c r="F1462" s="99" t="s">
        <v>454</v>
      </c>
      <c r="G1462" s="99" t="b">
        <v>0</v>
      </c>
      <c r="H1462" s="99" t="b">
        <v>0</v>
      </c>
      <c r="I1462" s="99" t="b">
        <v>0</v>
      </c>
      <c r="J1462" s="99" t="b">
        <v>0</v>
      </c>
      <c r="K1462" s="99" t="b">
        <v>0</v>
      </c>
      <c r="L1462" s="99" t="b">
        <v>0</v>
      </c>
    </row>
    <row r="1463" spans="1:12" ht="15">
      <c r="A1463" s="101" t="s">
        <v>508</v>
      </c>
      <c r="B1463" s="99" t="s">
        <v>516</v>
      </c>
      <c r="C1463" s="99">
        <v>3</v>
      </c>
      <c r="D1463" s="103">
        <v>0.001025050704370619</v>
      </c>
      <c r="E1463" s="103">
        <v>1.898337937264324</v>
      </c>
      <c r="F1463" s="99" t="s">
        <v>454</v>
      </c>
      <c r="G1463" s="99" t="b">
        <v>0</v>
      </c>
      <c r="H1463" s="99" t="b">
        <v>0</v>
      </c>
      <c r="I1463" s="99" t="b">
        <v>0</v>
      </c>
      <c r="J1463" s="99" t="b">
        <v>0</v>
      </c>
      <c r="K1463" s="99" t="b">
        <v>0</v>
      </c>
      <c r="L1463" s="99" t="b">
        <v>0</v>
      </c>
    </row>
    <row r="1464" spans="1:12" ht="15">
      <c r="A1464" s="101" t="s">
        <v>495</v>
      </c>
      <c r="B1464" s="99" t="s">
        <v>751</v>
      </c>
      <c r="C1464" s="99">
        <v>3</v>
      </c>
      <c r="D1464" s="103">
        <v>0.0008252078216549862</v>
      </c>
      <c r="E1464" s="103">
        <v>2.329446309189016</v>
      </c>
      <c r="F1464" s="99" t="s">
        <v>454</v>
      </c>
      <c r="G1464" s="99" t="b">
        <v>0</v>
      </c>
      <c r="H1464" s="99" t="b">
        <v>0</v>
      </c>
      <c r="I1464" s="99" t="b">
        <v>0</v>
      </c>
      <c r="J1464" s="99" t="b">
        <v>0</v>
      </c>
      <c r="K1464" s="99" t="b">
        <v>0</v>
      </c>
      <c r="L1464" s="99" t="b">
        <v>0</v>
      </c>
    </row>
    <row r="1465" spans="1:12" ht="15">
      <c r="A1465" s="101" t="s">
        <v>753</v>
      </c>
      <c r="B1465" s="99" t="s">
        <v>551</v>
      </c>
      <c r="C1465" s="99">
        <v>3</v>
      </c>
      <c r="D1465" s="103">
        <v>0.0007083072292303251</v>
      </c>
      <c r="E1465" s="103">
        <v>1.8957907482504441</v>
      </c>
      <c r="F1465" s="99" t="s">
        <v>454</v>
      </c>
      <c r="G1465" s="99" t="b">
        <v>0</v>
      </c>
      <c r="H1465" s="99" t="b">
        <v>0</v>
      </c>
      <c r="I1465" s="99" t="b">
        <v>0</v>
      </c>
      <c r="J1465" s="99" t="b">
        <v>0</v>
      </c>
      <c r="K1465" s="99" t="b">
        <v>0</v>
      </c>
      <c r="L1465" s="99" t="b">
        <v>0</v>
      </c>
    </row>
    <row r="1466" spans="1:12" ht="15">
      <c r="A1466" s="101" t="s">
        <v>851</v>
      </c>
      <c r="B1466" s="99" t="s">
        <v>633</v>
      </c>
      <c r="C1466" s="99">
        <v>3</v>
      </c>
      <c r="D1466" s="103">
        <v>0.0007083072292303251</v>
      </c>
      <c r="E1466" s="103">
        <v>2.924666875986673</v>
      </c>
      <c r="F1466" s="99" t="s">
        <v>454</v>
      </c>
      <c r="G1466" s="99" t="b">
        <v>0</v>
      </c>
      <c r="H1466" s="99" t="b">
        <v>0</v>
      </c>
      <c r="I1466" s="99" t="b">
        <v>0</v>
      </c>
      <c r="J1466" s="99" t="b">
        <v>0</v>
      </c>
      <c r="K1466" s="99" t="b">
        <v>0</v>
      </c>
      <c r="L1466" s="99" t="b">
        <v>0</v>
      </c>
    </row>
    <row r="1467" spans="1:12" ht="15">
      <c r="A1467" s="101" t="s">
        <v>487</v>
      </c>
      <c r="B1467" s="99" t="s">
        <v>990</v>
      </c>
      <c r="C1467" s="99">
        <v>3</v>
      </c>
      <c r="D1467" s="103">
        <v>0.001025050704370619</v>
      </c>
      <c r="E1467" s="103">
        <v>2.1201866868806807</v>
      </c>
      <c r="F1467" s="99" t="s">
        <v>454</v>
      </c>
      <c r="G1467" s="99" t="b">
        <v>0</v>
      </c>
      <c r="H1467" s="99" t="b">
        <v>0</v>
      </c>
      <c r="I1467" s="99" t="b">
        <v>0</v>
      </c>
      <c r="J1467" s="99" t="b">
        <v>0</v>
      </c>
      <c r="K1467" s="99" t="b">
        <v>0</v>
      </c>
      <c r="L1467" s="99" t="b">
        <v>0</v>
      </c>
    </row>
    <row r="1468" spans="1:12" ht="15">
      <c r="A1468" s="101" t="s">
        <v>632</v>
      </c>
      <c r="B1468" s="99" t="s">
        <v>609</v>
      </c>
      <c r="C1468" s="99">
        <v>3</v>
      </c>
      <c r="D1468" s="103">
        <v>0.0007083072292303251</v>
      </c>
      <c r="E1468" s="103">
        <v>1.9034775769167351</v>
      </c>
      <c r="F1468" s="99" t="s">
        <v>454</v>
      </c>
      <c r="G1468" s="99" t="b">
        <v>0</v>
      </c>
      <c r="H1468" s="99" t="b">
        <v>0</v>
      </c>
      <c r="I1468" s="99" t="b">
        <v>0</v>
      </c>
      <c r="J1468" s="99" t="b">
        <v>0</v>
      </c>
      <c r="K1468" s="99" t="b">
        <v>0</v>
      </c>
      <c r="L1468" s="99" t="b">
        <v>0</v>
      </c>
    </row>
    <row r="1469" spans="1:12" ht="15">
      <c r="A1469" s="101" t="s">
        <v>609</v>
      </c>
      <c r="B1469" s="99" t="s">
        <v>737</v>
      </c>
      <c r="C1469" s="99">
        <v>3</v>
      </c>
      <c r="D1469" s="103">
        <v>0.0007083072292303251</v>
      </c>
      <c r="E1469" s="103">
        <v>2.0284163135250353</v>
      </c>
      <c r="F1469" s="99" t="s">
        <v>454</v>
      </c>
      <c r="G1469" s="99" t="b">
        <v>0</v>
      </c>
      <c r="H1469" s="99" t="b">
        <v>0</v>
      </c>
      <c r="I1469" s="99" t="b">
        <v>0</v>
      </c>
      <c r="J1469" s="99" t="b">
        <v>0</v>
      </c>
      <c r="K1469" s="99" t="b">
        <v>0</v>
      </c>
      <c r="L1469" s="99" t="b">
        <v>0</v>
      </c>
    </row>
    <row r="1470" spans="1:12" ht="15">
      <c r="A1470" s="101" t="s">
        <v>558</v>
      </c>
      <c r="B1470" s="99" t="s">
        <v>535</v>
      </c>
      <c r="C1470" s="99">
        <v>3</v>
      </c>
      <c r="D1470" s="103">
        <v>0.0007083072292303251</v>
      </c>
      <c r="E1470" s="103">
        <v>2.388424169148354</v>
      </c>
      <c r="F1470" s="99" t="s">
        <v>454</v>
      </c>
      <c r="G1470" s="99" t="b">
        <v>0</v>
      </c>
      <c r="H1470" s="99" t="b">
        <v>0</v>
      </c>
      <c r="I1470" s="99" t="b">
        <v>0</v>
      </c>
      <c r="J1470" s="99" t="b">
        <v>0</v>
      </c>
      <c r="K1470" s="99" t="b">
        <v>0</v>
      </c>
      <c r="L1470" s="99" t="b">
        <v>0</v>
      </c>
    </row>
    <row r="1471" spans="1:12" ht="15">
      <c r="A1471" s="101" t="s">
        <v>533</v>
      </c>
      <c r="B1471" s="99" t="s">
        <v>558</v>
      </c>
      <c r="C1471" s="99">
        <v>3</v>
      </c>
      <c r="D1471" s="103">
        <v>0.0007083072292303251</v>
      </c>
      <c r="E1471" s="103">
        <v>2.584718814292322</v>
      </c>
      <c r="F1471" s="99" t="s">
        <v>454</v>
      </c>
      <c r="G1471" s="99" t="b">
        <v>0</v>
      </c>
      <c r="H1471" s="99" t="b">
        <v>0</v>
      </c>
      <c r="I1471" s="99" t="b">
        <v>0</v>
      </c>
      <c r="J1471" s="99" t="b">
        <v>0</v>
      </c>
      <c r="K1471" s="99" t="b">
        <v>0</v>
      </c>
      <c r="L1471" s="99" t="b">
        <v>0</v>
      </c>
    </row>
    <row r="1472" spans="1:12" ht="15">
      <c r="A1472" s="101" t="s">
        <v>1235</v>
      </c>
      <c r="B1472" s="99" t="s">
        <v>860</v>
      </c>
      <c r="C1472" s="99">
        <v>3</v>
      </c>
      <c r="D1472" s="103">
        <v>0.001025050704370619</v>
      </c>
      <c r="E1472" s="103">
        <v>2.6816288273003788</v>
      </c>
      <c r="F1472" s="99" t="s">
        <v>454</v>
      </c>
      <c r="G1472" s="99" t="b">
        <v>0</v>
      </c>
      <c r="H1472" s="99" t="b">
        <v>0</v>
      </c>
      <c r="I1472" s="99" t="b">
        <v>0</v>
      </c>
      <c r="J1472" s="99" t="b">
        <v>0</v>
      </c>
      <c r="K1472" s="99" t="b">
        <v>0</v>
      </c>
      <c r="L1472" s="99" t="b">
        <v>0</v>
      </c>
    </row>
    <row r="1473" spans="1:12" ht="15">
      <c r="A1473" s="101" t="s">
        <v>541</v>
      </c>
      <c r="B1473" s="99" t="s">
        <v>2349</v>
      </c>
      <c r="C1473" s="99">
        <v>2</v>
      </c>
      <c r="D1473" s="103">
        <v>0.000550138547769991</v>
      </c>
      <c r="E1473" s="103">
        <v>2.6102729187647107</v>
      </c>
      <c r="F1473" s="99" t="s">
        <v>454</v>
      </c>
      <c r="G1473" s="99" t="b">
        <v>0</v>
      </c>
      <c r="H1473" s="99" t="b">
        <v>0</v>
      </c>
      <c r="I1473" s="99" t="b">
        <v>0</v>
      </c>
      <c r="J1473" s="99" t="b">
        <v>1</v>
      </c>
      <c r="K1473" s="99" t="b">
        <v>0</v>
      </c>
      <c r="L1473" s="99" t="b">
        <v>0</v>
      </c>
    </row>
    <row r="1474" spans="1:12" ht="15">
      <c r="A1474" s="101" t="s">
        <v>244</v>
      </c>
      <c r="B1474" s="99" t="s">
        <v>2264</v>
      </c>
      <c r="C1474" s="99">
        <v>2</v>
      </c>
      <c r="D1474" s="103">
        <v>0.000550138547769991</v>
      </c>
      <c r="E1474" s="103">
        <v>2.160303910088663</v>
      </c>
      <c r="F1474" s="99" t="s">
        <v>454</v>
      </c>
      <c r="G1474" s="99" t="b">
        <v>0</v>
      </c>
      <c r="H1474" s="99" t="b">
        <v>0</v>
      </c>
      <c r="I1474" s="99" t="b">
        <v>0</v>
      </c>
      <c r="J1474" s="99" t="b">
        <v>0</v>
      </c>
      <c r="K1474" s="99" t="b">
        <v>0</v>
      </c>
      <c r="L1474" s="99" t="b">
        <v>0</v>
      </c>
    </row>
    <row r="1475" spans="1:12" ht="15">
      <c r="A1475" s="101" t="s">
        <v>1063</v>
      </c>
      <c r="B1475" s="99" t="s">
        <v>1617</v>
      </c>
      <c r="C1475" s="99">
        <v>2</v>
      </c>
      <c r="D1475" s="103">
        <v>0.0006833671362470793</v>
      </c>
      <c r="E1475" s="103">
        <v>2.7766043405312355</v>
      </c>
      <c r="F1475" s="99" t="s">
        <v>454</v>
      </c>
      <c r="G1475" s="99" t="b">
        <v>0</v>
      </c>
      <c r="H1475" s="99" t="b">
        <v>0</v>
      </c>
      <c r="I1475" s="99" t="b">
        <v>0</v>
      </c>
      <c r="J1475" s="99" t="b">
        <v>0</v>
      </c>
      <c r="K1475" s="99" t="b">
        <v>0</v>
      </c>
      <c r="L1475" s="99" t="b">
        <v>0</v>
      </c>
    </row>
    <row r="1476" spans="1:12" ht="15">
      <c r="A1476" s="101" t="s">
        <v>1644</v>
      </c>
      <c r="B1476" s="99" t="s">
        <v>657</v>
      </c>
      <c r="C1476" s="99">
        <v>2</v>
      </c>
      <c r="D1476" s="103">
        <v>0.000550138547769991</v>
      </c>
      <c r="E1476" s="103">
        <v>2.697423094483611</v>
      </c>
      <c r="F1476" s="99" t="s">
        <v>454</v>
      </c>
      <c r="G1476" s="99" t="b">
        <v>0</v>
      </c>
      <c r="H1476" s="99" t="b">
        <v>0</v>
      </c>
      <c r="I1476" s="99" t="b">
        <v>0</v>
      </c>
      <c r="J1476" s="99" t="b">
        <v>0</v>
      </c>
      <c r="K1476" s="99" t="b">
        <v>0</v>
      </c>
      <c r="L1476" s="99" t="b">
        <v>0</v>
      </c>
    </row>
    <row r="1477" spans="1:12" ht="15">
      <c r="A1477" s="101" t="s">
        <v>722</v>
      </c>
      <c r="B1477" s="99" t="s">
        <v>487</v>
      </c>
      <c r="C1477" s="99">
        <v>2</v>
      </c>
      <c r="D1477" s="103">
        <v>0.0006833671362470793</v>
      </c>
      <c r="E1477" s="103">
        <v>1.8321216683810668</v>
      </c>
      <c r="F1477" s="99" t="s">
        <v>454</v>
      </c>
      <c r="G1477" s="99" t="b">
        <v>0</v>
      </c>
      <c r="H1477" s="99" t="b">
        <v>0</v>
      </c>
      <c r="I1477" s="99" t="b">
        <v>0</v>
      </c>
      <c r="J1477" s="99" t="b">
        <v>0</v>
      </c>
      <c r="K1477" s="99" t="b">
        <v>0</v>
      </c>
      <c r="L1477" s="99" t="b">
        <v>0</v>
      </c>
    </row>
    <row r="1478" spans="1:12" ht="15">
      <c r="A1478" s="101" t="s">
        <v>587</v>
      </c>
      <c r="B1478" s="99" t="s">
        <v>541</v>
      </c>
      <c r="C1478" s="99">
        <v>2</v>
      </c>
      <c r="D1478" s="103">
        <v>0.000550138547769991</v>
      </c>
      <c r="E1478" s="103">
        <v>1.707182931772767</v>
      </c>
      <c r="F1478" s="99" t="s">
        <v>454</v>
      </c>
      <c r="G1478" s="99" t="b">
        <v>0</v>
      </c>
      <c r="H1478" s="99" t="b">
        <v>0</v>
      </c>
      <c r="I1478" s="99" t="b">
        <v>0</v>
      </c>
      <c r="J1478" s="99" t="b">
        <v>0</v>
      </c>
      <c r="K1478" s="99" t="b">
        <v>0</v>
      </c>
      <c r="L1478" s="99" t="b">
        <v>0</v>
      </c>
    </row>
    <row r="1479" spans="1:12" ht="15">
      <c r="A1479" s="101" t="s">
        <v>1693</v>
      </c>
      <c r="B1479" s="99" t="s">
        <v>1677</v>
      </c>
      <c r="C1479" s="99">
        <v>2</v>
      </c>
      <c r="D1479" s="103">
        <v>0.000550138547769991</v>
      </c>
      <c r="E1479" s="103">
        <v>3.3506356082589543</v>
      </c>
      <c r="F1479" s="99" t="s">
        <v>454</v>
      </c>
      <c r="G1479" s="99" t="b">
        <v>0</v>
      </c>
      <c r="H1479" s="99" t="b">
        <v>0</v>
      </c>
      <c r="I1479" s="99" t="b">
        <v>0</v>
      </c>
      <c r="J1479" s="99" t="b">
        <v>0</v>
      </c>
      <c r="K1479" s="99" t="b">
        <v>0</v>
      </c>
      <c r="L1479" s="99" t="b">
        <v>0</v>
      </c>
    </row>
    <row r="1480" spans="1:12" ht="15">
      <c r="A1480" s="101" t="s">
        <v>230</v>
      </c>
      <c r="B1480" s="99" t="s">
        <v>583</v>
      </c>
      <c r="C1480" s="99">
        <v>2</v>
      </c>
      <c r="D1480" s="103">
        <v>0.000550138547769991</v>
      </c>
      <c r="E1480" s="103">
        <v>1.1631148874224913</v>
      </c>
      <c r="F1480" s="99" t="s">
        <v>454</v>
      </c>
      <c r="G1480" s="99" t="b">
        <v>0</v>
      </c>
      <c r="H1480" s="99" t="b">
        <v>0</v>
      </c>
      <c r="I1480" s="99" t="b">
        <v>0</v>
      </c>
      <c r="J1480" s="99" t="b">
        <v>0</v>
      </c>
      <c r="K1480" s="99" t="b">
        <v>0</v>
      </c>
      <c r="L1480" s="99" t="b">
        <v>0</v>
      </c>
    </row>
    <row r="1481" spans="1:12" ht="15">
      <c r="A1481" s="101" t="s">
        <v>743</v>
      </c>
      <c r="B1481" s="99" t="s">
        <v>790</v>
      </c>
      <c r="C1481" s="99">
        <v>2</v>
      </c>
      <c r="D1481" s="103">
        <v>0.000550138547769991</v>
      </c>
      <c r="E1481" s="103">
        <v>2.6304763048529978</v>
      </c>
      <c r="F1481" s="99" t="s">
        <v>454</v>
      </c>
      <c r="G1481" s="99" t="b">
        <v>0</v>
      </c>
      <c r="H1481" s="99" t="b">
        <v>0</v>
      </c>
      <c r="I1481" s="99" t="b">
        <v>0</v>
      </c>
      <c r="J1481" s="99" t="b">
        <v>0</v>
      </c>
      <c r="K1481" s="99" t="b">
        <v>0</v>
      </c>
      <c r="L1481" s="99" t="b">
        <v>0</v>
      </c>
    </row>
    <row r="1482" spans="1:12" ht="15">
      <c r="A1482" s="101" t="s">
        <v>2124</v>
      </c>
      <c r="B1482" s="99" t="s">
        <v>618</v>
      </c>
      <c r="C1482" s="99">
        <v>2</v>
      </c>
      <c r="D1482" s="103">
        <v>0.000550138547769991</v>
      </c>
      <c r="E1482" s="103">
        <v>2.873514353539292</v>
      </c>
      <c r="F1482" s="99" t="s">
        <v>454</v>
      </c>
      <c r="G1482" s="99" t="b">
        <v>1</v>
      </c>
      <c r="H1482" s="99" t="b">
        <v>0</v>
      </c>
      <c r="I1482" s="99" t="b">
        <v>0</v>
      </c>
      <c r="J1482" s="99" t="b">
        <v>0</v>
      </c>
      <c r="K1482" s="99" t="b">
        <v>0</v>
      </c>
      <c r="L1482" s="99" t="b">
        <v>0</v>
      </c>
    </row>
    <row r="1483" spans="1:12" ht="15">
      <c r="A1483" s="101" t="s">
        <v>589</v>
      </c>
      <c r="B1483" s="99" t="s">
        <v>230</v>
      </c>
      <c r="C1483" s="99">
        <v>2</v>
      </c>
      <c r="D1483" s="103">
        <v>0.000550138547769991</v>
      </c>
      <c r="E1483" s="103">
        <v>1.3963930988196296</v>
      </c>
      <c r="F1483" s="99" t="s">
        <v>454</v>
      </c>
      <c r="G1483" s="99" t="b">
        <v>0</v>
      </c>
      <c r="H1483" s="99" t="b">
        <v>0</v>
      </c>
      <c r="I1483" s="99" t="b">
        <v>0</v>
      </c>
      <c r="J1483" s="99" t="b">
        <v>0</v>
      </c>
      <c r="K1483" s="99" t="b">
        <v>0</v>
      </c>
      <c r="L1483" s="99" t="b">
        <v>0</v>
      </c>
    </row>
    <row r="1484" spans="1:12" ht="15">
      <c r="A1484" s="101" t="s">
        <v>592</v>
      </c>
      <c r="B1484" s="99" t="s">
        <v>1377</v>
      </c>
      <c r="C1484" s="99">
        <v>2</v>
      </c>
      <c r="D1484" s="103">
        <v>0.000550138547769991</v>
      </c>
      <c r="E1484" s="103">
        <v>2.2714543622113297</v>
      </c>
      <c r="F1484" s="99" t="s">
        <v>454</v>
      </c>
      <c r="G1484" s="99" t="b">
        <v>0</v>
      </c>
      <c r="H1484" s="99" t="b">
        <v>0</v>
      </c>
      <c r="I1484" s="99" t="b">
        <v>0</v>
      </c>
      <c r="J1484" s="99" t="b">
        <v>0</v>
      </c>
      <c r="K1484" s="99" t="b">
        <v>0</v>
      </c>
      <c r="L1484" s="99" t="b">
        <v>0</v>
      </c>
    </row>
    <row r="1485" spans="1:12" ht="15">
      <c r="A1485" s="101" t="s">
        <v>479</v>
      </c>
      <c r="B1485" s="99" t="s">
        <v>1599</v>
      </c>
      <c r="C1485" s="99">
        <v>2</v>
      </c>
      <c r="D1485" s="103">
        <v>0.0006833671362470793</v>
      </c>
      <c r="E1485" s="103">
        <v>2.0718820073061255</v>
      </c>
      <c r="F1485" s="99" t="s">
        <v>454</v>
      </c>
      <c r="G1485" s="99" t="b">
        <v>0</v>
      </c>
      <c r="H1485" s="99" t="b">
        <v>0</v>
      </c>
      <c r="I1485" s="99" t="b">
        <v>0</v>
      </c>
      <c r="J1485" s="99" t="b">
        <v>0</v>
      </c>
      <c r="K1485" s="99" t="b">
        <v>0</v>
      </c>
      <c r="L1485" s="99" t="b">
        <v>0</v>
      </c>
    </row>
    <row r="1486" spans="1:12" ht="15">
      <c r="A1486" s="101" t="s">
        <v>1804</v>
      </c>
      <c r="B1486" s="99" t="s">
        <v>1100</v>
      </c>
      <c r="C1486" s="99">
        <v>2</v>
      </c>
      <c r="D1486" s="103">
        <v>0.000550138547769991</v>
      </c>
      <c r="E1486" s="103">
        <v>3.174544349203273</v>
      </c>
      <c r="F1486" s="99" t="s">
        <v>454</v>
      </c>
      <c r="G1486" s="99" t="b">
        <v>0</v>
      </c>
      <c r="H1486" s="99" t="b">
        <v>0</v>
      </c>
      <c r="I1486" s="99" t="b">
        <v>0</v>
      </c>
      <c r="J1486" s="99" t="b">
        <v>0</v>
      </c>
      <c r="K1486" s="99" t="b">
        <v>0</v>
      </c>
      <c r="L1486" s="99" t="b">
        <v>0</v>
      </c>
    </row>
    <row r="1487" spans="1:12" ht="15">
      <c r="A1487" s="101" t="s">
        <v>498</v>
      </c>
      <c r="B1487" s="99" t="s">
        <v>497</v>
      </c>
      <c r="C1487" s="99">
        <v>2</v>
      </c>
      <c r="D1487" s="103">
        <v>0.000550138547769991</v>
      </c>
      <c r="E1487" s="103">
        <v>1.9034775769167351</v>
      </c>
      <c r="F1487" s="99" t="s">
        <v>454</v>
      </c>
      <c r="G1487" s="99" t="b">
        <v>0</v>
      </c>
      <c r="H1487" s="99" t="b">
        <v>0</v>
      </c>
      <c r="I1487" s="99" t="b">
        <v>0</v>
      </c>
      <c r="J1487" s="99" t="b">
        <v>0</v>
      </c>
      <c r="K1487" s="99" t="b">
        <v>0</v>
      </c>
      <c r="L1487" s="99" t="b">
        <v>0</v>
      </c>
    </row>
    <row r="1488" spans="1:12" ht="15">
      <c r="A1488" s="101" t="s">
        <v>551</v>
      </c>
      <c r="B1488" s="99" t="s">
        <v>970</v>
      </c>
      <c r="C1488" s="99">
        <v>2</v>
      </c>
      <c r="D1488" s="103">
        <v>0.000550138547769991</v>
      </c>
      <c r="E1488" s="103">
        <v>1.8957907482504444</v>
      </c>
      <c r="F1488" s="99" t="s">
        <v>454</v>
      </c>
      <c r="G1488" s="99" t="b">
        <v>0</v>
      </c>
      <c r="H1488" s="99" t="b">
        <v>0</v>
      </c>
      <c r="I1488" s="99" t="b">
        <v>0</v>
      </c>
      <c r="J1488" s="99" t="b">
        <v>0</v>
      </c>
      <c r="K1488" s="99" t="b">
        <v>0</v>
      </c>
      <c r="L1488" s="99" t="b">
        <v>0</v>
      </c>
    </row>
    <row r="1489" spans="1:12" ht="15">
      <c r="A1489" s="101" t="s">
        <v>737</v>
      </c>
      <c r="B1489" s="99" t="s">
        <v>1765</v>
      </c>
      <c r="C1489" s="99">
        <v>2</v>
      </c>
      <c r="D1489" s="103">
        <v>0.000550138547769991</v>
      </c>
      <c r="E1489" s="103">
        <v>2.697423094483611</v>
      </c>
      <c r="F1489" s="99" t="s">
        <v>454</v>
      </c>
      <c r="G1489" s="99" t="b">
        <v>0</v>
      </c>
      <c r="H1489" s="99" t="b">
        <v>0</v>
      </c>
      <c r="I1489" s="99" t="b">
        <v>0</v>
      </c>
      <c r="J1489" s="99" t="b">
        <v>0</v>
      </c>
      <c r="K1489" s="99" t="b">
        <v>0</v>
      </c>
      <c r="L1489" s="99" t="b">
        <v>0</v>
      </c>
    </row>
    <row r="1490" spans="1:12" ht="15">
      <c r="A1490" s="101" t="s">
        <v>1341</v>
      </c>
      <c r="B1490" s="99" t="s">
        <v>2174</v>
      </c>
      <c r="C1490" s="99">
        <v>2</v>
      </c>
      <c r="D1490" s="103">
        <v>0.0006833671362470793</v>
      </c>
      <c r="E1490" s="103">
        <v>3.174544349203273</v>
      </c>
      <c r="F1490" s="99" t="s">
        <v>454</v>
      </c>
      <c r="G1490" s="99" t="b">
        <v>0</v>
      </c>
      <c r="H1490" s="99" t="b">
        <v>0</v>
      </c>
      <c r="I1490" s="99" t="b">
        <v>0</v>
      </c>
      <c r="J1490" s="99" t="b">
        <v>0</v>
      </c>
      <c r="K1490" s="99" t="b">
        <v>0</v>
      </c>
      <c r="L1490" s="99" t="b">
        <v>0</v>
      </c>
    </row>
    <row r="1491" spans="1:12" ht="15">
      <c r="A1491" s="101" t="s">
        <v>1009</v>
      </c>
      <c r="B1491" s="99" t="s">
        <v>609</v>
      </c>
      <c r="C1491" s="99">
        <v>2</v>
      </c>
      <c r="D1491" s="103">
        <v>0.000550138547769991</v>
      </c>
      <c r="E1491" s="103">
        <v>2.5055375682446974</v>
      </c>
      <c r="F1491" s="99" t="s">
        <v>454</v>
      </c>
      <c r="G1491" s="99" t="b">
        <v>0</v>
      </c>
      <c r="H1491" s="99" t="b">
        <v>0</v>
      </c>
      <c r="I1491" s="99" t="b">
        <v>0</v>
      </c>
      <c r="J1491" s="99" t="b">
        <v>0</v>
      </c>
      <c r="K1491" s="99" t="b">
        <v>0</v>
      </c>
      <c r="L1491" s="99" t="b">
        <v>0</v>
      </c>
    </row>
    <row r="1492" spans="1:12" ht="15">
      <c r="A1492" s="101" t="s">
        <v>793</v>
      </c>
      <c r="B1492" s="99" t="s">
        <v>560</v>
      </c>
      <c r="C1492" s="99">
        <v>2</v>
      </c>
      <c r="D1492" s="103">
        <v>0.000550138547769991</v>
      </c>
      <c r="E1492" s="103">
        <v>1.9315063005169786</v>
      </c>
      <c r="F1492" s="99" t="s">
        <v>454</v>
      </c>
      <c r="G1492" s="99" t="b">
        <v>0</v>
      </c>
      <c r="H1492" s="99" t="b">
        <v>0</v>
      </c>
      <c r="I1492" s="99" t="b">
        <v>0</v>
      </c>
      <c r="J1492" s="99" t="b">
        <v>0</v>
      </c>
      <c r="K1492" s="99" t="b">
        <v>0</v>
      </c>
      <c r="L1492" s="99" t="b">
        <v>0</v>
      </c>
    </row>
    <row r="1493" spans="1:12" ht="15">
      <c r="A1493" s="101" t="s">
        <v>549</v>
      </c>
      <c r="B1493" s="99" t="s">
        <v>498</v>
      </c>
      <c r="C1493" s="99">
        <v>2</v>
      </c>
      <c r="D1493" s="103">
        <v>0.000550138547769991</v>
      </c>
      <c r="E1493" s="103">
        <v>1.6024475812527539</v>
      </c>
      <c r="F1493" s="99" t="s">
        <v>454</v>
      </c>
      <c r="G1493" s="99" t="b">
        <v>0</v>
      </c>
      <c r="H1493" s="99" t="b">
        <v>0</v>
      </c>
      <c r="I1493" s="99" t="b">
        <v>0</v>
      </c>
      <c r="J1493" s="99" t="b">
        <v>0</v>
      </c>
      <c r="K1493" s="99" t="b">
        <v>0</v>
      </c>
      <c r="L1493" s="99" t="b">
        <v>0</v>
      </c>
    </row>
    <row r="1494" spans="1:12" ht="15">
      <c r="A1494" s="101" t="s">
        <v>489</v>
      </c>
      <c r="B1494" s="99" t="s">
        <v>502</v>
      </c>
      <c r="C1494" s="99">
        <v>2</v>
      </c>
      <c r="D1494" s="103">
        <v>0.000550138547769991</v>
      </c>
      <c r="E1494" s="103">
        <v>1.469822015978163</v>
      </c>
      <c r="F1494" s="99" t="s">
        <v>454</v>
      </c>
      <c r="G1494" s="99" t="b">
        <v>0</v>
      </c>
      <c r="H1494" s="99" t="b">
        <v>0</v>
      </c>
      <c r="I1494" s="99" t="b">
        <v>0</v>
      </c>
      <c r="J1494" s="99" t="b">
        <v>0</v>
      </c>
      <c r="K1494" s="99" t="b">
        <v>0</v>
      </c>
      <c r="L1494" s="99" t="b">
        <v>0</v>
      </c>
    </row>
    <row r="1495" spans="1:12" ht="15">
      <c r="A1495" s="101" t="s">
        <v>486</v>
      </c>
      <c r="B1495" s="99" t="s">
        <v>817</v>
      </c>
      <c r="C1495" s="99">
        <v>2</v>
      </c>
      <c r="D1495" s="103">
        <v>0.000550138547769991</v>
      </c>
      <c r="E1495" s="103">
        <v>2.2123329100926727</v>
      </c>
      <c r="F1495" s="99" t="s">
        <v>454</v>
      </c>
      <c r="G1495" s="99" t="b">
        <v>0</v>
      </c>
      <c r="H1495" s="99" t="b">
        <v>0</v>
      </c>
      <c r="I1495" s="99" t="b">
        <v>0</v>
      </c>
      <c r="J1495" s="99" t="b">
        <v>0</v>
      </c>
      <c r="K1495" s="99" t="b">
        <v>0</v>
      </c>
      <c r="L1495" s="99" t="b">
        <v>0</v>
      </c>
    </row>
    <row r="1496" spans="1:12" ht="15">
      <c r="A1496" s="101" t="s">
        <v>1061</v>
      </c>
      <c r="B1496" s="99" t="s">
        <v>578</v>
      </c>
      <c r="C1496" s="99">
        <v>2</v>
      </c>
      <c r="D1496" s="103">
        <v>0.000550138547769991</v>
      </c>
      <c r="E1496" s="103">
        <v>2.299483085811573</v>
      </c>
      <c r="F1496" s="99" t="s">
        <v>454</v>
      </c>
      <c r="G1496" s="99" t="b">
        <v>0</v>
      </c>
      <c r="H1496" s="99" t="b">
        <v>0</v>
      </c>
      <c r="I1496" s="99" t="b">
        <v>0</v>
      </c>
      <c r="J1496" s="99" t="b">
        <v>0</v>
      </c>
      <c r="K1496" s="99" t="b">
        <v>0</v>
      </c>
      <c r="L1496" s="99" t="b">
        <v>0</v>
      </c>
    </row>
    <row r="1497" spans="1:12" ht="15">
      <c r="A1497" s="101" t="s">
        <v>2010</v>
      </c>
      <c r="B1497" s="99" t="s">
        <v>554</v>
      </c>
      <c r="C1497" s="99">
        <v>2</v>
      </c>
      <c r="D1497" s="103">
        <v>0.000550138547769991</v>
      </c>
      <c r="E1497" s="103">
        <v>2.697423094483611</v>
      </c>
      <c r="F1497" s="99" t="s">
        <v>454</v>
      </c>
      <c r="G1497" s="99" t="b">
        <v>1</v>
      </c>
      <c r="H1497" s="99" t="b">
        <v>0</v>
      </c>
      <c r="I1497" s="99" t="b">
        <v>0</v>
      </c>
      <c r="J1497" s="99" t="b">
        <v>0</v>
      </c>
      <c r="K1497" s="99" t="b">
        <v>0</v>
      </c>
      <c r="L1497" s="99" t="b">
        <v>0</v>
      </c>
    </row>
    <row r="1498" spans="1:12" ht="15">
      <c r="A1498" s="101" t="s">
        <v>1356</v>
      </c>
      <c r="B1498" s="99" t="s">
        <v>1868</v>
      </c>
      <c r="C1498" s="99">
        <v>2</v>
      </c>
      <c r="D1498" s="103">
        <v>0.0006833671362470793</v>
      </c>
      <c r="E1498" s="103">
        <v>3.174544349203273</v>
      </c>
      <c r="F1498" s="99" t="s">
        <v>454</v>
      </c>
      <c r="G1498" s="99" t="b">
        <v>0</v>
      </c>
      <c r="H1498" s="99" t="b">
        <v>0</v>
      </c>
      <c r="I1498" s="99" t="b">
        <v>0</v>
      </c>
      <c r="J1498" s="99" t="b">
        <v>0</v>
      </c>
      <c r="K1498" s="99" t="b">
        <v>0</v>
      </c>
      <c r="L1498" s="99" t="b">
        <v>0</v>
      </c>
    </row>
    <row r="1499" spans="1:12" ht="15">
      <c r="A1499" s="101" t="s">
        <v>244</v>
      </c>
      <c r="B1499" s="99" t="s">
        <v>1643</v>
      </c>
      <c r="C1499" s="99">
        <v>2</v>
      </c>
      <c r="D1499" s="103">
        <v>0.000550138547769991</v>
      </c>
      <c r="E1499" s="103">
        <v>2.160303910088663</v>
      </c>
      <c r="F1499" s="99" t="s">
        <v>454</v>
      </c>
      <c r="G1499" s="99" t="b">
        <v>0</v>
      </c>
      <c r="H1499" s="99" t="b">
        <v>0</v>
      </c>
      <c r="I1499" s="99" t="b">
        <v>0</v>
      </c>
      <c r="J1499" s="99" t="b">
        <v>0</v>
      </c>
      <c r="K1499" s="99" t="b">
        <v>0</v>
      </c>
      <c r="L1499" s="99" t="b">
        <v>0</v>
      </c>
    </row>
    <row r="1500" spans="1:12" ht="15">
      <c r="A1500" s="101" t="s">
        <v>779</v>
      </c>
      <c r="B1500" s="99" t="s">
        <v>738</v>
      </c>
      <c r="C1500" s="99">
        <v>2</v>
      </c>
      <c r="D1500" s="103">
        <v>0.000550138547769991</v>
      </c>
      <c r="E1500" s="103">
        <v>2.748575616930992</v>
      </c>
      <c r="F1500" s="99" t="s">
        <v>454</v>
      </c>
      <c r="G1500" s="99" t="b">
        <v>0</v>
      </c>
      <c r="H1500" s="99" t="b">
        <v>0</v>
      </c>
      <c r="I1500" s="99" t="b">
        <v>0</v>
      </c>
      <c r="J1500" s="99" t="b">
        <v>0</v>
      </c>
      <c r="K1500" s="99" t="b">
        <v>0</v>
      </c>
      <c r="L1500" s="99" t="b">
        <v>0</v>
      </c>
    </row>
    <row r="1501" spans="1:12" ht="15">
      <c r="A1501" s="101" t="s">
        <v>746</v>
      </c>
      <c r="B1501" s="99" t="s">
        <v>501</v>
      </c>
      <c r="C1501" s="99">
        <v>2</v>
      </c>
      <c r="D1501" s="103">
        <v>0.000550138547769991</v>
      </c>
      <c r="E1501" s="103">
        <v>2.697423094483611</v>
      </c>
      <c r="F1501" s="99" t="s">
        <v>454</v>
      </c>
      <c r="G1501" s="99" t="b">
        <v>0</v>
      </c>
      <c r="H1501" s="99" t="b">
        <v>0</v>
      </c>
      <c r="I1501" s="99" t="b">
        <v>0</v>
      </c>
      <c r="J1501" s="99" t="b">
        <v>0</v>
      </c>
      <c r="K1501" s="99" t="b">
        <v>0</v>
      </c>
      <c r="L1501" s="99" t="b">
        <v>0</v>
      </c>
    </row>
    <row r="1502" spans="1:12" ht="15">
      <c r="A1502" s="101" t="s">
        <v>2376</v>
      </c>
      <c r="B1502" s="99" t="s">
        <v>1882</v>
      </c>
      <c r="C1502" s="99">
        <v>2</v>
      </c>
      <c r="D1502" s="103">
        <v>0.000550138547769991</v>
      </c>
      <c r="E1502" s="103">
        <v>3.3506356082589543</v>
      </c>
      <c r="F1502" s="99" t="s">
        <v>454</v>
      </c>
      <c r="G1502" s="99" t="b">
        <v>1</v>
      </c>
      <c r="H1502" s="99" t="b">
        <v>0</v>
      </c>
      <c r="I1502" s="99" t="b">
        <v>0</v>
      </c>
      <c r="J1502" s="99" t="b">
        <v>0</v>
      </c>
      <c r="K1502" s="99" t="b">
        <v>0</v>
      </c>
      <c r="L1502" s="99" t="b">
        <v>0</v>
      </c>
    </row>
    <row r="1503" spans="1:12" ht="15">
      <c r="A1503" s="101" t="s">
        <v>488</v>
      </c>
      <c r="B1503" s="99" t="s">
        <v>612</v>
      </c>
      <c r="C1503" s="99">
        <v>2</v>
      </c>
      <c r="D1503" s="103">
        <v>0.000550138547769991</v>
      </c>
      <c r="E1503" s="103">
        <v>1.643065432161018</v>
      </c>
      <c r="F1503" s="99" t="s">
        <v>454</v>
      </c>
      <c r="G1503" s="99" t="b">
        <v>0</v>
      </c>
      <c r="H1503" s="99" t="b">
        <v>0</v>
      </c>
      <c r="I1503" s="99" t="b">
        <v>0</v>
      </c>
      <c r="J1503" s="99" t="b">
        <v>0</v>
      </c>
      <c r="K1503" s="99" t="b">
        <v>0</v>
      </c>
      <c r="L1503" s="99" t="b">
        <v>0</v>
      </c>
    </row>
    <row r="1504" spans="1:12" ht="15">
      <c r="A1504" s="101" t="s">
        <v>2230</v>
      </c>
      <c r="B1504" s="99" t="s">
        <v>1006</v>
      </c>
      <c r="C1504" s="99">
        <v>2</v>
      </c>
      <c r="D1504" s="103">
        <v>0.000550138547769991</v>
      </c>
      <c r="E1504" s="103">
        <v>3.049605612594973</v>
      </c>
      <c r="F1504" s="99" t="s">
        <v>454</v>
      </c>
      <c r="G1504" s="99" t="b">
        <v>0</v>
      </c>
      <c r="H1504" s="99" t="b">
        <v>0</v>
      </c>
      <c r="I1504" s="99" t="b">
        <v>0</v>
      </c>
      <c r="J1504" s="99" t="b">
        <v>0</v>
      </c>
      <c r="K1504" s="99" t="b">
        <v>0</v>
      </c>
      <c r="L1504" s="99" t="b">
        <v>0</v>
      </c>
    </row>
    <row r="1505" spans="1:12" ht="15">
      <c r="A1505" s="101" t="s">
        <v>627</v>
      </c>
      <c r="B1505" s="99" t="s">
        <v>1954</v>
      </c>
      <c r="C1505" s="99">
        <v>2</v>
      </c>
      <c r="D1505" s="103">
        <v>0.000550138547769991</v>
      </c>
      <c r="E1505" s="103">
        <v>2.5377222516160987</v>
      </c>
      <c r="F1505" s="99" t="s">
        <v>454</v>
      </c>
      <c r="G1505" s="99" t="b">
        <v>0</v>
      </c>
      <c r="H1505" s="99" t="b">
        <v>0</v>
      </c>
      <c r="I1505" s="99" t="b">
        <v>0</v>
      </c>
      <c r="J1505" s="99" t="b">
        <v>0</v>
      </c>
      <c r="K1505" s="99" t="b">
        <v>0</v>
      </c>
      <c r="L1505" s="99" t="b">
        <v>0</v>
      </c>
    </row>
    <row r="1506" spans="1:12" ht="15">
      <c r="A1506" s="101" t="s">
        <v>642</v>
      </c>
      <c r="B1506" s="99" t="s">
        <v>477</v>
      </c>
      <c r="C1506" s="99">
        <v>2</v>
      </c>
      <c r="D1506" s="103">
        <v>0.0006833671362470793</v>
      </c>
      <c r="E1506" s="103">
        <v>1.5133629057566542</v>
      </c>
      <c r="F1506" s="99" t="s">
        <v>454</v>
      </c>
      <c r="G1506" s="99" t="b">
        <v>0</v>
      </c>
      <c r="H1506" s="99" t="b">
        <v>0</v>
      </c>
      <c r="I1506" s="99" t="b">
        <v>0</v>
      </c>
      <c r="J1506" s="99" t="b">
        <v>0</v>
      </c>
      <c r="K1506" s="99" t="b">
        <v>0</v>
      </c>
      <c r="L1506" s="99" t="b">
        <v>0</v>
      </c>
    </row>
    <row r="1507" spans="1:12" ht="15">
      <c r="A1507" s="101" t="s">
        <v>547</v>
      </c>
      <c r="B1507" s="99" t="s">
        <v>740</v>
      </c>
      <c r="C1507" s="99">
        <v>2</v>
      </c>
      <c r="D1507" s="103">
        <v>0.000550138547769991</v>
      </c>
      <c r="E1507" s="103">
        <v>2.408627555236641</v>
      </c>
      <c r="F1507" s="99" t="s">
        <v>454</v>
      </c>
      <c r="G1507" s="99" t="b">
        <v>0</v>
      </c>
      <c r="H1507" s="99" t="b">
        <v>0</v>
      </c>
      <c r="I1507" s="99" t="b">
        <v>0</v>
      </c>
      <c r="J1507" s="99" t="b">
        <v>0</v>
      </c>
      <c r="K1507" s="99" t="b">
        <v>0</v>
      </c>
      <c r="L1507" s="99" t="b">
        <v>0</v>
      </c>
    </row>
    <row r="1508" spans="1:12" ht="15">
      <c r="A1508" s="101" t="s">
        <v>753</v>
      </c>
      <c r="B1508" s="99" t="s">
        <v>1096</v>
      </c>
      <c r="C1508" s="99">
        <v>2</v>
      </c>
      <c r="D1508" s="103">
        <v>0.000550138547769991</v>
      </c>
      <c r="E1508" s="103">
        <v>2.299483085811573</v>
      </c>
      <c r="F1508" s="99" t="s">
        <v>454</v>
      </c>
      <c r="G1508" s="99" t="b">
        <v>0</v>
      </c>
      <c r="H1508" s="99" t="b">
        <v>0</v>
      </c>
      <c r="I1508" s="99" t="b">
        <v>0</v>
      </c>
      <c r="J1508" s="99" t="b">
        <v>0</v>
      </c>
      <c r="K1508" s="99" t="b">
        <v>0</v>
      </c>
      <c r="L1508" s="99" t="b">
        <v>0</v>
      </c>
    </row>
    <row r="1509" spans="1:12" ht="15">
      <c r="A1509" s="101" t="s">
        <v>981</v>
      </c>
      <c r="B1509" s="99" t="s">
        <v>1091</v>
      </c>
      <c r="C1509" s="99">
        <v>2</v>
      </c>
      <c r="D1509" s="103">
        <v>0.000550138547769991</v>
      </c>
      <c r="E1509" s="103">
        <v>3.174544349203273</v>
      </c>
      <c r="F1509" s="99" t="s">
        <v>454</v>
      </c>
      <c r="G1509" s="99" t="b">
        <v>0</v>
      </c>
      <c r="H1509" s="99" t="b">
        <v>0</v>
      </c>
      <c r="I1509" s="99" t="b">
        <v>0</v>
      </c>
      <c r="J1509" s="99" t="b">
        <v>0</v>
      </c>
      <c r="K1509" s="99" t="b">
        <v>0</v>
      </c>
      <c r="L1509" s="99" t="b">
        <v>0</v>
      </c>
    </row>
    <row r="1510" spans="1:12" ht="15">
      <c r="A1510" s="101" t="s">
        <v>1197</v>
      </c>
      <c r="B1510" s="99" t="s">
        <v>586</v>
      </c>
      <c r="C1510" s="99">
        <v>2</v>
      </c>
      <c r="D1510" s="103">
        <v>0.0006833671362470793</v>
      </c>
      <c r="E1510" s="103">
        <v>2.2714543622113297</v>
      </c>
      <c r="F1510" s="99" t="s">
        <v>454</v>
      </c>
      <c r="G1510" s="99" t="b">
        <v>0</v>
      </c>
      <c r="H1510" s="99" t="b">
        <v>0</v>
      </c>
      <c r="I1510" s="99" t="b">
        <v>0</v>
      </c>
      <c r="J1510" s="99" t="b">
        <v>0</v>
      </c>
      <c r="K1510" s="99" t="b">
        <v>0</v>
      </c>
      <c r="L1510" s="99" t="b">
        <v>0</v>
      </c>
    </row>
    <row r="1511" spans="1:12" ht="15">
      <c r="A1511" s="101" t="s">
        <v>1096</v>
      </c>
      <c r="B1511" s="99" t="s">
        <v>1636</v>
      </c>
      <c r="C1511" s="99">
        <v>2</v>
      </c>
      <c r="D1511" s="103">
        <v>0.000550138547769991</v>
      </c>
      <c r="E1511" s="103">
        <v>2.7766043405312355</v>
      </c>
      <c r="F1511" s="99" t="s">
        <v>454</v>
      </c>
      <c r="G1511" s="99" t="b">
        <v>0</v>
      </c>
      <c r="H1511" s="99" t="b">
        <v>0</v>
      </c>
      <c r="I1511" s="99" t="b">
        <v>0</v>
      </c>
      <c r="J1511" s="99" t="b">
        <v>0</v>
      </c>
      <c r="K1511" s="99" t="b">
        <v>0</v>
      </c>
      <c r="L1511" s="99" t="b">
        <v>0</v>
      </c>
    </row>
    <row r="1512" spans="1:12" ht="15">
      <c r="A1512" s="101" t="s">
        <v>522</v>
      </c>
      <c r="B1512" s="99" t="s">
        <v>1391</v>
      </c>
      <c r="C1512" s="99">
        <v>2</v>
      </c>
      <c r="D1512" s="103">
        <v>0.000550138547769991</v>
      </c>
      <c r="E1512" s="103">
        <v>2.174544349203273</v>
      </c>
      <c r="F1512" s="99" t="s">
        <v>454</v>
      </c>
      <c r="G1512" s="99" t="b">
        <v>0</v>
      </c>
      <c r="H1512" s="99" t="b">
        <v>0</v>
      </c>
      <c r="I1512" s="99" t="b">
        <v>0</v>
      </c>
      <c r="J1512" s="99" t="b">
        <v>0</v>
      </c>
      <c r="K1512" s="99" t="b">
        <v>0</v>
      </c>
      <c r="L1512" s="99" t="b">
        <v>0</v>
      </c>
    </row>
    <row r="1513" spans="1:12" ht="15">
      <c r="A1513" s="101" t="s">
        <v>244</v>
      </c>
      <c r="B1513" s="99" t="s">
        <v>578</v>
      </c>
      <c r="C1513" s="99">
        <v>2</v>
      </c>
      <c r="D1513" s="103">
        <v>0.000550138547769991</v>
      </c>
      <c r="E1513" s="103">
        <v>1.5070913963133192</v>
      </c>
      <c r="F1513" s="99" t="s">
        <v>454</v>
      </c>
      <c r="G1513" s="99" t="b">
        <v>0</v>
      </c>
      <c r="H1513" s="99" t="b">
        <v>0</v>
      </c>
      <c r="I1513" s="99" t="b">
        <v>0</v>
      </c>
      <c r="J1513" s="99" t="b">
        <v>0</v>
      </c>
      <c r="K1513" s="99" t="b">
        <v>0</v>
      </c>
      <c r="L1513" s="99" t="b">
        <v>0</v>
      </c>
    </row>
    <row r="1514" spans="1:12" ht="15">
      <c r="A1514" s="101" t="s">
        <v>551</v>
      </c>
      <c r="B1514" s="99" t="s">
        <v>650</v>
      </c>
      <c r="C1514" s="99">
        <v>2</v>
      </c>
      <c r="D1514" s="103">
        <v>0.000550138547769991</v>
      </c>
      <c r="E1514" s="103">
        <v>1.719699489194763</v>
      </c>
      <c r="F1514" s="99" t="s">
        <v>454</v>
      </c>
      <c r="G1514" s="99" t="b">
        <v>0</v>
      </c>
      <c r="H1514" s="99" t="b">
        <v>0</v>
      </c>
      <c r="I1514" s="99" t="b">
        <v>0</v>
      </c>
      <c r="J1514" s="99" t="b">
        <v>0</v>
      </c>
      <c r="K1514" s="99" t="b">
        <v>0</v>
      </c>
      <c r="L1514" s="99" t="b">
        <v>0</v>
      </c>
    </row>
    <row r="1515" spans="1:12" ht="15">
      <c r="A1515" s="101" t="s">
        <v>678</v>
      </c>
      <c r="B1515" s="99" t="s">
        <v>551</v>
      </c>
      <c r="C1515" s="99">
        <v>2</v>
      </c>
      <c r="D1515" s="103">
        <v>0.000550138547769991</v>
      </c>
      <c r="E1515" s="103">
        <v>1.719699489194763</v>
      </c>
      <c r="F1515" s="99" t="s">
        <v>454</v>
      </c>
      <c r="G1515" s="99" t="b">
        <v>0</v>
      </c>
      <c r="H1515" s="99" t="b">
        <v>0</v>
      </c>
      <c r="I1515" s="99" t="b">
        <v>0</v>
      </c>
      <c r="J1515" s="99" t="b">
        <v>0</v>
      </c>
      <c r="K1515" s="99" t="b">
        <v>0</v>
      </c>
      <c r="L1515" s="99" t="b">
        <v>0</v>
      </c>
    </row>
    <row r="1516" spans="1:12" ht="15">
      <c r="A1516" s="101" t="s">
        <v>501</v>
      </c>
      <c r="B1516" s="99" t="s">
        <v>544</v>
      </c>
      <c r="C1516" s="99">
        <v>2</v>
      </c>
      <c r="D1516" s="103">
        <v>0.000550138547769991</v>
      </c>
      <c r="E1516" s="103">
        <v>2.0284163135250353</v>
      </c>
      <c r="F1516" s="99" t="s">
        <v>454</v>
      </c>
      <c r="G1516" s="99" t="b">
        <v>0</v>
      </c>
      <c r="H1516" s="99" t="b">
        <v>0</v>
      </c>
      <c r="I1516" s="99" t="b">
        <v>0</v>
      </c>
      <c r="J1516" s="99" t="b">
        <v>0</v>
      </c>
      <c r="K1516" s="99" t="b">
        <v>0</v>
      </c>
      <c r="L1516" s="99" t="b">
        <v>0</v>
      </c>
    </row>
    <row r="1517" spans="1:12" ht="15">
      <c r="A1517" s="101" t="s">
        <v>1006</v>
      </c>
      <c r="B1517" s="99" t="s">
        <v>759</v>
      </c>
      <c r="C1517" s="99">
        <v>2</v>
      </c>
      <c r="D1517" s="103">
        <v>0.000550138547769991</v>
      </c>
      <c r="E1517" s="103">
        <v>3.049605612594973</v>
      </c>
      <c r="F1517" s="99" t="s">
        <v>454</v>
      </c>
      <c r="G1517" s="99" t="b">
        <v>0</v>
      </c>
      <c r="H1517" s="99" t="b">
        <v>0</v>
      </c>
      <c r="I1517" s="99" t="b">
        <v>0</v>
      </c>
      <c r="J1517" s="99" t="b">
        <v>0</v>
      </c>
      <c r="K1517" s="99" t="b">
        <v>0</v>
      </c>
      <c r="L1517" s="99" t="b">
        <v>0</v>
      </c>
    </row>
    <row r="1518" spans="1:12" ht="15">
      <c r="A1518" s="101" t="s">
        <v>889</v>
      </c>
      <c r="B1518" s="99" t="s">
        <v>790</v>
      </c>
      <c r="C1518" s="99">
        <v>2</v>
      </c>
      <c r="D1518" s="103">
        <v>0.0006833671362470793</v>
      </c>
      <c r="E1518" s="103">
        <v>2.3294463091890165</v>
      </c>
      <c r="F1518" s="99" t="s">
        <v>454</v>
      </c>
      <c r="G1518" s="99" t="b">
        <v>0</v>
      </c>
      <c r="H1518" s="99" t="b">
        <v>0</v>
      </c>
      <c r="I1518" s="99" t="b">
        <v>0</v>
      </c>
      <c r="J1518" s="99" t="b">
        <v>0</v>
      </c>
      <c r="K1518" s="99" t="b">
        <v>0</v>
      </c>
      <c r="L1518" s="99" t="b">
        <v>0</v>
      </c>
    </row>
    <row r="1519" spans="1:12" ht="15">
      <c r="A1519" s="101" t="s">
        <v>492</v>
      </c>
      <c r="B1519" s="99" t="s">
        <v>813</v>
      </c>
      <c r="C1519" s="99">
        <v>2</v>
      </c>
      <c r="D1519" s="103">
        <v>0.0006833671362470793</v>
      </c>
      <c r="E1519" s="103">
        <v>2.572484357875311</v>
      </c>
      <c r="F1519" s="99" t="s">
        <v>454</v>
      </c>
      <c r="G1519" s="99" t="b">
        <v>0</v>
      </c>
      <c r="H1519" s="99" t="b">
        <v>0</v>
      </c>
      <c r="I1519" s="99" t="b">
        <v>0</v>
      </c>
      <c r="J1519" s="99" t="b">
        <v>0</v>
      </c>
      <c r="K1519" s="99" t="b">
        <v>0</v>
      </c>
      <c r="L1519" s="99" t="b">
        <v>0</v>
      </c>
    </row>
    <row r="1520" spans="1:12" ht="15">
      <c r="A1520" s="101" t="s">
        <v>998</v>
      </c>
      <c r="B1520" s="99" t="s">
        <v>599</v>
      </c>
      <c r="C1520" s="99">
        <v>2</v>
      </c>
      <c r="D1520" s="103">
        <v>0.000550138547769991</v>
      </c>
      <c r="E1520" s="103">
        <v>2.873514353539292</v>
      </c>
      <c r="F1520" s="99" t="s">
        <v>454</v>
      </c>
      <c r="G1520" s="99" t="b">
        <v>0</v>
      </c>
      <c r="H1520" s="99" t="b">
        <v>0</v>
      </c>
      <c r="I1520" s="99" t="b">
        <v>0</v>
      </c>
      <c r="J1520" s="99" t="b">
        <v>0</v>
      </c>
      <c r="K1520" s="99" t="b">
        <v>0</v>
      </c>
      <c r="L1520" s="99" t="b">
        <v>0</v>
      </c>
    </row>
    <row r="1521" spans="1:12" ht="15">
      <c r="A1521" s="101" t="s">
        <v>793</v>
      </c>
      <c r="B1521" s="99" t="s">
        <v>602</v>
      </c>
      <c r="C1521" s="99">
        <v>2</v>
      </c>
      <c r="D1521" s="103">
        <v>0.000550138547769991</v>
      </c>
      <c r="E1521" s="103">
        <v>1.9315063005169786</v>
      </c>
      <c r="F1521" s="99" t="s">
        <v>454</v>
      </c>
      <c r="G1521" s="99" t="b">
        <v>0</v>
      </c>
      <c r="H1521" s="99" t="b">
        <v>0</v>
      </c>
      <c r="I1521" s="99" t="b">
        <v>0</v>
      </c>
      <c r="J1521" s="99" t="b">
        <v>0</v>
      </c>
      <c r="K1521" s="99" t="b">
        <v>0</v>
      </c>
      <c r="L1521" s="99" t="b">
        <v>0</v>
      </c>
    </row>
    <row r="1522" spans="1:12" ht="15">
      <c r="A1522" s="101" t="s">
        <v>477</v>
      </c>
      <c r="B1522" s="99" t="s">
        <v>1152</v>
      </c>
      <c r="C1522" s="99">
        <v>2</v>
      </c>
      <c r="D1522" s="103">
        <v>0.000550138547769991</v>
      </c>
      <c r="E1522" s="103">
        <v>1.9526955995869169</v>
      </c>
      <c r="F1522" s="99" t="s">
        <v>454</v>
      </c>
      <c r="G1522" s="99" t="b">
        <v>0</v>
      </c>
      <c r="H1522" s="99" t="b">
        <v>0</v>
      </c>
      <c r="I1522" s="99" t="b">
        <v>0</v>
      </c>
      <c r="J1522" s="99" t="b">
        <v>1</v>
      </c>
      <c r="K1522" s="99" t="b">
        <v>0</v>
      </c>
      <c r="L1522" s="99" t="b">
        <v>0</v>
      </c>
    </row>
    <row r="1523" spans="1:12" ht="15">
      <c r="A1523" s="101" t="s">
        <v>506</v>
      </c>
      <c r="B1523" s="99" t="s">
        <v>1067</v>
      </c>
      <c r="C1523" s="99">
        <v>2</v>
      </c>
      <c r="D1523" s="103">
        <v>0.0006833671362470793</v>
      </c>
      <c r="E1523" s="103">
        <v>1.7766043405312355</v>
      </c>
      <c r="F1523" s="99" t="s">
        <v>454</v>
      </c>
      <c r="G1523" s="99" t="b">
        <v>0</v>
      </c>
      <c r="H1523" s="99" t="b">
        <v>0</v>
      </c>
      <c r="I1523" s="99" t="b">
        <v>0</v>
      </c>
      <c r="J1523" s="99" t="b">
        <v>0</v>
      </c>
      <c r="K1523" s="99" t="b">
        <v>0</v>
      </c>
      <c r="L1523" s="99" t="b">
        <v>0</v>
      </c>
    </row>
    <row r="1524" spans="1:12" ht="15">
      <c r="A1524" s="101" t="s">
        <v>650</v>
      </c>
      <c r="B1524" s="99" t="s">
        <v>753</v>
      </c>
      <c r="C1524" s="99">
        <v>2</v>
      </c>
      <c r="D1524" s="103">
        <v>0.000550138547769991</v>
      </c>
      <c r="E1524" s="103">
        <v>2.044210580708267</v>
      </c>
      <c r="F1524" s="99" t="s">
        <v>454</v>
      </c>
      <c r="G1524" s="99" t="b">
        <v>0</v>
      </c>
      <c r="H1524" s="99" t="b">
        <v>0</v>
      </c>
      <c r="I1524" s="99" t="b">
        <v>0</v>
      </c>
      <c r="J1524" s="99" t="b">
        <v>0</v>
      </c>
      <c r="K1524" s="99" t="b">
        <v>0</v>
      </c>
      <c r="L1524" s="99" t="b">
        <v>0</v>
      </c>
    </row>
    <row r="1525" spans="1:12" ht="15">
      <c r="A1525" s="101" t="s">
        <v>1691</v>
      </c>
      <c r="B1525" s="99" t="s">
        <v>537</v>
      </c>
      <c r="C1525" s="99">
        <v>2</v>
      </c>
      <c r="D1525" s="103">
        <v>0.000550138547769991</v>
      </c>
      <c r="E1525" s="103">
        <v>2.5377222516160987</v>
      </c>
      <c r="F1525" s="99" t="s">
        <v>454</v>
      </c>
      <c r="G1525" s="99" t="b">
        <v>0</v>
      </c>
      <c r="H1525" s="99" t="b">
        <v>0</v>
      </c>
      <c r="I1525" s="99" t="b">
        <v>0</v>
      </c>
      <c r="J1525" s="99" t="b">
        <v>0</v>
      </c>
      <c r="K1525" s="99" t="b">
        <v>0</v>
      </c>
      <c r="L1525" s="99" t="b">
        <v>0</v>
      </c>
    </row>
    <row r="1526" spans="1:12" ht="15">
      <c r="A1526" s="101" t="s">
        <v>563</v>
      </c>
      <c r="B1526" s="99" t="s">
        <v>244</v>
      </c>
      <c r="C1526" s="99">
        <v>2</v>
      </c>
      <c r="D1526" s="103">
        <v>0.000550138547769991</v>
      </c>
      <c r="E1526" s="103">
        <v>1.4489049165297356</v>
      </c>
      <c r="F1526" s="99" t="s">
        <v>454</v>
      </c>
      <c r="G1526" s="99" t="b">
        <v>0</v>
      </c>
      <c r="H1526" s="99" t="b">
        <v>0</v>
      </c>
      <c r="I1526" s="99" t="b">
        <v>0</v>
      </c>
      <c r="J1526" s="99" t="b">
        <v>0</v>
      </c>
      <c r="K1526" s="99" t="b">
        <v>0</v>
      </c>
      <c r="L1526" s="99" t="b">
        <v>0</v>
      </c>
    </row>
    <row r="1527" spans="1:12" ht="15">
      <c r="A1527" s="101" t="s">
        <v>1248</v>
      </c>
      <c r="B1527" s="99" t="s">
        <v>1475</v>
      </c>
      <c r="C1527" s="99">
        <v>2</v>
      </c>
      <c r="D1527" s="103">
        <v>0.0006833671362470793</v>
      </c>
      <c r="E1527" s="103">
        <v>2.998453090147592</v>
      </c>
      <c r="F1527" s="99" t="s">
        <v>454</v>
      </c>
      <c r="G1527" s="99" t="b">
        <v>0</v>
      </c>
      <c r="H1527" s="99" t="b">
        <v>0</v>
      </c>
      <c r="I1527" s="99" t="b">
        <v>0</v>
      </c>
      <c r="J1527" s="99" t="b">
        <v>0</v>
      </c>
      <c r="K1527" s="99" t="b">
        <v>0</v>
      </c>
      <c r="L1527" s="99" t="b">
        <v>0</v>
      </c>
    </row>
    <row r="1528" spans="1:12" ht="15">
      <c r="A1528" s="101" t="s">
        <v>793</v>
      </c>
      <c r="B1528" s="99" t="s">
        <v>2361</v>
      </c>
      <c r="C1528" s="99">
        <v>2</v>
      </c>
      <c r="D1528" s="103">
        <v>0.000550138547769991</v>
      </c>
      <c r="E1528" s="103">
        <v>2.8065675639086787</v>
      </c>
      <c r="F1528" s="99" t="s">
        <v>454</v>
      </c>
      <c r="G1528" s="99" t="b">
        <v>0</v>
      </c>
      <c r="H1528" s="99" t="b">
        <v>0</v>
      </c>
      <c r="I1528" s="99" t="b">
        <v>0</v>
      </c>
      <c r="J1528" s="99" t="b">
        <v>0</v>
      </c>
      <c r="K1528" s="99" t="b">
        <v>0</v>
      </c>
      <c r="L1528" s="99" t="b">
        <v>0</v>
      </c>
    </row>
    <row r="1529" spans="1:12" ht="15">
      <c r="A1529" s="101" t="s">
        <v>814</v>
      </c>
      <c r="B1529" s="99" t="s">
        <v>534</v>
      </c>
      <c r="C1529" s="99">
        <v>2</v>
      </c>
      <c r="D1529" s="103">
        <v>0.000550138547769991</v>
      </c>
      <c r="E1529" s="103">
        <v>2.236692255952118</v>
      </c>
      <c r="F1529" s="99" t="s">
        <v>454</v>
      </c>
      <c r="G1529" s="99" t="b">
        <v>0</v>
      </c>
      <c r="H1529" s="99" t="b">
        <v>0</v>
      </c>
      <c r="I1529" s="99" t="b">
        <v>0</v>
      </c>
      <c r="J1529" s="99" t="b">
        <v>0</v>
      </c>
      <c r="K1529" s="99" t="b">
        <v>0</v>
      </c>
      <c r="L1529" s="99" t="b">
        <v>0</v>
      </c>
    </row>
    <row r="1530" spans="1:12" ht="15">
      <c r="A1530" s="101" t="s">
        <v>544</v>
      </c>
      <c r="B1530" s="99" t="s">
        <v>1258</v>
      </c>
      <c r="C1530" s="99">
        <v>2</v>
      </c>
      <c r="D1530" s="103">
        <v>0.000550138547769991</v>
      </c>
      <c r="E1530" s="103">
        <v>2.3294463091890165</v>
      </c>
      <c r="F1530" s="99" t="s">
        <v>454</v>
      </c>
      <c r="G1530" s="99" t="b">
        <v>0</v>
      </c>
      <c r="H1530" s="99" t="b">
        <v>0</v>
      </c>
      <c r="I1530" s="99" t="b">
        <v>0</v>
      </c>
      <c r="J1530" s="99" t="b">
        <v>0</v>
      </c>
      <c r="K1530" s="99" t="b">
        <v>1</v>
      </c>
      <c r="L1530" s="99" t="b">
        <v>0</v>
      </c>
    </row>
    <row r="1531" spans="1:12" ht="15">
      <c r="A1531" s="101" t="s">
        <v>565</v>
      </c>
      <c r="B1531" s="99" t="s">
        <v>506</v>
      </c>
      <c r="C1531" s="99">
        <v>2</v>
      </c>
      <c r="D1531" s="103">
        <v>0.000550138547769991</v>
      </c>
      <c r="E1531" s="103">
        <v>2.1892676060239795</v>
      </c>
      <c r="F1531" s="99" t="s">
        <v>454</v>
      </c>
      <c r="G1531" s="99" t="b">
        <v>0</v>
      </c>
      <c r="H1531" s="99" t="b">
        <v>0</v>
      </c>
      <c r="I1531" s="99" t="b">
        <v>0</v>
      </c>
      <c r="J1531" s="99" t="b">
        <v>0</v>
      </c>
      <c r="K1531" s="99" t="b">
        <v>0</v>
      </c>
      <c r="L1531" s="99" t="b">
        <v>0</v>
      </c>
    </row>
    <row r="1532" spans="1:12" ht="15">
      <c r="A1532" s="101" t="s">
        <v>796</v>
      </c>
      <c r="B1532" s="99" t="s">
        <v>1305</v>
      </c>
      <c r="C1532" s="99">
        <v>2</v>
      </c>
      <c r="D1532" s="103">
        <v>0.000550138547769991</v>
      </c>
      <c r="E1532" s="103">
        <v>2.572484357875311</v>
      </c>
      <c r="F1532" s="99" t="s">
        <v>454</v>
      </c>
      <c r="G1532" s="99" t="b">
        <v>0</v>
      </c>
      <c r="H1532" s="99" t="b">
        <v>0</v>
      </c>
      <c r="I1532" s="99" t="b">
        <v>0</v>
      </c>
      <c r="J1532" s="99" t="b">
        <v>0</v>
      </c>
      <c r="K1532" s="99" t="b">
        <v>0</v>
      </c>
      <c r="L1532" s="99" t="b">
        <v>0</v>
      </c>
    </row>
    <row r="1533" spans="1:12" ht="15">
      <c r="A1533" s="101" t="s">
        <v>1625</v>
      </c>
      <c r="B1533" s="99" t="s">
        <v>665</v>
      </c>
      <c r="C1533" s="99">
        <v>2</v>
      </c>
      <c r="D1533" s="103">
        <v>0.0006833671362470793</v>
      </c>
      <c r="E1533" s="103">
        <v>2.4341816597090293</v>
      </c>
      <c r="F1533" s="99" t="s">
        <v>454</v>
      </c>
      <c r="G1533" s="99" t="b">
        <v>0</v>
      </c>
      <c r="H1533" s="99" t="b">
        <v>0</v>
      </c>
      <c r="I1533" s="99" t="b">
        <v>0</v>
      </c>
      <c r="J1533" s="99" t="b">
        <v>0</v>
      </c>
      <c r="K1533" s="99" t="b">
        <v>0</v>
      </c>
      <c r="L1533" s="99" t="b">
        <v>0</v>
      </c>
    </row>
    <row r="1534" spans="1:12" ht="15">
      <c r="A1534" s="101" t="s">
        <v>665</v>
      </c>
      <c r="B1534" s="99" t="s">
        <v>2084</v>
      </c>
      <c r="C1534" s="99">
        <v>2</v>
      </c>
      <c r="D1534" s="103">
        <v>0.000550138547769991</v>
      </c>
      <c r="E1534" s="103">
        <v>2.6102729187647107</v>
      </c>
      <c r="F1534" s="99" t="s">
        <v>454</v>
      </c>
      <c r="G1534" s="99" t="b">
        <v>0</v>
      </c>
      <c r="H1534" s="99" t="b">
        <v>0</v>
      </c>
      <c r="I1534" s="99" t="b">
        <v>0</v>
      </c>
      <c r="J1534" s="99" t="b">
        <v>0</v>
      </c>
      <c r="K1534" s="99" t="b">
        <v>0</v>
      </c>
      <c r="L1534" s="99" t="b">
        <v>0</v>
      </c>
    </row>
    <row r="1535" spans="1:12" ht="15">
      <c r="A1535" s="101" t="s">
        <v>619</v>
      </c>
      <c r="B1535" s="99" t="s">
        <v>486</v>
      </c>
      <c r="C1535" s="99">
        <v>2</v>
      </c>
      <c r="D1535" s="103">
        <v>0.000550138547769991</v>
      </c>
      <c r="E1535" s="103">
        <v>2.008212927436748</v>
      </c>
      <c r="F1535" s="99" t="s">
        <v>454</v>
      </c>
      <c r="G1535" s="99" t="b">
        <v>0</v>
      </c>
      <c r="H1535" s="99" t="b">
        <v>0</v>
      </c>
      <c r="I1535" s="99" t="b">
        <v>0</v>
      </c>
      <c r="J1535" s="99" t="b">
        <v>0</v>
      </c>
      <c r="K1535" s="99" t="b">
        <v>0</v>
      </c>
      <c r="L1535" s="99" t="b">
        <v>0</v>
      </c>
    </row>
    <row r="1536" spans="1:12" ht="15">
      <c r="A1536" s="101" t="s">
        <v>501</v>
      </c>
      <c r="B1536" s="99" t="s">
        <v>2347</v>
      </c>
      <c r="C1536" s="99">
        <v>2</v>
      </c>
      <c r="D1536" s="103">
        <v>0.000550138547769991</v>
      </c>
      <c r="E1536" s="103">
        <v>2.873514353539292</v>
      </c>
      <c r="F1536" s="99" t="s">
        <v>454</v>
      </c>
      <c r="G1536" s="99" t="b">
        <v>0</v>
      </c>
      <c r="H1536" s="99" t="b">
        <v>0</v>
      </c>
      <c r="I1536" s="99" t="b">
        <v>0</v>
      </c>
      <c r="J1536" s="99" t="b">
        <v>0</v>
      </c>
      <c r="K1536" s="99" t="b">
        <v>0</v>
      </c>
      <c r="L1536" s="99" t="b">
        <v>0</v>
      </c>
    </row>
    <row r="1537" spans="1:12" ht="15">
      <c r="A1537" s="101" t="s">
        <v>1513</v>
      </c>
      <c r="B1537" s="99" t="s">
        <v>1837</v>
      </c>
      <c r="C1537" s="99">
        <v>2</v>
      </c>
      <c r="D1537" s="103">
        <v>0.000550138547769991</v>
      </c>
      <c r="E1537" s="103">
        <v>3.3506356082589543</v>
      </c>
      <c r="F1537" s="99" t="s">
        <v>454</v>
      </c>
      <c r="G1537" s="99" t="b">
        <v>0</v>
      </c>
      <c r="H1537" s="99" t="b">
        <v>0</v>
      </c>
      <c r="I1537" s="99" t="b">
        <v>0</v>
      </c>
      <c r="J1537" s="99" t="b">
        <v>0</v>
      </c>
      <c r="K1537" s="99" t="b">
        <v>0</v>
      </c>
      <c r="L1537" s="99" t="b">
        <v>0</v>
      </c>
    </row>
    <row r="1538" spans="1:12" ht="15">
      <c r="A1538" s="101" t="s">
        <v>609</v>
      </c>
      <c r="B1538" s="99" t="s">
        <v>681</v>
      </c>
      <c r="C1538" s="99">
        <v>2</v>
      </c>
      <c r="D1538" s="103">
        <v>0.000550138547769991</v>
      </c>
      <c r="E1538" s="103">
        <v>1.7651748787504538</v>
      </c>
      <c r="F1538" s="99" t="s">
        <v>454</v>
      </c>
      <c r="G1538" s="99" t="b">
        <v>0</v>
      </c>
      <c r="H1538" s="99" t="b">
        <v>0</v>
      </c>
      <c r="I1538" s="99" t="b">
        <v>0</v>
      </c>
      <c r="J1538" s="99" t="b">
        <v>0</v>
      </c>
      <c r="K1538" s="99" t="b">
        <v>0</v>
      </c>
      <c r="L1538" s="99" t="b">
        <v>0</v>
      </c>
    </row>
    <row r="1539" spans="1:12" ht="15">
      <c r="A1539" s="101" t="s">
        <v>535</v>
      </c>
      <c r="B1539" s="99" t="s">
        <v>1672</v>
      </c>
      <c r="C1539" s="99">
        <v>2</v>
      </c>
      <c r="D1539" s="103">
        <v>0.000550138547769991</v>
      </c>
      <c r="E1539" s="103">
        <v>2.6102729187647107</v>
      </c>
      <c r="F1539" s="99" t="s">
        <v>454</v>
      </c>
      <c r="G1539" s="99" t="b">
        <v>0</v>
      </c>
      <c r="H1539" s="99" t="b">
        <v>0</v>
      </c>
      <c r="I1539" s="99" t="b">
        <v>0</v>
      </c>
      <c r="J1539" s="99" t="b">
        <v>1</v>
      </c>
      <c r="K1539" s="99" t="b">
        <v>0</v>
      </c>
      <c r="L1539" s="99" t="b">
        <v>0</v>
      </c>
    </row>
    <row r="1540" spans="1:12" ht="15">
      <c r="A1540" s="101" t="s">
        <v>1099</v>
      </c>
      <c r="B1540" s="99" t="s">
        <v>549</v>
      </c>
      <c r="C1540" s="99">
        <v>2</v>
      </c>
      <c r="D1540" s="103">
        <v>0.000550138547769991</v>
      </c>
      <c r="E1540" s="103">
        <v>2.4475456212670106</v>
      </c>
      <c r="F1540" s="99" t="s">
        <v>454</v>
      </c>
      <c r="G1540" s="99" t="b">
        <v>0</v>
      </c>
      <c r="H1540" s="99" t="b">
        <v>0</v>
      </c>
      <c r="I1540" s="99" t="b">
        <v>0</v>
      </c>
      <c r="J1540" s="99" t="b">
        <v>0</v>
      </c>
      <c r="K1540" s="99" t="b">
        <v>0</v>
      </c>
      <c r="L1540" s="99" t="b">
        <v>0</v>
      </c>
    </row>
    <row r="1541" spans="1:12" ht="15">
      <c r="A1541" s="101" t="s">
        <v>650</v>
      </c>
      <c r="B1541" s="99" t="s">
        <v>981</v>
      </c>
      <c r="C1541" s="99">
        <v>2</v>
      </c>
      <c r="D1541" s="103">
        <v>0.000550138547769991</v>
      </c>
      <c r="E1541" s="103">
        <v>2.5213318354279295</v>
      </c>
      <c r="F1541" s="99" t="s">
        <v>454</v>
      </c>
      <c r="G1541" s="99" t="b">
        <v>0</v>
      </c>
      <c r="H1541" s="99" t="b">
        <v>0</v>
      </c>
      <c r="I1541" s="99" t="b">
        <v>0</v>
      </c>
      <c r="J1541" s="99" t="b">
        <v>0</v>
      </c>
      <c r="K1541" s="99" t="b">
        <v>0</v>
      </c>
      <c r="L1541" s="99" t="b">
        <v>0</v>
      </c>
    </row>
    <row r="1542" spans="1:12" ht="15">
      <c r="A1542" s="101" t="s">
        <v>621</v>
      </c>
      <c r="B1542" s="99" t="s">
        <v>1265</v>
      </c>
      <c r="C1542" s="99">
        <v>2</v>
      </c>
      <c r="D1542" s="103">
        <v>0.000550138547769991</v>
      </c>
      <c r="E1542" s="103">
        <v>2.572484357875311</v>
      </c>
      <c r="F1542" s="99" t="s">
        <v>454</v>
      </c>
      <c r="G1542" s="99" t="b">
        <v>0</v>
      </c>
      <c r="H1542" s="99" t="b">
        <v>0</v>
      </c>
      <c r="I1542" s="99" t="b">
        <v>0</v>
      </c>
      <c r="J1542" s="99" t="b">
        <v>0</v>
      </c>
      <c r="K1542" s="99" t="b">
        <v>0</v>
      </c>
      <c r="L1542" s="99" t="b">
        <v>0</v>
      </c>
    </row>
    <row r="1543" spans="1:12" ht="15">
      <c r="A1543" s="101" t="s">
        <v>612</v>
      </c>
      <c r="B1543" s="99" t="s">
        <v>765</v>
      </c>
      <c r="C1543" s="99">
        <v>2</v>
      </c>
      <c r="D1543" s="103">
        <v>0.000550138547769991</v>
      </c>
      <c r="E1543" s="103">
        <v>1.9192718440999672</v>
      </c>
      <c r="F1543" s="99" t="s">
        <v>454</v>
      </c>
      <c r="G1543" s="99" t="b">
        <v>0</v>
      </c>
      <c r="H1543" s="99" t="b">
        <v>0</v>
      </c>
      <c r="I1543" s="99" t="b">
        <v>0</v>
      </c>
      <c r="J1543" s="99" t="b">
        <v>0</v>
      </c>
      <c r="K1543" s="99" t="b">
        <v>0</v>
      </c>
      <c r="L1543" s="99" t="b">
        <v>0</v>
      </c>
    </row>
    <row r="1544" spans="1:12" ht="15">
      <c r="A1544" s="101" t="s">
        <v>1631</v>
      </c>
      <c r="B1544" s="99" t="s">
        <v>1396</v>
      </c>
      <c r="C1544" s="99">
        <v>2</v>
      </c>
      <c r="D1544" s="103">
        <v>0.0006833671362470793</v>
      </c>
      <c r="E1544" s="103">
        <v>2.998453090147592</v>
      </c>
      <c r="F1544" s="99" t="s">
        <v>454</v>
      </c>
      <c r="G1544" s="99" t="b">
        <v>0</v>
      </c>
      <c r="H1544" s="99" t="b">
        <v>0</v>
      </c>
      <c r="I1544" s="99" t="b">
        <v>0</v>
      </c>
      <c r="J1544" s="99" t="b">
        <v>0</v>
      </c>
      <c r="K1544" s="99" t="b">
        <v>0</v>
      </c>
      <c r="L1544" s="99" t="b">
        <v>0</v>
      </c>
    </row>
    <row r="1545" spans="1:12" ht="15">
      <c r="A1545" s="101" t="s">
        <v>1490</v>
      </c>
      <c r="B1545" s="99" t="s">
        <v>1061</v>
      </c>
      <c r="C1545" s="99">
        <v>2</v>
      </c>
      <c r="D1545" s="103">
        <v>0.000550138547769991</v>
      </c>
      <c r="E1545" s="103">
        <v>2.952695599586917</v>
      </c>
      <c r="F1545" s="99" t="s">
        <v>454</v>
      </c>
      <c r="G1545" s="99" t="b">
        <v>0</v>
      </c>
      <c r="H1545" s="99" t="b">
        <v>0</v>
      </c>
      <c r="I1545" s="99" t="b">
        <v>0</v>
      </c>
      <c r="J1545" s="99" t="b">
        <v>0</v>
      </c>
      <c r="K1545" s="99" t="b">
        <v>0</v>
      </c>
      <c r="L1545" s="99" t="b">
        <v>0</v>
      </c>
    </row>
    <row r="1546" spans="1:12" ht="15">
      <c r="A1546" s="101" t="s">
        <v>2114</v>
      </c>
      <c r="B1546" s="99" t="s">
        <v>1261</v>
      </c>
      <c r="C1546" s="99">
        <v>2</v>
      </c>
      <c r="D1546" s="103">
        <v>0.000550138547769991</v>
      </c>
      <c r="E1546" s="103">
        <v>3.3506356082589543</v>
      </c>
      <c r="F1546" s="99" t="s">
        <v>454</v>
      </c>
      <c r="G1546" s="99" t="b">
        <v>0</v>
      </c>
      <c r="H1546" s="99" t="b">
        <v>0</v>
      </c>
      <c r="I1546" s="99" t="b">
        <v>0</v>
      </c>
      <c r="J1546" s="99" t="b">
        <v>0</v>
      </c>
      <c r="K1546" s="99" t="b">
        <v>0</v>
      </c>
      <c r="L1546" s="99" t="b">
        <v>0</v>
      </c>
    </row>
    <row r="1547" spans="1:12" ht="15">
      <c r="A1547" s="101" t="s">
        <v>2323</v>
      </c>
      <c r="B1547" s="99" t="s">
        <v>541</v>
      </c>
      <c r="C1547" s="99">
        <v>2</v>
      </c>
      <c r="D1547" s="103">
        <v>0.000550138547769991</v>
      </c>
      <c r="E1547" s="103">
        <v>2.6102729187647107</v>
      </c>
      <c r="F1547" s="99" t="s">
        <v>454</v>
      </c>
      <c r="G1547" s="99" t="b">
        <v>0</v>
      </c>
      <c r="H1547" s="99" t="b">
        <v>0</v>
      </c>
      <c r="I1547" s="99" t="b">
        <v>0</v>
      </c>
      <c r="J1547" s="99" t="b">
        <v>0</v>
      </c>
      <c r="K1547" s="99" t="b">
        <v>0</v>
      </c>
      <c r="L1547" s="99" t="b">
        <v>0</v>
      </c>
    </row>
    <row r="1548" spans="1:12" ht="15">
      <c r="A1548" s="101" t="s">
        <v>585</v>
      </c>
      <c r="B1548" s="99" t="s">
        <v>612</v>
      </c>
      <c r="C1548" s="99">
        <v>2</v>
      </c>
      <c r="D1548" s="103">
        <v>0.000550138547769991</v>
      </c>
      <c r="E1548" s="103">
        <v>1.9192718440999672</v>
      </c>
      <c r="F1548" s="99" t="s">
        <v>454</v>
      </c>
      <c r="G1548" s="99" t="b">
        <v>0</v>
      </c>
      <c r="H1548" s="99" t="b">
        <v>0</v>
      </c>
      <c r="I1548" s="99" t="b">
        <v>0</v>
      </c>
      <c r="J1548" s="99" t="b">
        <v>0</v>
      </c>
      <c r="K1548" s="99" t="b">
        <v>0</v>
      </c>
      <c r="L1548" s="99" t="b">
        <v>0</v>
      </c>
    </row>
    <row r="1549" spans="1:12" ht="15">
      <c r="A1549" s="101" t="s">
        <v>230</v>
      </c>
      <c r="B1549" s="99" t="s">
        <v>2266</v>
      </c>
      <c r="C1549" s="99">
        <v>2</v>
      </c>
      <c r="D1549" s="103">
        <v>0.000550138547769991</v>
      </c>
      <c r="E1549" s="103">
        <v>2.008212927436748</v>
      </c>
      <c r="F1549" s="99" t="s">
        <v>454</v>
      </c>
      <c r="G1549" s="99" t="b">
        <v>0</v>
      </c>
      <c r="H1549" s="99" t="b">
        <v>0</v>
      </c>
      <c r="I1549" s="99" t="b">
        <v>0</v>
      </c>
      <c r="J1549" s="99" t="b">
        <v>0</v>
      </c>
      <c r="K1549" s="99" t="b">
        <v>0</v>
      </c>
      <c r="L1549" s="99" t="b">
        <v>0</v>
      </c>
    </row>
    <row r="1550" spans="1:12" ht="15">
      <c r="A1550" s="101" t="s">
        <v>1212</v>
      </c>
      <c r="B1550" s="99" t="s">
        <v>543</v>
      </c>
      <c r="C1550" s="99">
        <v>2</v>
      </c>
      <c r="D1550" s="103">
        <v>0.000550138547769991</v>
      </c>
      <c r="E1550" s="103">
        <v>2.299483085811573</v>
      </c>
      <c r="F1550" s="99" t="s">
        <v>454</v>
      </c>
      <c r="G1550" s="99" t="b">
        <v>0</v>
      </c>
      <c r="H1550" s="99" t="b">
        <v>0</v>
      </c>
      <c r="I1550" s="99" t="b">
        <v>0</v>
      </c>
      <c r="J1550" s="99" t="b">
        <v>0</v>
      </c>
      <c r="K1550" s="99" t="b">
        <v>0</v>
      </c>
      <c r="L1550" s="99" t="b">
        <v>0</v>
      </c>
    </row>
    <row r="1551" spans="1:12" ht="15">
      <c r="A1551" s="101" t="s">
        <v>590</v>
      </c>
      <c r="B1551" s="99" t="s">
        <v>561</v>
      </c>
      <c r="C1551" s="99">
        <v>2</v>
      </c>
      <c r="D1551" s="103">
        <v>0.000550138547769991</v>
      </c>
      <c r="E1551" s="103">
        <v>2.2714543622113297</v>
      </c>
      <c r="F1551" s="99" t="s">
        <v>454</v>
      </c>
      <c r="G1551" s="99" t="b">
        <v>0</v>
      </c>
      <c r="H1551" s="99" t="b">
        <v>0</v>
      </c>
      <c r="I1551" s="99" t="b">
        <v>0</v>
      </c>
      <c r="J1551" s="99" t="b">
        <v>0</v>
      </c>
      <c r="K1551" s="99" t="b">
        <v>0</v>
      </c>
      <c r="L1551" s="99" t="b">
        <v>0</v>
      </c>
    </row>
    <row r="1552" spans="1:12" ht="15">
      <c r="A1552" s="101" t="s">
        <v>504</v>
      </c>
      <c r="B1552" s="99" t="s">
        <v>230</v>
      </c>
      <c r="C1552" s="99">
        <v>2</v>
      </c>
      <c r="D1552" s="103">
        <v>0.000550138547769991</v>
      </c>
      <c r="E1552" s="103">
        <v>1.2366922559521176</v>
      </c>
      <c r="F1552" s="99" t="s">
        <v>454</v>
      </c>
      <c r="G1552" s="99" t="b">
        <v>0</v>
      </c>
      <c r="H1552" s="99" t="b">
        <v>0</v>
      </c>
      <c r="I1552" s="99" t="b">
        <v>0</v>
      </c>
      <c r="J1552" s="99" t="b">
        <v>0</v>
      </c>
      <c r="K1552" s="99" t="b">
        <v>0</v>
      </c>
      <c r="L1552" s="99" t="b">
        <v>0</v>
      </c>
    </row>
    <row r="1553" spans="1:12" ht="15">
      <c r="A1553" s="101" t="s">
        <v>1728</v>
      </c>
      <c r="B1553" s="99" t="s">
        <v>552</v>
      </c>
      <c r="C1553" s="99">
        <v>2</v>
      </c>
      <c r="D1553" s="103">
        <v>0.000550138547769991</v>
      </c>
      <c r="E1553" s="103">
        <v>2.572484357875311</v>
      </c>
      <c r="F1553" s="99" t="s">
        <v>454</v>
      </c>
      <c r="G1553" s="99" t="b">
        <v>0</v>
      </c>
      <c r="H1553" s="99" t="b">
        <v>1</v>
      </c>
      <c r="I1553" s="99" t="b">
        <v>0</v>
      </c>
      <c r="J1553" s="99" t="b">
        <v>0</v>
      </c>
      <c r="K1553" s="99" t="b">
        <v>0</v>
      </c>
      <c r="L1553" s="99" t="b">
        <v>0</v>
      </c>
    </row>
    <row r="1554" spans="1:12" ht="15">
      <c r="A1554" s="101" t="s">
        <v>1073</v>
      </c>
      <c r="B1554" s="99" t="s">
        <v>602</v>
      </c>
      <c r="C1554" s="99">
        <v>2</v>
      </c>
      <c r="D1554" s="103">
        <v>0.000550138547769991</v>
      </c>
      <c r="E1554" s="103">
        <v>2.299483085811573</v>
      </c>
      <c r="F1554" s="99" t="s">
        <v>454</v>
      </c>
      <c r="G1554" s="99" t="b">
        <v>0</v>
      </c>
      <c r="H1554" s="99" t="b">
        <v>0</v>
      </c>
      <c r="I1554" s="99" t="b">
        <v>0</v>
      </c>
      <c r="J1554" s="99" t="b">
        <v>0</v>
      </c>
      <c r="K1554" s="99" t="b">
        <v>0</v>
      </c>
      <c r="L1554" s="99" t="b">
        <v>0</v>
      </c>
    </row>
    <row r="1555" spans="1:12" ht="15">
      <c r="A1555" s="101" t="s">
        <v>2395</v>
      </c>
      <c r="B1555" s="99" t="s">
        <v>487</v>
      </c>
      <c r="C1555" s="99">
        <v>2</v>
      </c>
      <c r="D1555" s="103">
        <v>0.000550138547769991</v>
      </c>
      <c r="E1555" s="103">
        <v>2.133151664045048</v>
      </c>
      <c r="F1555" s="99" t="s">
        <v>454</v>
      </c>
      <c r="G1555" s="99" t="b">
        <v>0</v>
      </c>
      <c r="H1555" s="99" t="b">
        <v>0</v>
      </c>
      <c r="I1555" s="99" t="b">
        <v>0</v>
      </c>
      <c r="J1555" s="99" t="b">
        <v>0</v>
      </c>
      <c r="K1555" s="99" t="b">
        <v>0</v>
      </c>
      <c r="L1555" s="99" t="b">
        <v>0</v>
      </c>
    </row>
    <row r="1556" spans="1:12" ht="15">
      <c r="A1556" s="101" t="s">
        <v>1647</v>
      </c>
      <c r="B1556" s="99" t="s">
        <v>1728</v>
      </c>
      <c r="C1556" s="99">
        <v>2</v>
      </c>
      <c r="D1556" s="103">
        <v>0.000550138547769991</v>
      </c>
      <c r="E1556" s="103">
        <v>3.174544349203273</v>
      </c>
      <c r="F1556" s="99" t="s">
        <v>454</v>
      </c>
      <c r="G1556" s="99" t="b">
        <v>0</v>
      </c>
      <c r="H1556" s="99" t="b">
        <v>0</v>
      </c>
      <c r="I1556" s="99" t="b">
        <v>0</v>
      </c>
      <c r="J1556" s="99" t="b">
        <v>0</v>
      </c>
      <c r="K1556" s="99" t="b">
        <v>1</v>
      </c>
      <c r="L1556" s="99" t="b">
        <v>0</v>
      </c>
    </row>
    <row r="1557" spans="1:12" ht="15">
      <c r="A1557" s="101" t="s">
        <v>1178</v>
      </c>
      <c r="B1557" s="99" t="s">
        <v>1037</v>
      </c>
      <c r="C1557" s="99">
        <v>2</v>
      </c>
      <c r="D1557" s="103">
        <v>0.000550138547769991</v>
      </c>
      <c r="E1557" s="103">
        <v>2.6516656039229356</v>
      </c>
      <c r="F1557" s="99" t="s">
        <v>454</v>
      </c>
      <c r="G1557" s="99" t="b">
        <v>0</v>
      </c>
      <c r="H1557" s="99" t="b">
        <v>0</v>
      </c>
      <c r="I1557" s="99" t="b">
        <v>0</v>
      </c>
      <c r="J1557" s="99" t="b">
        <v>0</v>
      </c>
      <c r="K1557" s="99" t="b">
        <v>0</v>
      </c>
      <c r="L1557" s="99" t="b">
        <v>0</v>
      </c>
    </row>
    <row r="1558" spans="1:12" ht="15">
      <c r="A1558" s="101" t="s">
        <v>846</v>
      </c>
      <c r="B1558" s="99" t="s">
        <v>1115</v>
      </c>
      <c r="C1558" s="99">
        <v>2</v>
      </c>
      <c r="D1558" s="103">
        <v>0.000550138547769991</v>
      </c>
      <c r="E1558" s="103">
        <v>2.7766043405312355</v>
      </c>
      <c r="F1558" s="99" t="s">
        <v>454</v>
      </c>
      <c r="G1558" s="99" t="b">
        <v>0</v>
      </c>
      <c r="H1558" s="99" t="b">
        <v>0</v>
      </c>
      <c r="I1558" s="99" t="b">
        <v>0</v>
      </c>
      <c r="J1558" s="99" t="b">
        <v>0</v>
      </c>
      <c r="K1558" s="99" t="b">
        <v>0</v>
      </c>
      <c r="L1558" s="99" t="b">
        <v>0</v>
      </c>
    </row>
    <row r="1559" spans="1:12" ht="15">
      <c r="A1559" s="101" t="s">
        <v>646</v>
      </c>
      <c r="B1559" s="99" t="s">
        <v>761</v>
      </c>
      <c r="C1559" s="99">
        <v>2</v>
      </c>
      <c r="D1559" s="103">
        <v>0.000550138547769991</v>
      </c>
      <c r="E1559" s="103">
        <v>2.408627555236641</v>
      </c>
      <c r="F1559" s="99" t="s">
        <v>454</v>
      </c>
      <c r="G1559" s="99" t="b">
        <v>0</v>
      </c>
      <c r="H1559" s="99" t="b">
        <v>0</v>
      </c>
      <c r="I1559" s="99" t="b">
        <v>0</v>
      </c>
      <c r="J1559" s="99" t="b">
        <v>0</v>
      </c>
      <c r="K1559" s="99" t="b">
        <v>0</v>
      </c>
      <c r="L1559" s="99" t="b">
        <v>0</v>
      </c>
    </row>
    <row r="1560" spans="1:12" ht="15">
      <c r="A1560" s="101" t="s">
        <v>2008</v>
      </c>
      <c r="B1560" s="99" t="s">
        <v>2208</v>
      </c>
      <c r="C1560" s="99">
        <v>2</v>
      </c>
      <c r="D1560" s="103">
        <v>0.000550138547769991</v>
      </c>
      <c r="E1560" s="103">
        <v>3.3506356082589543</v>
      </c>
      <c r="F1560" s="99" t="s">
        <v>454</v>
      </c>
      <c r="G1560" s="99" t="b">
        <v>0</v>
      </c>
      <c r="H1560" s="99" t="b">
        <v>0</v>
      </c>
      <c r="I1560" s="99" t="b">
        <v>0</v>
      </c>
      <c r="J1560" s="99" t="b">
        <v>0</v>
      </c>
      <c r="K1560" s="99" t="b">
        <v>0</v>
      </c>
      <c r="L1560" s="99" t="b">
        <v>0</v>
      </c>
    </row>
    <row r="1561" spans="1:12" ht="15">
      <c r="A1561" s="101" t="s">
        <v>587</v>
      </c>
      <c r="B1561" s="99" t="s">
        <v>1254</v>
      </c>
      <c r="C1561" s="99">
        <v>2</v>
      </c>
      <c r="D1561" s="103">
        <v>0.000550138547769991</v>
      </c>
      <c r="E1561" s="103">
        <v>2.4475456212670106</v>
      </c>
      <c r="F1561" s="99" t="s">
        <v>454</v>
      </c>
      <c r="G1561" s="99" t="b">
        <v>0</v>
      </c>
      <c r="H1561" s="99" t="b">
        <v>0</v>
      </c>
      <c r="I1561" s="99" t="b">
        <v>0</v>
      </c>
      <c r="J1561" s="99" t="b">
        <v>1</v>
      </c>
      <c r="K1561" s="99" t="b">
        <v>0</v>
      </c>
      <c r="L1561" s="99" t="b">
        <v>0</v>
      </c>
    </row>
    <row r="1562" spans="1:12" ht="15">
      <c r="A1562" s="101" t="s">
        <v>866</v>
      </c>
      <c r="B1562" s="99" t="s">
        <v>968</v>
      </c>
      <c r="C1562" s="99">
        <v>2</v>
      </c>
      <c r="D1562" s="103">
        <v>0.000550138547769991</v>
      </c>
      <c r="E1562" s="103">
        <v>2.4755743448672543</v>
      </c>
      <c r="F1562" s="99" t="s">
        <v>454</v>
      </c>
      <c r="G1562" s="99" t="b">
        <v>0</v>
      </c>
      <c r="H1562" s="99" t="b">
        <v>0</v>
      </c>
      <c r="I1562" s="99" t="b">
        <v>0</v>
      </c>
      <c r="J1562" s="99" t="b">
        <v>0</v>
      </c>
      <c r="K1562" s="99" t="b">
        <v>0</v>
      </c>
      <c r="L1562" s="99" t="b">
        <v>0</v>
      </c>
    </row>
    <row r="1563" spans="1:12" ht="15">
      <c r="A1563" s="101" t="s">
        <v>919</v>
      </c>
      <c r="B1563" s="99" t="s">
        <v>482</v>
      </c>
      <c r="C1563" s="99">
        <v>2</v>
      </c>
      <c r="D1563" s="103">
        <v>0.000550138547769991</v>
      </c>
      <c r="E1563" s="103">
        <v>2.329446309189016</v>
      </c>
      <c r="F1563" s="99" t="s">
        <v>454</v>
      </c>
      <c r="G1563" s="99" t="b">
        <v>0</v>
      </c>
      <c r="H1563" s="99" t="b">
        <v>0</v>
      </c>
      <c r="I1563" s="99" t="b">
        <v>0</v>
      </c>
      <c r="J1563" s="99" t="b">
        <v>0</v>
      </c>
      <c r="K1563" s="99" t="b">
        <v>0</v>
      </c>
      <c r="L1563" s="99" t="b">
        <v>0</v>
      </c>
    </row>
    <row r="1564" spans="1:12" ht="15">
      <c r="A1564" s="101" t="s">
        <v>1309</v>
      </c>
      <c r="B1564" s="99" t="s">
        <v>2124</v>
      </c>
      <c r="C1564" s="99">
        <v>2</v>
      </c>
      <c r="D1564" s="103">
        <v>0.000550138547769991</v>
      </c>
      <c r="E1564" s="103">
        <v>3.3506356082589543</v>
      </c>
      <c r="F1564" s="99" t="s">
        <v>454</v>
      </c>
      <c r="G1564" s="99" t="b">
        <v>0</v>
      </c>
      <c r="H1564" s="99" t="b">
        <v>0</v>
      </c>
      <c r="I1564" s="99" t="b">
        <v>0</v>
      </c>
      <c r="J1564" s="99" t="b">
        <v>1</v>
      </c>
      <c r="K1564" s="99" t="b">
        <v>0</v>
      </c>
      <c r="L1564" s="99" t="b">
        <v>0</v>
      </c>
    </row>
    <row r="1565" spans="1:12" ht="15">
      <c r="A1565" s="101" t="s">
        <v>813</v>
      </c>
      <c r="B1565" s="99" t="s">
        <v>522</v>
      </c>
      <c r="C1565" s="99">
        <v>2</v>
      </c>
      <c r="D1565" s="103">
        <v>0.000550138547769991</v>
      </c>
      <c r="E1565" s="103">
        <v>2.2203018397639482</v>
      </c>
      <c r="F1565" s="99" t="s">
        <v>454</v>
      </c>
      <c r="G1565" s="99" t="b">
        <v>0</v>
      </c>
      <c r="H1565" s="99" t="b">
        <v>0</v>
      </c>
      <c r="I1565" s="99" t="b">
        <v>0</v>
      </c>
      <c r="J1565" s="99" t="b">
        <v>0</v>
      </c>
      <c r="K1565" s="99" t="b">
        <v>0</v>
      </c>
      <c r="L1565" s="99" t="b">
        <v>0</v>
      </c>
    </row>
    <row r="1566" spans="1:12" ht="15">
      <c r="A1566" s="101" t="s">
        <v>230</v>
      </c>
      <c r="B1566" s="99" t="s">
        <v>1061</v>
      </c>
      <c r="C1566" s="99">
        <v>2</v>
      </c>
      <c r="D1566" s="103">
        <v>0.000550138547769991</v>
      </c>
      <c r="E1566" s="103">
        <v>1.6102729187647105</v>
      </c>
      <c r="F1566" s="99" t="s">
        <v>454</v>
      </c>
      <c r="G1566" s="99" t="b">
        <v>0</v>
      </c>
      <c r="H1566" s="99" t="b">
        <v>0</v>
      </c>
      <c r="I1566" s="99" t="b">
        <v>0</v>
      </c>
      <c r="J1566" s="99" t="b">
        <v>0</v>
      </c>
      <c r="K1566" s="99" t="b">
        <v>0</v>
      </c>
      <c r="L1566" s="99" t="b">
        <v>0</v>
      </c>
    </row>
    <row r="1567" spans="1:12" ht="15">
      <c r="A1567" s="101" t="s">
        <v>602</v>
      </c>
      <c r="B1567" s="99" t="s">
        <v>578</v>
      </c>
      <c r="C1567" s="99">
        <v>2</v>
      </c>
      <c r="D1567" s="103">
        <v>0.000550138547769991</v>
      </c>
      <c r="E1567" s="103">
        <v>1.8223618310919105</v>
      </c>
      <c r="F1567" s="99" t="s">
        <v>454</v>
      </c>
      <c r="G1567" s="99" t="b">
        <v>0</v>
      </c>
      <c r="H1567" s="99" t="b">
        <v>0</v>
      </c>
      <c r="I1567" s="99" t="b">
        <v>0</v>
      </c>
      <c r="J1567" s="99" t="b">
        <v>0</v>
      </c>
      <c r="K1567" s="99" t="b">
        <v>0</v>
      </c>
      <c r="L1567" s="99" t="b">
        <v>0</v>
      </c>
    </row>
    <row r="1568" spans="1:12" ht="15">
      <c r="A1568" s="101" t="s">
        <v>508</v>
      </c>
      <c r="B1568" s="99" t="s">
        <v>489</v>
      </c>
      <c r="C1568" s="99">
        <v>2</v>
      </c>
      <c r="D1568" s="103">
        <v>0.000550138547769991</v>
      </c>
      <c r="E1568" s="103">
        <v>1.518126695552718</v>
      </c>
      <c r="F1568" s="99" t="s">
        <v>454</v>
      </c>
      <c r="G1568" s="99" t="b">
        <v>0</v>
      </c>
      <c r="H1568" s="99" t="b">
        <v>0</v>
      </c>
      <c r="I1568" s="99" t="b">
        <v>0</v>
      </c>
      <c r="J1568" s="99" t="b">
        <v>0</v>
      </c>
      <c r="K1568" s="99" t="b">
        <v>0</v>
      </c>
      <c r="L1568" s="99" t="b">
        <v>0</v>
      </c>
    </row>
    <row r="1569" spans="1:12" ht="15">
      <c r="A1569" s="101" t="s">
        <v>1672</v>
      </c>
      <c r="B1569" s="99" t="s">
        <v>1343</v>
      </c>
      <c r="C1569" s="99">
        <v>2</v>
      </c>
      <c r="D1569" s="103">
        <v>0.000550138547769991</v>
      </c>
      <c r="E1569" s="103">
        <v>3.174544349203273</v>
      </c>
      <c r="F1569" s="99" t="s">
        <v>454</v>
      </c>
      <c r="G1569" s="99" t="b">
        <v>1</v>
      </c>
      <c r="H1569" s="99" t="b">
        <v>0</v>
      </c>
      <c r="I1569" s="99" t="b">
        <v>0</v>
      </c>
      <c r="J1569" s="99" t="b">
        <v>0</v>
      </c>
      <c r="K1569" s="99" t="b">
        <v>0</v>
      </c>
      <c r="L1569" s="99" t="b">
        <v>0</v>
      </c>
    </row>
    <row r="1570" spans="1:12" ht="15">
      <c r="A1570" s="101" t="s">
        <v>2084</v>
      </c>
      <c r="B1570" s="99" t="s">
        <v>753</v>
      </c>
      <c r="C1570" s="99">
        <v>2</v>
      </c>
      <c r="D1570" s="103">
        <v>0.000550138547769991</v>
      </c>
      <c r="E1570" s="103">
        <v>2.697423094483611</v>
      </c>
      <c r="F1570" s="99" t="s">
        <v>454</v>
      </c>
      <c r="G1570" s="99" t="b">
        <v>0</v>
      </c>
      <c r="H1570" s="99" t="b">
        <v>0</v>
      </c>
      <c r="I1570" s="99" t="b">
        <v>0</v>
      </c>
      <c r="J1570" s="99" t="b">
        <v>0</v>
      </c>
      <c r="K1570" s="99" t="b">
        <v>0</v>
      </c>
      <c r="L1570" s="99" t="b">
        <v>0</v>
      </c>
    </row>
    <row r="1571" spans="1:12" ht="15">
      <c r="A1571" s="101" t="s">
        <v>1974</v>
      </c>
      <c r="B1571" s="99" t="s">
        <v>846</v>
      </c>
      <c r="C1571" s="99">
        <v>2</v>
      </c>
      <c r="D1571" s="103">
        <v>0.000550138547769991</v>
      </c>
      <c r="E1571" s="103">
        <v>2.952695599586917</v>
      </c>
      <c r="F1571" s="99" t="s">
        <v>454</v>
      </c>
      <c r="G1571" s="99" t="b">
        <v>1</v>
      </c>
      <c r="H1571" s="99" t="b">
        <v>0</v>
      </c>
      <c r="I1571" s="99" t="b">
        <v>0</v>
      </c>
      <c r="J1571" s="99" t="b">
        <v>0</v>
      </c>
      <c r="K1571" s="99" t="b">
        <v>0</v>
      </c>
      <c r="L1571" s="99" t="b">
        <v>0</v>
      </c>
    </row>
    <row r="1572" spans="1:12" ht="15">
      <c r="A1572" s="101" t="s">
        <v>1992</v>
      </c>
      <c r="B1572" s="99" t="s">
        <v>877</v>
      </c>
      <c r="C1572" s="99">
        <v>2</v>
      </c>
      <c r="D1572" s="103">
        <v>0.000550138547769991</v>
      </c>
      <c r="E1572" s="103">
        <v>2.8065675639086787</v>
      </c>
      <c r="F1572" s="99" t="s">
        <v>454</v>
      </c>
      <c r="G1572" s="99" t="b">
        <v>0</v>
      </c>
      <c r="H1572" s="99" t="b">
        <v>0</v>
      </c>
      <c r="I1572" s="99" t="b">
        <v>0</v>
      </c>
      <c r="J1572" s="99" t="b">
        <v>0</v>
      </c>
      <c r="K1572" s="99" t="b">
        <v>0</v>
      </c>
      <c r="L1572" s="99" t="b">
        <v>0</v>
      </c>
    </row>
    <row r="1573" spans="1:12" ht="15">
      <c r="A1573" s="101" t="s">
        <v>2125</v>
      </c>
      <c r="B1573" s="99" t="s">
        <v>1435</v>
      </c>
      <c r="C1573" s="99">
        <v>2</v>
      </c>
      <c r="D1573" s="103">
        <v>0.000550138547769991</v>
      </c>
      <c r="E1573" s="103">
        <v>3.3506356082589543</v>
      </c>
      <c r="F1573" s="99" t="s">
        <v>454</v>
      </c>
      <c r="G1573" s="99" t="b">
        <v>0</v>
      </c>
      <c r="H1573" s="99" t="b">
        <v>0</v>
      </c>
      <c r="I1573" s="99" t="b">
        <v>0</v>
      </c>
      <c r="J1573" s="99" t="b">
        <v>0</v>
      </c>
      <c r="K1573" s="99" t="b">
        <v>0</v>
      </c>
      <c r="L1573" s="99" t="b">
        <v>0</v>
      </c>
    </row>
    <row r="1574" spans="1:12" ht="15">
      <c r="A1574" s="101" t="s">
        <v>1255</v>
      </c>
      <c r="B1574" s="99" t="s">
        <v>529</v>
      </c>
      <c r="C1574" s="99">
        <v>2</v>
      </c>
      <c r="D1574" s="103">
        <v>0.000550138547769991</v>
      </c>
      <c r="E1574" s="103">
        <v>2.4475456212670106</v>
      </c>
      <c r="F1574" s="99" t="s">
        <v>454</v>
      </c>
      <c r="G1574" s="99" t="b">
        <v>0</v>
      </c>
      <c r="H1574" s="99" t="b">
        <v>0</v>
      </c>
      <c r="I1574" s="99" t="b">
        <v>0</v>
      </c>
      <c r="J1574" s="99" t="b">
        <v>0</v>
      </c>
      <c r="K1574" s="99" t="b">
        <v>0</v>
      </c>
      <c r="L1574" s="99" t="b">
        <v>0</v>
      </c>
    </row>
    <row r="1575" spans="1:12" ht="15">
      <c r="A1575" s="101" t="s">
        <v>1312</v>
      </c>
      <c r="B1575" s="99" t="s">
        <v>1178</v>
      </c>
      <c r="C1575" s="99">
        <v>2</v>
      </c>
      <c r="D1575" s="103">
        <v>0.000550138547769991</v>
      </c>
      <c r="E1575" s="103">
        <v>2.748575616930992</v>
      </c>
      <c r="F1575" s="99" t="s">
        <v>454</v>
      </c>
      <c r="G1575" s="99" t="b">
        <v>0</v>
      </c>
      <c r="H1575" s="99" t="b">
        <v>0</v>
      </c>
      <c r="I1575" s="99" t="b">
        <v>0</v>
      </c>
      <c r="J1575" s="99" t="b">
        <v>0</v>
      </c>
      <c r="K1575" s="99" t="b">
        <v>0</v>
      </c>
      <c r="L1575" s="99" t="b">
        <v>0</v>
      </c>
    </row>
    <row r="1576" spans="1:12" ht="15">
      <c r="A1576" s="101" t="s">
        <v>1110</v>
      </c>
      <c r="B1576" s="99" t="s">
        <v>2376</v>
      </c>
      <c r="C1576" s="99">
        <v>2</v>
      </c>
      <c r="D1576" s="103">
        <v>0.000550138547769991</v>
      </c>
      <c r="E1576" s="103">
        <v>3.3506356082589543</v>
      </c>
      <c r="F1576" s="99" t="s">
        <v>454</v>
      </c>
      <c r="G1576" s="99" t="b">
        <v>0</v>
      </c>
      <c r="H1576" s="99" t="b">
        <v>0</v>
      </c>
      <c r="I1576" s="99" t="b">
        <v>0</v>
      </c>
      <c r="J1576" s="99" t="b">
        <v>1</v>
      </c>
      <c r="K1576" s="99" t="b">
        <v>0</v>
      </c>
      <c r="L1576" s="99" t="b">
        <v>0</v>
      </c>
    </row>
    <row r="1577" spans="1:12" ht="15">
      <c r="A1577" s="101" t="s">
        <v>2172</v>
      </c>
      <c r="B1577" s="99" t="s">
        <v>1048</v>
      </c>
      <c r="C1577" s="99">
        <v>2</v>
      </c>
      <c r="D1577" s="103">
        <v>0.000550138547769991</v>
      </c>
      <c r="E1577" s="103">
        <v>2.952695599586917</v>
      </c>
      <c r="F1577" s="99" t="s">
        <v>454</v>
      </c>
      <c r="G1577" s="99" t="b">
        <v>0</v>
      </c>
      <c r="H1577" s="99" t="b">
        <v>0</v>
      </c>
      <c r="I1577" s="99" t="b">
        <v>0</v>
      </c>
      <c r="J1577" s="99" t="b">
        <v>0</v>
      </c>
      <c r="K1577" s="99" t="b">
        <v>0</v>
      </c>
      <c r="L1577" s="99" t="b">
        <v>0</v>
      </c>
    </row>
    <row r="1578" spans="1:12" ht="15">
      <c r="A1578" s="101" t="s">
        <v>510</v>
      </c>
      <c r="B1578" s="99" t="s">
        <v>1960</v>
      </c>
      <c r="C1578" s="99">
        <v>2</v>
      </c>
      <c r="D1578" s="103">
        <v>0.000550138547769991</v>
      </c>
      <c r="E1578" s="103">
        <v>2.4755743448672543</v>
      </c>
      <c r="F1578" s="99" t="s">
        <v>454</v>
      </c>
      <c r="G1578" s="99" t="b">
        <v>0</v>
      </c>
      <c r="H1578" s="99" t="b">
        <v>0</v>
      </c>
      <c r="I1578" s="99" t="b">
        <v>0</v>
      </c>
      <c r="J1578" s="99" t="b">
        <v>0</v>
      </c>
      <c r="K1578" s="99" t="b">
        <v>0</v>
      </c>
      <c r="L1578" s="99" t="b">
        <v>0</v>
      </c>
    </row>
    <row r="1579" spans="1:12" ht="15">
      <c r="A1579" s="101" t="s">
        <v>931</v>
      </c>
      <c r="B1579" s="99" t="s">
        <v>621</v>
      </c>
      <c r="C1579" s="99">
        <v>2</v>
      </c>
      <c r="D1579" s="103">
        <v>0.000550138547769991</v>
      </c>
      <c r="E1579" s="103">
        <v>2.572484357875311</v>
      </c>
      <c r="F1579" s="99" t="s">
        <v>454</v>
      </c>
      <c r="G1579" s="99" t="b">
        <v>0</v>
      </c>
      <c r="H1579" s="99" t="b">
        <v>0</v>
      </c>
      <c r="I1579" s="99" t="b">
        <v>0</v>
      </c>
      <c r="J1579" s="99" t="b">
        <v>0</v>
      </c>
      <c r="K1579" s="99" t="b">
        <v>0</v>
      </c>
      <c r="L1579" s="99" t="b">
        <v>0</v>
      </c>
    </row>
    <row r="1580" spans="1:12" ht="15">
      <c r="A1580" s="101" t="s">
        <v>560</v>
      </c>
      <c r="B1580" s="99" t="s">
        <v>765</v>
      </c>
      <c r="C1580" s="99">
        <v>2</v>
      </c>
      <c r="D1580" s="103">
        <v>0.0006833671362470793</v>
      </c>
      <c r="E1580" s="103">
        <v>1.8223618310919105</v>
      </c>
      <c r="F1580" s="99" t="s">
        <v>454</v>
      </c>
      <c r="G1580" s="99" t="b">
        <v>0</v>
      </c>
      <c r="H1580" s="99" t="b">
        <v>0</v>
      </c>
      <c r="I1580" s="99" t="b">
        <v>0</v>
      </c>
      <c r="J1580" s="99" t="b">
        <v>0</v>
      </c>
      <c r="K1580" s="99" t="b">
        <v>0</v>
      </c>
      <c r="L1580" s="99" t="b">
        <v>0</v>
      </c>
    </row>
    <row r="1581" spans="1:12" ht="15">
      <c r="A1581" s="101" t="s">
        <v>1664</v>
      </c>
      <c r="B1581" s="99" t="s">
        <v>2341</v>
      </c>
      <c r="C1581" s="99">
        <v>2</v>
      </c>
      <c r="D1581" s="103">
        <v>0.000550138547769991</v>
      </c>
      <c r="E1581" s="103">
        <v>3.3506356082589543</v>
      </c>
      <c r="F1581" s="99" t="s">
        <v>454</v>
      </c>
      <c r="G1581" s="99" t="b">
        <v>0</v>
      </c>
      <c r="H1581" s="99" t="b">
        <v>1</v>
      </c>
      <c r="I1581" s="99" t="b">
        <v>0</v>
      </c>
      <c r="J1581" s="99" t="b">
        <v>0</v>
      </c>
      <c r="K1581" s="99" t="b">
        <v>0</v>
      </c>
      <c r="L1581" s="99" t="b">
        <v>0</v>
      </c>
    </row>
    <row r="1582" spans="1:12" ht="15">
      <c r="A1582" s="101" t="s">
        <v>551</v>
      </c>
      <c r="B1582" s="99" t="s">
        <v>244</v>
      </c>
      <c r="C1582" s="99">
        <v>2</v>
      </c>
      <c r="D1582" s="103">
        <v>0.000550138547769991</v>
      </c>
      <c r="E1582" s="103">
        <v>1.2115440007351317</v>
      </c>
      <c r="F1582" s="99" t="s">
        <v>454</v>
      </c>
      <c r="G1582" s="99" t="b">
        <v>0</v>
      </c>
      <c r="H1582" s="99" t="b">
        <v>0</v>
      </c>
      <c r="I1582" s="99" t="b">
        <v>0</v>
      </c>
      <c r="J1582" s="99" t="b">
        <v>0</v>
      </c>
      <c r="K1582" s="99" t="b">
        <v>0</v>
      </c>
      <c r="L1582" s="99" t="b">
        <v>0</v>
      </c>
    </row>
    <row r="1583" spans="1:12" ht="15">
      <c r="A1583" s="101" t="s">
        <v>1152</v>
      </c>
      <c r="B1583" s="99" t="s">
        <v>784</v>
      </c>
      <c r="C1583" s="99">
        <v>2</v>
      </c>
      <c r="D1583" s="103">
        <v>0.000550138547769991</v>
      </c>
      <c r="E1583" s="103">
        <v>2.6516656039229356</v>
      </c>
      <c r="F1583" s="99" t="s">
        <v>454</v>
      </c>
      <c r="G1583" s="99" t="b">
        <v>1</v>
      </c>
      <c r="H1583" s="99" t="b">
        <v>0</v>
      </c>
      <c r="I1583" s="99" t="b">
        <v>0</v>
      </c>
      <c r="J1583" s="99" t="b">
        <v>0</v>
      </c>
      <c r="K1583" s="99" t="b">
        <v>0</v>
      </c>
      <c r="L1583" s="99" t="b">
        <v>0</v>
      </c>
    </row>
    <row r="1584" spans="1:12" ht="15">
      <c r="A1584" s="101" t="s">
        <v>751</v>
      </c>
      <c r="B1584" s="99" t="s">
        <v>1189</v>
      </c>
      <c r="C1584" s="99">
        <v>2</v>
      </c>
      <c r="D1584" s="103">
        <v>0.0006833671362470793</v>
      </c>
      <c r="E1584" s="103">
        <v>2.6304763048529978</v>
      </c>
      <c r="F1584" s="99" t="s">
        <v>454</v>
      </c>
      <c r="G1584" s="99" t="b">
        <v>0</v>
      </c>
      <c r="H1584" s="99" t="b">
        <v>0</v>
      </c>
      <c r="I1584" s="99" t="b">
        <v>0</v>
      </c>
      <c r="J1584" s="99" t="b">
        <v>1</v>
      </c>
      <c r="K1584" s="99" t="b">
        <v>0</v>
      </c>
      <c r="L1584" s="99" t="b">
        <v>0</v>
      </c>
    </row>
    <row r="1585" spans="1:12" ht="15">
      <c r="A1585" s="101" t="s">
        <v>523</v>
      </c>
      <c r="B1585" s="99" t="s">
        <v>782</v>
      </c>
      <c r="C1585" s="99">
        <v>2</v>
      </c>
      <c r="D1585" s="103">
        <v>0.0006833671362470793</v>
      </c>
      <c r="E1585" s="103">
        <v>1.9315063005169786</v>
      </c>
      <c r="F1585" s="99" t="s">
        <v>454</v>
      </c>
      <c r="G1585" s="99" t="b">
        <v>0</v>
      </c>
      <c r="H1585" s="99" t="b">
        <v>0</v>
      </c>
      <c r="I1585" s="99" t="b">
        <v>0</v>
      </c>
      <c r="J1585" s="99" t="b">
        <v>0</v>
      </c>
      <c r="K1585" s="99" t="b">
        <v>0</v>
      </c>
      <c r="L1585" s="99" t="b">
        <v>0</v>
      </c>
    </row>
    <row r="1586" spans="1:12" ht="15">
      <c r="A1586" s="101" t="s">
        <v>671</v>
      </c>
      <c r="B1586" s="99" t="s">
        <v>793</v>
      </c>
      <c r="C1586" s="99">
        <v>2</v>
      </c>
      <c r="D1586" s="103">
        <v>0.000550138547769991</v>
      </c>
      <c r="E1586" s="103">
        <v>2.6304763048529978</v>
      </c>
      <c r="F1586" s="99" t="s">
        <v>454</v>
      </c>
      <c r="G1586" s="99" t="b">
        <v>0</v>
      </c>
      <c r="H1586" s="99" t="b">
        <v>0</v>
      </c>
      <c r="I1586" s="99" t="b">
        <v>0</v>
      </c>
      <c r="J1586" s="99" t="b">
        <v>0</v>
      </c>
      <c r="K1586" s="99" t="b">
        <v>0</v>
      </c>
      <c r="L1586" s="99" t="b">
        <v>0</v>
      </c>
    </row>
    <row r="1587" spans="1:12" ht="15">
      <c r="A1587" s="101" t="s">
        <v>761</v>
      </c>
      <c r="B1587" s="99" t="s">
        <v>2309</v>
      </c>
      <c r="C1587" s="99">
        <v>2</v>
      </c>
      <c r="D1587" s="103">
        <v>0.000550138547769991</v>
      </c>
      <c r="E1587" s="103">
        <v>2.8065675639086787</v>
      </c>
      <c r="F1587" s="99" t="s">
        <v>454</v>
      </c>
      <c r="G1587" s="99" t="b">
        <v>0</v>
      </c>
      <c r="H1587" s="99" t="b">
        <v>0</v>
      </c>
      <c r="I1587" s="99" t="b">
        <v>0</v>
      </c>
      <c r="J1587" s="99" t="b">
        <v>1</v>
      </c>
      <c r="K1587" s="99" t="b">
        <v>0</v>
      </c>
      <c r="L1587" s="99" t="b">
        <v>0</v>
      </c>
    </row>
    <row r="1588" spans="1:12" ht="15">
      <c r="A1588" s="101" t="s">
        <v>586</v>
      </c>
      <c r="B1588" s="99" t="s">
        <v>1830</v>
      </c>
      <c r="C1588" s="99">
        <v>2</v>
      </c>
      <c r="D1588" s="103">
        <v>0.000550138547769991</v>
      </c>
      <c r="E1588" s="103">
        <v>2.4475456212670106</v>
      </c>
      <c r="F1588" s="99" t="s">
        <v>454</v>
      </c>
      <c r="G1588" s="99" t="b">
        <v>0</v>
      </c>
      <c r="H1588" s="99" t="b">
        <v>0</v>
      </c>
      <c r="I1588" s="99" t="b">
        <v>0</v>
      </c>
      <c r="J1588" s="99" t="b">
        <v>0</v>
      </c>
      <c r="K1588" s="99" t="b">
        <v>0</v>
      </c>
      <c r="L1588" s="99" t="b">
        <v>0</v>
      </c>
    </row>
    <row r="1589" spans="1:12" ht="15">
      <c r="A1589" s="101" t="s">
        <v>555</v>
      </c>
      <c r="B1589" s="99" t="s">
        <v>997</v>
      </c>
      <c r="C1589" s="99">
        <v>2</v>
      </c>
      <c r="D1589" s="103">
        <v>0.000550138547769991</v>
      </c>
      <c r="E1589" s="103">
        <v>2.5055375682446974</v>
      </c>
      <c r="F1589" s="99" t="s">
        <v>454</v>
      </c>
      <c r="G1589" s="99" t="b">
        <v>0</v>
      </c>
      <c r="H1589" s="99" t="b">
        <v>0</v>
      </c>
      <c r="I1589" s="99" t="b">
        <v>0</v>
      </c>
      <c r="J1589" s="99" t="b">
        <v>0</v>
      </c>
      <c r="K1589" s="99" t="b">
        <v>0</v>
      </c>
      <c r="L1589" s="99" t="b">
        <v>0</v>
      </c>
    </row>
    <row r="1590" spans="1:12" ht="15">
      <c r="A1590" s="101" t="s">
        <v>576</v>
      </c>
      <c r="B1590" s="99" t="s">
        <v>886</v>
      </c>
      <c r="C1590" s="99">
        <v>2</v>
      </c>
      <c r="D1590" s="103">
        <v>0.0006833671362470793</v>
      </c>
      <c r="E1590" s="103">
        <v>2.748575616930992</v>
      </c>
      <c r="F1590" s="99" t="s">
        <v>454</v>
      </c>
      <c r="G1590" s="99" t="b">
        <v>0</v>
      </c>
      <c r="H1590" s="99" t="b">
        <v>0</v>
      </c>
      <c r="I1590" s="99" t="b">
        <v>0</v>
      </c>
      <c r="J1590" s="99" t="b">
        <v>0</v>
      </c>
      <c r="K1590" s="99" t="b">
        <v>0</v>
      </c>
      <c r="L1590" s="99" t="b">
        <v>0</v>
      </c>
    </row>
    <row r="1591" spans="1:12" ht="15">
      <c r="A1591" s="101" t="s">
        <v>551</v>
      </c>
      <c r="B1591" s="99" t="s">
        <v>230</v>
      </c>
      <c r="C1591" s="99">
        <v>2</v>
      </c>
      <c r="D1591" s="103">
        <v>0.0006833671362470793</v>
      </c>
      <c r="E1591" s="103">
        <v>1.0718820073061255</v>
      </c>
      <c r="F1591" s="99" t="s">
        <v>454</v>
      </c>
      <c r="G1591" s="99" t="b">
        <v>0</v>
      </c>
      <c r="H1591" s="99" t="b">
        <v>0</v>
      </c>
      <c r="I1591" s="99" t="b">
        <v>0</v>
      </c>
      <c r="J1591" s="99" t="b">
        <v>0</v>
      </c>
      <c r="K1591" s="99" t="b">
        <v>0</v>
      </c>
      <c r="L1591" s="99" t="b">
        <v>0</v>
      </c>
    </row>
    <row r="1592" spans="1:12" ht="15">
      <c r="A1592" s="101" t="s">
        <v>1438</v>
      </c>
      <c r="B1592" s="99" t="s">
        <v>668</v>
      </c>
      <c r="C1592" s="99">
        <v>2</v>
      </c>
      <c r="D1592" s="103">
        <v>0.000550138547769991</v>
      </c>
      <c r="E1592" s="103">
        <v>2.873514353539292</v>
      </c>
      <c r="F1592" s="99" t="s">
        <v>454</v>
      </c>
      <c r="G1592" s="99" t="b">
        <v>0</v>
      </c>
      <c r="H1592" s="99" t="b">
        <v>0</v>
      </c>
      <c r="I1592" s="99" t="b">
        <v>0</v>
      </c>
      <c r="J1592" s="99" t="b">
        <v>0</v>
      </c>
      <c r="K1592" s="99" t="b">
        <v>0</v>
      </c>
      <c r="L1592" s="99" t="b">
        <v>0</v>
      </c>
    </row>
    <row r="1593" spans="1:12" ht="15">
      <c r="A1593" s="101" t="s">
        <v>1311</v>
      </c>
      <c r="B1593" s="99" t="s">
        <v>713</v>
      </c>
      <c r="C1593" s="99">
        <v>2</v>
      </c>
      <c r="D1593" s="103">
        <v>0.000550138547769991</v>
      </c>
      <c r="E1593" s="103">
        <v>3.049605612594973</v>
      </c>
      <c r="F1593" s="99" t="s">
        <v>454</v>
      </c>
      <c r="G1593" s="99" t="b">
        <v>0</v>
      </c>
      <c r="H1593" s="99" t="b">
        <v>0</v>
      </c>
      <c r="I1593" s="99" t="b">
        <v>0</v>
      </c>
      <c r="J1593" s="99" t="b">
        <v>0</v>
      </c>
      <c r="K1593" s="99" t="b">
        <v>0</v>
      </c>
      <c r="L1593" s="99" t="b">
        <v>0</v>
      </c>
    </row>
    <row r="1594" spans="1:12" ht="15">
      <c r="A1594" s="101" t="s">
        <v>517</v>
      </c>
      <c r="B1594" s="99" t="s">
        <v>484</v>
      </c>
      <c r="C1594" s="99">
        <v>2</v>
      </c>
      <c r="D1594" s="103">
        <v>0.000550138547769991</v>
      </c>
      <c r="E1594" s="103">
        <v>2.299483085811573</v>
      </c>
      <c r="F1594" s="99" t="s">
        <v>454</v>
      </c>
      <c r="G1594" s="99" t="b">
        <v>0</v>
      </c>
      <c r="H1594" s="99" t="b">
        <v>0</v>
      </c>
      <c r="I1594" s="99" t="b">
        <v>0</v>
      </c>
      <c r="J1594" s="99" t="b">
        <v>0</v>
      </c>
      <c r="K1594" s="99" t="b">
        <v>0</v>
      </c>
      <c r="L1594" s="99" t="b">
        <v>0</v>
      </c>
    </row>
    <row r="1595" spans="1:12" ht="15">
      <c r="A1595" s="101" t="s">
        <v>548</v>
      </c>
      <c r="B1595" s="99" t="s">
        <v>993</v>
      </c>
      <c r="C1595" s="99">
        <v>2</v>
      </c>
      <c r="D1595" s="103">
        <v>0.000550138547769991</v>
      </c>
      <c r="E1595" s="103">
        <v>2.139782242944061</v>
      </c>
      <c r="F1595" s="99" t="s">
        <v>454</v>
      </c>
      <c r="G1595" s="99" t="b">
        <v>0</v>
      </c>
      <c r="H1595" s="99" t="b">
        <v>0</v>
      </c>
      <c r="I1595" s="99" t="b">
        <v>0</v>
      </c>
      <c r="J1595" s="99" t="b">
        <v>0</v>
      </c>
      <c r="K1595" s="99" t="b">
        <v>0</v>
      </c>
      <c r="L1595" s="99" t="b">
        <v>0</v>
      </c>
    </row>
    <row r="1596" spans="1:12" ht="15">
      <c r="A1596" s="101" t="s">
        <v>1816</v>
      </c>
      <c r="B1596" s="99" t="s">
        <v>1664</v>
      </c>
      <c r="C1596" s="99">
        <v>2</v>
      </c>
      <c r="D1596" s="103">
        <v>0.000550138547769991</v>
      </c>
      <c r="E1596" s="103">
        <v>3.3506356082589543</v>
      </c>
      <c r="F1596" s="99" t="s">
        <v>454</v>
      </c>
      <c r="G1596" s="99" t="b">
        <v>0</v>
      </c>
      <c r="H1596" s="99" t="b">
        <v>1</v>
      </c>
      <c r="I1596" s="99" t="b">
        <v>0</v>
      </c>
      <c r="J1596" s="99" t="b">
        <v>0</v>
      </c>
      <c r="K1596" s="99" t="b">
        <v>1</v>
      </c>
      <c r="L1596" s="99" t="b">
        <v>0</v>
      </c>
    </row>
    <row r="1597" spans="1:12" ht="15">
      <c r="A1597" s="101" t="s">
        <v>544</v>
      </c>
      <c r="B1597" s="99" t="s">
        <v>1816</v>
      </c>
      <c r="C1597" s="99">
        <v>2</v>
      </c>
      <c r="D1597" s="103">
        <v>0.000550138547769991</v>
      </c>
      <c r="E1597" s="103">
        <v>2.5055375682446974</v>
      </c>
      <c r="F1597" s="99" t="s">
        <v>454</v>
      </c>
      <c r="G1597" s="99" t="b">
        <v>0</v>
      </c>
      <c r="H1597" s="99" t="b">
        <v>0</v>
      </c>
      <c r="I1597" s="99" t="b">
        <v>0</v>
      </c>
      <c r="J1597" s="99" t="b">
        <v>0</v>
      </c>
      <c r="K1597" s="99" t="b">
        <v>1</v>
      </c>
      <c r="L1597" s="99" t="b">
        <v>0</v>
      </c>
    </row>
    <row r="1598" spans="1:12" ht="15">
      <c r="A1598" s="101" t="s">
        <v>993</v>
      </c>
      <c r="B1598" s="99" t="s">
        <v>2051</v>
      </c>
      <c r="C1598" s="99">
        <v>2</v>
      </c>
      <c r="D1598" s="103">
        <v>0.000550138547769991</v>
      </c>
      <c r="E1598" s="103">
        <v>2.952695599586917</v>
      </c>
      <c r="F1598" s="99" t="s">
        <v>454</v>
      </c>
      <c r="G1598" s="99" t="b">
        <v>0</v>
      </c>
      <c r="H1598" s="99" t="b">
        <v>0</v>
      </c>
      <c r="I1598" s="99" t="b">
        <v>0</v>
      </c>
      <c r="J1598" s="99" t="b">
        <v>0</v>
      </c>
      <c r="K1598" s="99" t="b">
        <v>0</v>
      </c>
      <c r="L1598" s="99" t="b">
        <v>0</v>
      </c>
    </row>
    <row r="1599" spans="1:12" ht="15">
      <c r="A1599" s="101" t="s">
        <v>992</v>
      </c>
      <c r="B1599" s="99" t="s">
        <v>1787</v>
      </c>
      <c r="C1599" s="99">
        <v>2</v>
      </c>
      <c r="D1599" s="103">
        <v>0.000550138547769991</v>
      </c>
      <c r="E1599" s="103">
        <v>3.049605612594973</v>
      </c>
      <c r="F1599" s="99" t="s">
        <v>454</v>
      </c>
      <c r="G1599" s="99" t="b">
        <v>0</v>
      </c>
      <c r="H1599" s="99" t="b">
        <v>0</v>
      </c>
      <c r="I1599" s="99" t="b">
        <v>0</v>
      </c>
      <c r="J1599" s="99" t="b">
        <v>1</v>
      </c>
      <c r="K1599" s="99" t="b">
        <v>0</v>
      </c>
      <c r="L1599" s="99" t="b">
        <v>0</v>
      </c>
    </row>
    <row r="1600" spans="1:12" ht="15">
      <c r="A1600" s="101" t="s">
        <v>506</v>
      </c>
      <c r="B1600" s="99" t="s">
        <v>773</v>
      </c>
      <c r="C1600" s="99">
        <v>2</v>
      </c>
      <c r="D1600" s="103">
        <v>0.000550138547769991</v>
      </c>
      <c r="E1600" s="103">
        <v>1.873514353539292</v>
      </c>
      <c r="F1600" s="99" t="s">
        <v>454</v>
      </c>
      <c r="G1600" s="99" t="b">
        <v>0</v>
      </c>
      <c r="H1600" s="99" t="b">
        <v>0</v>
      </c>
      <c r="I1600" s="99" t="b">
        <v>0</v>
      </c>
      <c r="J1600" s="99" t="b">
        <v>0</v>
      </c>
      <c r="K1600" s="99" t="b">
        <v>0</v>
      </c>
      <c r="L1600" s="99" t="b">
        <v>0</v>
      </c>
    </row>
    <row r="1601" spans="1:12" ht="15">
      <c r="A1601" s="101" t="s">
        <v>1583</v>
      </c>
      <c r="B1601" s="99" t="s">
        <v>498</v>
      </c>
      <c r="C1601" s="99">
        <v>2</v>
      </c>
      <c r="D1601" s="103">
        <v>0.000550138547769991</v>
      </c>
      <c r="E1601" s="103">
        <v>2.5055375682446974</v>
      </c>
      <c r="F1601" s="99" t="s">
        <v>454</v>
      </c>
      <c r="G1601" s="99" t="b">
        <v>1</v>
      </c>
      <c r="H1601" s="99" t="b">
        <v>0</v>
      </c>
      <c r="I1601" s="99" t="b">
        <v>0</v>
      </c>
      <c r="J1601" s="99" t="b">
        <v>0</v>
      </c>
      <c r="K1601" s="99" t="b">
        <v>0</v>
      </c>
      <c r="L1601" s="99" t="b">
        <v>0</v>
      </c>
    </row>
    <row r="1602" spans="1:12" ht="15">
      <c r="A1602" s="101" t="s">
        <v>609</v>
      </c>
      <c r="B1602" s="99" t="s">
        <v>931</v>
      </c>
      <c r="C1602" s="99">
        <v>2</v>
      </c>
      <c r="D1602" s="103">
        <v>0.000550138547769991</v>
      </c>
      <c r="E1602" s="103">
        <v>2.204507572580716</v>
      </c>
      <c r="F1602" s="99" t="s">
        <v>454</v>
      </c>
      <c r="G1602" s="99" t="b">
        <v>0</v>
      </c>
      <c r="H1602" s="99" t="b">
        <v>0</v>
      </c>
      <c r="I1602" s="99" t="b">
        <v>0</v>
      </c>
      <c r="J1602" s="99" t="b">
        <v>0</v>
      </c>
      <c r="K1602" s="99" t="b">
        <v>0</v>
      </c>
      <c r="L1602" s="99" t="b">
        <v>0</v>
      </c>
    </row>
    <row r="1603" spans="1:12" ht="15">
      <c r="A1603" s="101" t="s">
        <v>1240</v>
      </c>
      <c r="B1603" s="99" t="s">
        <v>244</v>
      </c>
      <c r="C1603" s="99">
        <v>2</v>
      </c>
      <c r="D1603" s="103">
        <v>0.000550138547769991</v>
      </c>
      <c r="E1603" s="103">
        <v>2.013176346968298</v>
      </c>
      <c r="F1603" s="99" t="s">
        <v>454</v>
      </c>
      <c r="G1603" s="99" t="b">
        <v>0</v>
      </c>
      <c r="H1603" s="99" t="b">
        <v>0</v>
      </c>
      <c r="I1603" s="99" t="b">
        <v>0</v>
      </c>
      <c r="J1603" s="99" t="b">
        <v>0</v>
      </c>
      <c r="K1603" s="99" t="b">
        <v>0</v>
      </c>
      <c r="L1603" s="99" t="b">
        <v>0</v>
      </c>
    </row>
    <row r="1604" spans="1:12" ht="15">
      <c r="A1604" s="101" t="s">
        <v>591</v>
      </c>
      <c r="B1604" s="99" t="s">
        <v>761</v>
      </c>
      <c r="C1604" s="99">
        <v>2</v>
      </c>
      <c r="D1604" s="103">
        <v>0.000550138547769991</v>
      </c>
      <c r="E1604" s="103">
        <v>1.9034775769167351</v>
      </c>
      <c r="F1604" s="99" t="s">
        <v>454</v>
      </c>
      <c r="G1604" s="99" t="b">
        <v>0</v>
      </c>
      <c r="H1604" s="99" t="b">
        <v>0</v>
      </c>
      <c r="I1604" s="99" t="b">
        <v>0</v>
      </c>
      <c r="J1604" s="99" t="b">
        <v>0</v>
      </c>
      <c r="K1604" s="99" t="b">
        <v>0</v>
      </c>
      <c r="L1604" s="99" t="b">
        <v>0</v>
      </c>
    </row>
    <row r="1605" spans="1:12" ht="15">
      <c r="A1605" s="101" t="s">
        <v>1765</v>
      </c>
      <c r="B1605" s="99" t="s">
        <v>244</v>
      </c>
      <c r="C1605" s="99">
        <v>2</v>
      </c>
      <c r="D1605" s="103">
        <v>0.000550138547769991</v>
      </c>
      <c r="E1605" s="103">
        <v>2.1892676060239795</v>
      </c>
      <c r="F1605" s="99" t="s">
        <v>454</v>
      </c>
      <c r="G1605" s="99" t="b">
        <v>0</v>
      </c>
      <c r="H1605" s="99" t="b">
        <v>0</v>
      </c>
      <c r="I1605" s="99" t="b">
        <v>0</v>
      </c>
      <c r="J1605" s="99" t="b">
        <v>0</v>
      </c>
      <c r="K1605" s="99" t="b">
        <v>0</v>
      </c>
      <c r="L1605" s="99" t="b">
        <v>0</v>
      </c>
    </row>
    <row r="1606" spans="1:12" ht="15">
      <c r="A1606" s="101" t="s">
        <v>563</v>
      </c>
      <c r="B1606" s="99" t="s">
        <v>1311</v>
      </c>
      <c r="C1606" s="99">
        <v>2</v>
      </c>
      <c r="D1606" s="103">
        <v>0.000550138547769991</v>
      </c>
      <c r="E1606" s="103">
        <v>2.6102729187647107</v>
      </c>
      <c r="F1606" s="99" t="s">
        <v>454</v>
      </c>
      <c r="G1606" s="99" t="b">
        <v>0</v>
      </c>
      <c r="H1606" s="99" t="b">
        <v>0</v>
      </c>
      <c r="I1606" s="99" t="b">
        <v>0</v>
      </c>
      <c r="J1606" s="99" t="b">
        <v>0</v>
      </c>
      <c r="K1606" s="99" t="b">
        <v>0</v>
      </c>
      <c r="L1606" s="99" t="b">
        <v>0</v>
      </c>
    </row>
    <row r="1607" spans="1:12" ht="15">
      <c r="A1607" s="101" t="s">
        <v>563</v>
      </c>
      <c r="B1607" s="99" t="s">
        <v>823</v>
      </c>
      <c r="C1607" s="99">
        <v>2</v>
      </c>
      <c r="D1607" s="103">
        <v>0.000550138547769991</v>
      </c>
      <c r="E1607" s="103">
        <v>2.2123329100926727</v>
      </c>
      <c r="F1607" s="99" t="s">
        <v>454</v>
      </c>
      <c r="G1607" s="99" t="b">
        <v>0</v>
      </c>
      <c r="H1607" s="99" t="b">
        <v>0</v>
      </c>
      <c r="I1607" s="99" t="b">
        <v>0</v>
      </c>
      <c r="J1607" s="99" t="b">
        <v>0</v>
      </c>
      <c r="K1607" s="99" t="b">
        <v>0</v>
      </c>
      <c r="L1607" s="99" t="b">
        <v>0</v>
      </c>
    </row>
    <row r="1608" spans="1:12" ht="15">
      <c r="A1608" s="101" t="s">
        <v>502</v>
      </c>
      <c r="B1608" s="99" t="s">
        <v>632</v>
      </c>
      <c r="C1608" s="99">
        <v>2</v>
      </c>
      <c r="D1608" s="103">
        <v>0.000550138547769991</v>
      </c>
      <c r="E1608" s="103">
        <v>1.594760752586463</v>
      </c>
      <c r="F1608" s="99" t="s">
        <v>454</v>
      </c>
      <c r="G1608" s="99" t="b">
        <v>0</v>
      </c>
      <c r="H1608" s="99" t="b">
        <v>0</v>
      </c>
      <c r="I1608" s="99" t="b">
        <v>0</v>
      </c>
      <c r="J1608" s="99" t="b">
        <v>0</v>
      </c>
      <c r="K1608" s="99" t="b">
        <v>0</v>
      </c>
      <c r="L1608" s="99" t="b">
        <v>0</v>
      </c>
    </row>
    <row r="1609" spans="1:12" ht="15">
      <c r="A1609" s="101" t="s">
        <v>496</v>
      </c>
      <c r="B1609" s="99" t="s">
        <v>827</v>
      </c>
      <c r="C1609" s="99">
        <v>2</v>
      </c>
      <c r="D1609" s="103">
        <v>0.0006833671362470793</v>
      </c>
      <c r="E1609" s="103">
        <v>2.3729120029701067</v>
      </c>
      <c r="F1609" s="99" t="s">
        <v>454</v>
      </c>
      <c r="G1609" s="99" t="b">
        <v>0</v>
      </c>
      <c r="H1609" s="99" t="b">
        <v>0</v>
      </c>
      <c r="I1609" s="99" t="b">
        <v>0</v>
      </c>
      <c r="J1609" s="99" t="b">
        <v>0</v>
      </c>
      <c r="K1609" s="99" t="b">
        <v>0</v>
      </c>
      <c r="L1609" s="99" t="b">
        <v>0</v>
      </c>
    </row>
    <row r="1610" spans="1:12" ht="15">
      <c r="A1610" s="101" t="s">
        <v>632</v>
      </c>
      <c r="B1610" s="99" t="s">
        <v>512</v>
      </c>
      <c r="C1610" s="99">
        <v>2</v>
      </c>
      <c r="D1610" s="103">
        <v>0.000550138547769991</v>
      </c>
      <c r="E1610" s="103">
        <v>2.0953631031556483</v>
      </c>
      <c r="F1610" s="99" t="s">
        <v>454</v>
      </c>
      <c r="G1610" s="99" t="b">
        <v>0</v>
      </c>
      <c r="H1610" s="99" t="b">
        <v>0</v>
      </c>
      <c r="I1610" s="99" t="b">
        <v>0</v>
      </c>
      <c r="J1610" s="99" t="b">
        <v>0</v>
      </c>
      <c r="K1610" s="99" t="b">
        <v>0</v>
      </c>
      <c r="L1610" s="99" t="b">
        <v>0</v>
      </c>
    </row>
    <row r="1611" spans="1:12" ht="15">
      <c r="A1611" s="101" t="s">
        <v>997</v>
      </c>
      <c r="B1611" s="99" t="s">
        <v>1149</v>
      </c>
      <c r="C1611" s="99">
        <v>2</v>
      </c>
      <c r="D1611" s="103">
        <v>0.000550138547769991</v>
      </c>
      <c r="E1611" s="103">
        <v>3.174544349203273</v>
      </c>
      <c r="F1611" s="99" t="s">
        <v>454</v>
      </c>
      <c r="G1611" s="99" t="b">
        <v>0</v>
      </c>
      <c r="H1611" s="99" t="b">
        <v>0</v>
      </c>
      <c r="I1611" s="99" t="b">
        <v>0</v>
      </c>
      <c r="J1611" s="99" t="b">
        <v>0</v>
      </c>
      <c r="K1611" s="99" t="b">
        <v>0</v>
      </c>
      <c r="L1611" s="99" t="b">
        <v>0</v>
      </c>
    </row>
    <row r="1612" spans="1:12" ht="15">
      <c r="A1612" s="101" t="s">
        <v>1954</v>
      </c>
      <c r="B1612" s="99" t="s">
        <v>230</v>
      </c>
      <c r="C1612" s="99">
        <v>2</v>
      </c>
      <c r="D1612" s="103">
        <v>0.000550138547769991</v>
      </c>
      <c r="E1612" s="103">
        <v>2.049605612594973</v>
      </c>
      <c r="F1612" s="99" t="s">
        <v>454</v>
      </c>
      <c r="G1612" s="99" t="b">
        <v>0</v>
      </c>
      <c r="H1612" s="99" t="b">
        <v>0</v>
      </c>
      <c r="I1612" s="99" t="b">
        <v>0</v>
      </c>
      <c r="J1612" s="99" t="b">
        <v>0</v>
      </c>
      <c r="K1612" s="99" t="b">
        <v>0</v>
      </c>
      <c r="L1612" s="99" t="b">
        <v>0</v>
      </c>
    </row>
    <row r="1613" spans="1:12" ht="15">
      <c r="A1613" s="101" t="s">
        <v>732</v>
      </c>
      <c r="B1613" s="99" t="s">
        <v>609</v>
      </c>
      <c r="C1613" s="99">
        <v>2</v>
      </c>
      <c r="D1613" s="103">
        <v>0.000550138547769991</v>
      </c>
      <c r="E1613" s="103">
        <v>1.961469523894422</v>
      </c>
      <c r="F1613" s="99" t="s">
        <v>454</v>
      </c>
      <c r="G1613" s="99" t="b">
        <v>1</v>
      </c>
      <c r="H1613" s="99" t="b">
        <v>0</v>
      </c>
      <c r="I1613" s="99" t="b">
        <v>0</v>
      </c>
      <c r="J1613" s="99" t="b">
        <v>0</v>
      </c>
      <c r="K1613" s="99" t="b">
        <v>0</v>
      </c>
      <c r="L1613" s="99" t="b">
        <v>0</v>
      </c>
    </row>
    <row r="1614" spans="1:12" ht="15">
      <c r="A1614" s="101" t="s">
        <v>1837</v>
      </c>
      <c r="B1614" s="99" t="s">
        <v>737</v>
      </c>
      <c r="C1614" s="99">
        <v>2</v>
      </c>
      <c r="D1614" s="103">
        <v>0.000550138547769991</v>
      </c>
      <c r="E1614" s="103">
        <v>2.697423094483611</v>
      </c>
      <c r="F1614" s="99" t="s">
        <v>454</v>
      </c>
      <c r="G1614" s="99" t="b">
        <v>0</v>
      </c>
      <c r="H1614" s="99" t="b">
        <v>0</v>
      </c>
      <c r="I1614" s="99" t="b">
        <v>0</v>
      </c>
      <c r="J1614" s="99" t="b">
        <v>0</v>
      </c>
      <c r="K1614" s="99" t="b">
        <v>0</v>
      </c>
      <c r="L1614" s="99" t="b">
        <v>0</v>
      </c>
    </row>
    <row r="1615" spans="1:12" ht="15">
      <c r="A1615" s="101" t="s">
        <v>817</v>
      </c>
      <c r="B1615" s="99" t="s">
        <v>1063</v>
      </c>
      <c r="C1615" s="99">
        <v>2</v>
      </c>
      <c r="D1615" s="103">
        <v>0.0006833671362470793</v>
      </c>
      <c r="E1615" s="103">
        <v>2.554755590914879</v>
      </c>
      <c r="F1615" s="99" t="s">
        <v>454</v>
      </c>
      <c r="G1615" s="99" t="b">
        <v>0</v>
      </c>
      <c r="H1615" s="99" t="b">
        <v>0</v>
      </c>
      <c r="I1615" s="99" t="b">
        <v>0</v>
      </c>
      <c r="J1615" s="99" t="b">
        <v>0</v>
      </c>
      <c r="K1615" s="99" t="b">
        <v>0</v>
      </c>
      <c r="L1615" s="99" t="b">
        <v>0</v>
      </c>
    </row>
    <row r="1616" spans="1:12" ht="15">
      <c r="A1616" s="101" t="s">
        <v>940</v>
      </c>
      <c r="B1616" s="99" t="s">
        <v>912</v>
      </c>
      <c r="C1616" s="99">
        <v>2</v>
      </c>
      <c r="D1616" s="103">
        <v>0.000550138547769991</v>
      </c>
      <c r="E1616" s="103">
        <v>2.873514353539292</v>
      </c>
      <c r="F1616" s="99" t="s">
        <v>454</v>
      </c>
      <c r="G1616" s="99" t="b">
        <v>0</v>
      </c>
      <c r="H1616" s="99" t="b">
        <v>0</v>
      </c>
      <c r="I1616" s="99" t="b">
        <v>0</v>
      </c>
      <c r="J1616" s="99" t="b">
        <v>0</v>
      </c>
      <c r="K1616" s="99" t="b">
        <v>0</v>
      </c>
      <c r="L1616" s="99" t="b">
        <v>0</v>
      </c>
    </row>
    <row r="1617" spans="1:12" ht="15">
      <c r="A1617" s="101" t="s">
        <v>968</v>
      </c>
      <c r="B1617" s="99" t="s">
        <v>496</v>
      </c>
      <c r="C1617" s="99">
        <v>2</v>
      </c>
      <c r="D1617" s="103">
        <v>0.000550138547769991</v>
      </c>
      <c r="E1617" s="103">
        <v>1.8957907482504444</v>
      </c>
      <c r="F1617" s="99" t="s">
        <v>454</v>
      </c>
      <c r="G1617" s="99" t="b">
        <v>0</v>
      </c>
      <c r="H1617" s="99" t="b">
        <v>0</v>
      </c>
      <c r="I1617" s="99" t="b">
        <v>0</v>
      </c>
      <c r="J1617" s="99" t="b">
        <v>0</v>
      </c>
      <c r="K1617" s="99" t="b">
        <v>0</v>
      </c>
      <c r="L1617" s="99" t="b">
        <v>0</v>
      </c>
    </row>
    <row r="1618" spans="1:12" ht="15">
      <c r="A1618" s="101" t="s">
        <v>230</v>
      </c>
      <c r="B1618" s="99" t="s">
        <v>2144</v>
      </c>
      <c r="C1618" s="99">
        <v>2</v>
      </c>
      <c r="D1618" s="103">
        <v>0.000550138547769991</v>
      </c>
      <c r="E1618" s="103">
        <v>2.008212927436748</v>
      </c>
      <c r="F1618" s="99" t="s">
        <v>454</v>
      </c>
      <c r="G1618" s="99" t="b">
        <v>0</v>
      </c>
      <c r="H1618" s="99" t="b">
        <v>0</v>
      </c>
      <c r="I1618" s="99" t="b">
        <v>0</v>
      </c>
      <c r="J1618" s="99" t="b">
        <v>0</v>
      </c>
      <c r="K1618" s="99" t="b">
        <v>0</v>
      </c>
      <c r="L1618" s="99" t="b">
        <v>0</v>
      </c>
    </row>
    <row r="1619" spans="1:12" ht="15">
      <c r="A1619" s="101" t="s">
        <v>1247</v>
      </c>
      <c r="B1619" s="99" t="s">
        <v>244</v>
      </c>
      <c r="C1619" s="99">
        <v>2</v>
      </c>
      <c r="D1619" s="103">
        <v>0.0006833671362470793</v>
      </c>
      <c r="E1619" s="103">
        <v>1.8882376103599983</v>
      </c>
      <c r="F1619" s="99" t="s">
        <v>454</v>
      </c>
      <c r="G1619" s="99" t="b">
        <v>0</v>
      </c>
      <c r="H1619" s="99" t="b">
        <v>0</v>
      </c>
      <c r="I1619" s="99" t="b">
        <v>0</v>
      </c>
      <c r="J1619" s="99" t="b">
        <v>0</v>
      </c>
      <c r="K1619" s="99" t="b">
        <v>0</v>
      </c>
      <c r="L1619" s="99" t="b">
        <v>0</v>
      </c>
    </row>
    <row r="1620" spans="1:12" ht="15">
      <c r="A1620" s="101" t="s">
        <v>844</v>
      </c>
      <c r="B1620" s="99" t="s">
        <v>528</v>
      </c>
      <c r="C1620" s="99">
        <v>2</v>
      </c>
      <c r="D1620" s="103">
        <v>0.000550138547769991</v>
      </c>
      <c r="E1620" s="103">
        <v>2.2714543622113297</v>
      </c>
      <c r="F1620" s="99" t="s">
        <v>454</v>
      </c>
      <c r="G1620" s="99" t="b">
        <v>0</v>
      </c>
      <c r="H1620" s="99" t="b">
        <v>0</v>
      </c>
      <c r="I1620" s="99" t="b">
        <v>0</v>
      </c>
      <c r="J1620" s="99" t="b">
        <v>0</v>
      </c>
      <c r="K1620" s="99" t="b">
        <v>0</v>
      </c>
      <c r="L1620" s="99" t="b">
        <v>0</v>
      </c>
    </row>
    <row r="1621" spans="1:12" ht="15">
      <c r="A1621" s="101" t="s">
        <v>661</v>
      </c>
      <c r="B1621" s="99" t="s">
        <v>551</v>
      </c>
      <c r="C1621" s="99">
        <v>2</v>
      </c>
      <c r="D1621" s="103">
        <v>0.000550138547769991</v>
      </c>
      <c r="E1621" s="103">
        <v>1.7708520116421442</v>
      </c>
      <c r="F1621" s="99" t="s">
        <v>454</v>
      </c>
      <c r="G1621" s="99" t="b">
        <v>0</v>
      </c>
      <c r="H1621" s="99" t="b">
        <v>0</v>
      </c>
      <c r="I1621" s="99" t="b">
        <v>0</v>
      </c>
      <c r="J1621" s="99" t="b">
        <v>0</v>
      </c>
      <c r="K1621" s="99" t="b">
        <v>0</v>
      </c>
      <c r="L1621" s="99" t="b">
        <v>0</v>
      </c>
    </row>
    <row r="1622" spans="1:12" ht="15">
      <c r="A1622" s="101" t="s">
        <v>550</v>
      </c>
      <c r="B1622" s="99" t="s">
        <v>504</v>
      </c>
      <c r="C1622" s="99">
        <v>2</v>
      </c>
      <c r="D1622" s="103">
        <v>0.000550138547769991</v>
      </c>
      <c r="E1622" s="103">
        <v>1.8387522472800801</v>
      </c>
      <c r="F1622" s="99" t="s">
        <v>454</v>
      </c>
      <c r="G1622" s="99" t="b">
        <v>0</v>
      </c>
      <c r="H1622" s="99" t="b">
        <v>0</v>
      </c>
      <c r="I1622" s="99" t="b">
        <v>0</v>
      </c>
      <c r="J1622" s="99" t="b">
        <v>0</v>
      </c>
      <c r="K1622" s="99" t="b">
        <v>0</v>
      </c>
      <c r="L1622" s="99" t="b">
        <v>0</v>
      </c>
    </row>
    <row r="1623" spans="1:12" ht="15">
      <c r="A1623" s="101" t="s">
        <v>1704</v>
      </c>
      <c r="B1623" s="99" t="s">
        <v>2079</v>
      </c>
      <c r="C1623" s="99">
        <v>2</v>
      </c>
      <c r="D1623" s="103">
        <v>0.000550138547769991</v>
      </c>
      <c r="E1623" s="103">
        <v>3.3506356082589543</v>
      </c>
      <c r="F1623" s="99" t="s">
        <v>454</v>
      </c>
      <c r="G1623" s="99" t="b">
        <v>0</v>
      </c>
      <c r="H1623" s="99" t="b">
        <v>0</v>
      </c>
      <c r="I1623" s="99" t="b">
        <v>0</v>
      </c>
      <c r="J1623" s="99" t="b">
        <v>0</v>
      </c>
      <c r="K1623" s="99" t="b">
        <v>0</v>
      </c>
      <c r="L1623" s="99" t="b">
        <v>0</v>
      </c>
    </row>
    <row r="1624" spans="1:12" ht="15">
      <c r="A1624" s="101" t="s">
        <v>1996</v>
      </c>
      <c r="B1624" s="99" t="s">
        <v>1479</v>
      </c>
      <c r="C1624" s="99">
        <v>2</v>
      </c>
      <c r="D1624" s="103">
        <v>0.000550138547769991</v>
      </c>
      <c r="E1624" s="103">
        <v>3.174544349203273</v>
      </c>
      <c r="F1624" s="99" t="s">
        <v>454</v>
      </c>
      <c r="G1624" s="99" t="b">
        <v>0</v>
      </c>
      <c r="H1624" s="99" t="b">
        <v>0</v>
      </c>
      <c r="I1624" s="99" t="b">
        <v>0</v>
      </c>
      <c r="J1624" s="99" t="b">
        <v>0</v>
      </c>
      <c r="K1624" s="99" t="b">
        <v>0</v>
      </c>
      <c r="L1624" s="99" t="b">
        <v>0</v>
      </c>
    </row>
    <row r="1625" spans="1:12" ht="15">
      <c r="A1625" s="101" t="s">
        <v>2239</v>
      </c>
      <c r="B1625" s="99" t="s">
        <v>823</v>
      </c>
      <c r="C1625" s="99">
        <v>2</v>
      </c>
      <c r="D1625" s="103">
        <v>0.000550138547769991</v>
      </c>
      <c r="E1625" s="103">
        <v>2.952695599586917</v>
      </c>
      <c r="F1625" s="99" t="s">
        <v>454</v>
      </c>
      <c r="G1625" s="99" t="b">
        <v>0</v>
      </c>
      <c r="H1625" s="99" t="b">
        <v>0</v>
      </c>
      <c r="I1625" s="99" t="b">
        <v>0</v>
      </c>
      <c r="J1625" s="99" t="b">
        <v>0</v>
      </c>
      <c r="K1625" s="99" t="b">
        <v>0</v>
      </c>
      <c r="L1625" s="99" t="b">
        <v>0</v>
      </c>
    </row>
    <row r="1626" spans="1:12" ht="15">
      <c r="A1626" s="101" t="s">
        <v>752</v>
      </c>
      <c r="B1626" s="99" t="s">
        <v>551</v>
      </c>
      <c r="C1626" s="99">
        <v>2</v>
      </c>
      <c r="D1626" s="103">
        <v>0.000550138547769991</v>
      </c>
      <c r="E1626" s="103">
        <v>2.0718820073061255</v>
      </c>
      <c r="F1626" s="99" t="s">
        <v>454</v>
      </c>
      <c r="G1626" s="99" t="b">
        <v>0</v>
      </c>
      <c r="H1626" s="99" t="b">
        <v>0</v>
      </c>
      <c r="I1626" s="99" t="b">
        <v>0</v>
      </c>
      <c r="J1626" s="99" t="b">
        <v>0</v>
      </c>
      <c r="K1626" s="99" t="b">
        <v>0</v>
      </c>
      <c r="L1626" s="99" t="b">
        <v>0</v>
      </c>
    </row>
    <row r="1627" spans="1:12" ht="15">
      <c r="A1627" s="101" t="s">
        <v>545</v>
      </c>
      <c r="B1627" s="99" t="s">
        <v>1263</v>
      </c>
      <c r="C1627" s="99">
        <v>2</v>
      </c>
      <c r="D1627" s="103">
        <v>0.000550138547769991</v>
      </c>
      <c r="E1627" s="103">
        <v>2.8065675639086787</v>
      </c>
      <c r="F1627" s="99" t="s">
        <v>454</v>
      </c>
      <c r="G1627" s="99" t="b">
        <v>0</v>
      </c>
      <c r="H1627" s="99" t="b">
        <v>0</v>
      </c>
      <c r="I1627" s="99" t="b">
        <v>0</v>
      </c>
      <c r="J1627" s="99" t="b">
        <v>0</v>
      </c>
      <c r="K1627" s="99" t="b">
        <v>0</v>
      </c>
      <c r="L1627" s="99" t="b">
        <v>0</v>
      </c>
    </row>
    <row r="1628" spans="1:12" ht="15">
      <c r="A1628" s="101" t="s">
        <v>560</v>
      </c>
      <c r="B1628" s="99" t="s">
        <v>1742</v>
      </c>
      <c r="C1628" s="99">
        <v>2</v>
      </c>
      <c r="D1628" s="103">
        <v>0.000550138547769991</v>
      </c>
      <c r="E1628" s="103">
        <v>2.4755743448672543</v>
      </c>
      <c r="F1628" s="99" t="s">
        <v>454</v>
      </c>
      <c r="G1628" s="99" t="b">
        <v>0</v>
      </c>
      <c r="H1628" s="99" t="b">
        <v>0</v>
      </c>
      <c r="I1628" s="99" t="b">
        <v>0</v>
      </c>
      <c r="J1628" s="99" t="b">
        <v>0</v>
      </c>
      <c r="K1628" s="99" t="b">
        <v>0</v>
      </c>
      <c r="L1628" s="99" t="b">
        <v>0</v>
      </c>
    </row>
    <row r="1629" spans="1:12" ht="15">
      <c r="A1629" s="101" t="s">
        <v>627</v>
      </c>
      <c r="B1629" s="99" t="s">
        <v>968</v>
      </c>
      <c r="C1629" s="99">
        <v>2</v>
      </c>
      <c r="D1629" s="103">
        <v>0.000550138547769991</v>
      </c>
      <c r="E1629" s="103">
        <v>2.0606009968964365</v>
      </c>
      <c r="F1629" s="99" t="s">
        <v>454</v>
      </c>
      <c r="G1629" s="99" t="b">
        <v>0</v>
      </c>
      <c r="H1629" s="99" t="b">
        <v>0</v>
      </c>
      <c r="I1629" s="99" t="b">
        <v>0</v>
      </c>
      <c r="J1629" s="99" t="b">
        <v>0</v>
      </c>
      <c r="K1629" s="99" t="b">
        <v>0</v>
      </c>
      <c r="L1629" s="99" t="b">
        <v>0</v>
      </c>
    </row>
    <row r="1630" spans="1:12" ht="15">
      <c r="A1630" s="101" t="s">
        <v>602</v>
      </c>
      <c r="B1630" s="99" t="s">
        <v>1684</v>
      </c>
      <c r="C1630" s="99">
        <v>2</v>
      </c>
      <c r="D1630" s="103">
        <v>0.000550138547769991</v>
      </c>
      <c r="E1630" s="103">
        <v>2.4755743448672543</v>
      </c>
      <c r="F1630" s="99" t="s">
        <v>454</v>
      </c>
      <c r="G1630" s="99" t="b">
        <v>0</v>
      </c>
      <c r="H1630" s="99" t="b">
        <v>0</v>
      </c>
      <c r="I1630" s="99" t="b">
        <v>0</v>
      </c>
      <c r="J1630" s="99" t="b">
        <v>0</v>
      </c>
      <c r="K1630" s="99" t="b">
        <v>0</v>
      </c>
      <c r="L1630" s="99" t="b">
        <v>0</v>
      </c>
    </row>
    <row r="1631" spans="1:12" ht="15">
      <c r="A1631" s="101" t="s">
        <v>479</v>
      </c>
      <c r="B1631" s="99" t="s">
        <v>925</v>
      </c>
      <c r="C1631" s="99">
        <v>2</v>
      </c>
      <c r="D1631" s="103">
        <v>0.000550138547769991</v>
      </c>
      <c r="E1631" s="103">
        <v>1.7708520116421442</v>
      </c>
      <c r="F1631" s="99" t="s">
        <v>454</v>
      </c>
      <c r="G1631" s="99" t="b">
        <v>0</v>
      </c>
      <c r="H1631" s="99" t="b">
        <v>0</v>
      </c>
      <c r="I1631" s="99" t="b">
        <v>0</v>
      </c>
      <c r="J1631" s="99" t="b">
        <v>0</v>
      </c>
      <c r="K1631" s="99" t="b">
        <v>0</v>
      </c>
      <c r="L1631" s="99" t="b">
        <v>0</v>
      </c>
    </row>
    <row r="1632" spans="1:12" ht="15">
      <c r="A1632" s="101" t="s">
        <v>700</v>
      </c>
      <c r="B1632" s="99" t="s">
        <v>657</v>
      </c>
      <c r="C1632" s="99">
        <v>2</v>
      </c>
      <c r="D1632" s="103">
        <v>0.000550138547769991</v>
      </c>
      <c r="E1632" s="103">
        <v>2.2714543622113297</v>
      </c>
      <c r="F1632" s="99" t="s">
        <v>454</v>
      </c>
      <c r="G1632" s="99" t="b">
        <v>0</v>
      </c>
      <c r="H1632" s="99" t="b">
        <v>0</v>
      </c>
      <c r="I1632" s="99" t="b">
        <v>0</v>
      </c>
      <c r="J1632" s="99" t="b">
        <v>0</v>
      </c>
      <c r="K1632" s="99" t="b">
        <v>0</v>
      </c>
      <c r="L1632" s="99" t="b">
        <v>0</v>
      </c>
    </row>
    <row r="1633" spans="1:12" ht="15">
      <c r="A1633" s="101" t="s">
        <v>1048</v>
      </c>
      <c r="B1633" s="99" t="s">
        <v>1438</v>
      </c>
      <c r="C1633" s="99">
        <v>2</v>
      </c>
      <c r="D1633" s="103">
        <v>0.000550138547769991</v>
      </c>
      <c r="E1633" s="103">
        <v>2.7766043405312355</v>
      </c>
      <c r="F1633" s="99" t="s">
        <v>454</v>
      </c>
      <c r="G1633" s="99" t="b">
        <v>0</v>
      </c>
      <c r="H1633" s="99" t="b">
        <v>0</v>
      </c>
      <c r="I1633" s="99" t="b">
        <v>0</v>
      </c>
      <c r="J1633" s="99" t="b">
        <v>0</v>
      </c>
      <c r="K1633" s="99" t="b">
        <v>0</v>
      </c>
      <c r="L1633" s="99" t="b">
        <v>0</v>
      </c>
    </row>
    <row r="1634" spans="1:12" ht="15">
      <c r="A1634" s="101" t="s">
        <v>737</v>
      </c>
      <c r="B1634" s="99" t="s">
        <v>550</v>
      </c>
      <c r="C1634" s="99">
        <v>2</v>
      </c>
      <c r="D1634" s="103">
        <v>0.000550138547769991</v>
      </c>
      <c r="E1634" s="103">
        <v>1.9984530901475919</v>
      </c>
      <c r="F1634" s="99" t="s">
        <v>454</v>
      </c>
      <c r="G1634" s="99" t="b">
        <v>0</v>
      </c>
      <c r="H1634" s="99" t="b">
        <v>0</v>
      </c>
      <c r="I1634" s="99" t="b">
        <v>0</v>
      </c>
      <c r="J1634" s="99" t="b">
        <v>0</v>
      </c>
      <c r="K1634" s="99" t="b">
        <v>0</v>
      </c>
      <c r="L1634" s="99" t="b">
        <v>0</v>
      </c>
    </row>
    <row r="1635" spans="1:12" ht="15">
      <c r="A1635" s="101" t="s">
        <v>594</v>
      </c>
      <c r="B1635" s="99" t="s">
        <v>2315</v>
      </c>
      <c r="C1635" s="99">
        <v>2</v>
      </c>
      <c r="D1635" s="103">
        <v>0.000550138547769991</v>
      </c>
      <c r="E1635" s="103">
        <v>3.3506356082589543</v>
      </c>
      <c r="F1635" s="99" t="s">
        <v>454</v>
      </c>
      <c r="G1635" s="99" t="b">
        <v>0</v>
      </c>
      <c r="H1635" s="99" t="b">
        <v>0</v>
      </c>
      <c r="I1635" s="99" t="b">
        <v>0</v>
      </c>
      <c r="J1635" s="99" t="b">
        <v>0</v>
      </c>
      <c r="K1635" s="99" t="b">
        <v>0</v>
      </c>
      <c r="L1635" s="99" t="b">
        <v>0</v>
      </c>
    </row>
    <row r="1636" spans="1:12" ht="15">
      <c r="A1636" s="101" t="s">
        <v>586</v>
      </c>
      <c r="B1636" s="99" t="s">
        <v>1513</v>
      </c>
      <c r="C1636" s="99">
        <v>2</v>
      </c>
      <c r="D1636" s="103">
        <v>0.000550138547769991</v>
      </c>
      <c r="E1636" s="103">
        <v>2.4475456212670106</v>
      </c>
      <c r="F1636" s="99" t="s">
        <v>454</v>
      </c>
      <c r="G1636" s="99" t="b">
        <v>0</v>
      </c>
      <c r="H1636" s="99" t="b">
        <v>0</v>
      </c>
      <c r="I1636" s="99" t="b">
        <v>0</v>
      </c>
      <c r="J1636" s="99" t="b">
        <v>0</v>
      </c>
      <c r="K1636" s="99" t="b">
        <v>0</v>
      </c>
      <c r="L1636" s="99" t="b">
        <v>0</v>
      </c>
    </row>
    <row r="1637" spans="1:12" ht="15">
      <c r="A1637" s="101" t="s">
        <v>2248</v>
      </c>
      <c r="B1637" s="99" t="s">
        <v>947</v>
      </c>
      <c r="C1637" s="99">
        <v>2</v>
      </c>
      <c r="D1637" s="103">
        <v>0.000550138547769991</v>
      </c>
      <c r="E1637" s="103">
        <v>2.952695599586917</v>
      </c>
      <c r="F1637" s="99" t="s">
        <v>454</v>
      </c>
      <c r="G1637" s="99" t="b">
        <v>0</v>
      </c>
      <c r="H1637" s="99" t="b">
        <v>0</v>
      </c>
      <c r="I1637" s="99" t="b">
        <v>0</v>
      </c>
      <c r="J1637" s="99" t="b">
        <v>0</v>
      </c>
      <c r="K1637" s="99" t="b">
        <v>0</v>
      </c>
      <c r="L1637" s="99" t="b">
        <v>0</v>
      </c>
    </row>
    <row r="1638" spans="1:12" ht="15">
      <c r="A1638" s="101" t="s">
        <v>1037</v>
      </c>
      <c r="B1638" s="99" t="s">
        <v>651</v>
      </c>
      <c r="C1638" s="99">
        <v>2</v>
      </c>
      <c r="D1638" s="103">
        <v>0.000550138547769991</v>
      </c>
      <c r="E1638" s="103">
        <v>2.952695599586917</v>
      </c>
      <c r="F1638" s="99" t="s">
        <v>454</v>
      </c>
      <c r="G1638" s="99" t="b">
        <v>0</v>
      </c>
      <c r="H1638" s="99" t="b">
        <v>0</v>
      </c>
      <c r="I1638" s="99" t="b">
        <v>0</v>
      </c>
      <c r="J1638" s="99" t="b">
        <v>0</v>
      </c>
      <c r="K1638" s="99" t="b">
        <v>0</v>
      </c>
      <c r="L1638" s="99" t="b">
        <v>0</v>
      </c>
    </row>
    <row r="1639" spans="1:12" ht="15">
      <c r="A1639" s="101" t="s">
        <v>768</v>
      </c>
      <c r="B1639" s="99" t="s">
        <v>1894</v>
      </c>
      <c r="C1639" s="99">
        <v>2</v>
      </c>
      <c r="D1639" s="103">
        <v>0.000550138547769991</v>
      </c>
      <c r="E1639" s="103">
        <v>2.8065675639086787</v>
      </c>
      <c r="F1639" s="99" t="s">
        <v>454</v>
      </c>
      <c r="G1639" s="99" t="b">
        <v>0</v>
      </c>
      <c r="H1639" s="99" t="b">
        <v>0</v>
      </c>
      <c r="I1639" s="99" t="b">
        <v>0</v>
      </c>
      <c r="J1639" s="99" t="b">
        <v>0</v>
      </c>
      <c r="K1639" s="99" t="b">
        <v>1</v>
      </c>
      <c r="L1639" s="99" t="b">
        <v>0</v>
      </c>
    </row>
    <row r="1640" spans="1:12" ht="15">
      <c r="A1640" s="101" t="s">
        <v>678</v>
      </c>
      <c r="B1640" s="99" t="s">
        <v>488</v>
      </c>
      <c r="C1640" s="99">
        <v>2</v>
      </c>
      <c r="D1640" s="103">
        <v>0.000550138547769991</v>
      </c>
      <c r="E1640" s="103">
        <v>1.768004168769318</v>
      </c>
      <c r="F1640" s="99" t="s">
        <v>454</v>
      </c>
      <c r="G1640" s="99" t="b">
        <v>0</v>
      </c>
      <c r="H1640" s="99" t="b">
        <v>0</v>
      </c>
      <c r="I1640" s="99" t="b">
        <v>0</v>
      </c>
      <c r="J1640" s="99" t="b">
        <v>0</v>
      </c>
      <c r="K1640" s="99" t="b">
        <v>0</v>
      </c>
      <c r="L1640" s="99" t="b">
        <v>0</v>
      </c>
    </row>
    <row r="1641" spans="1:12" ht="15">
      <c r="A1641" s="101" t="s">
        <v>494</v>
      </c>
      <c r="B1641" s="99" t="s">
        <v>877</v>
      </c>
      <c r="C1641" s="99">
        <v>2</v>
      </c>
      <c r="D1641" s="103">
        <v>0.000550138547769991</v>
      </c>
      <c r="E1641" s="103">
        <v>2.6304763048529978</v>
      </c>
      <c r="F1641" s="99" t="s">
        <v>454</v>
      </c>
      <c r="G1641" s="99" t="b">
        <v>0</v>
      </c>
      <c r="H1641" s="99" t="b">
        <v>0</v>
      </c>
      <c r="I1641" s="99" t="b">
        <v>0</v>
      </c>
      <c r="J1641" s="99" t="b">
        <v>0</v>
      </c>
      <c r="K1641" s="99" t="b">
        <v>0</v>
      </c>
      <c r="L1641" s="99" t="b">
        <v>0</v>
      </c>
    </row>
    <row r="1642" spans="1:12" ht="15">
      <c r="A1642" s="101" t="s">
        <v>1305</v>
      </c>
      <c r="B1642" s="99" t="s">
        <v>2125</v>
      </c>
      <c r="C1642" s="99">
        <v>2</v>
      </c>
      <c r="D1642" s="103">
        <v>0.000550138547769991</v>
      </c>
      <c r="E1642" s="103">
        <v>3.049605612594973</v>
      </c>
      <c r="F1642" s="99" t="s">
        <v>454</v>
      </c>
      <c r="G1642" s="99" t="b">
        <v>0</v>
      </c>
      <c r="H1642" s="99" t="b">
        <v>0</v>
      </c>
      <c r="I1642" s="99" t="b">
        <v>0</v>
      </c>
      <c r="J1642" s="99" t="b">
        <v>0</v>
      </c>
      <c r="K1642" s="99" t="b">
        <v>0</v>
      </c>
      <c r="L1642" s="99" t="b">
        <v>0</v>
      </c>
    </row>
    <row r="1643" spans="1:12" ht="15">
      <c r="A1643" s="101" t="s">
        <v>477</v>
      </c>
      <c r="B1643" s="99" t="s">
        <v>1178</v>
      </c>
      <c r="C1643" s="99">
        <v>2</v>
      </c>
      <c r="D1643" s="103">
        <v>0.000550138547769991</v>
      </c>
      <c r="E1643" s="103">
        <v>1.9526955995869169</v>
      </c>
      <c r="F1643" s="99" t="s">
        <v>454</v>
      </c>
      <c r="G1643" s="99" t="b">
        <v>0</v>
      </c>
      <c r="H1643" s="99" t="b">
        <v>0</v>
      </c>
      <c r="I1643" s="99" t="b">
        <v>0</v>
      </c>
      <c r="J1643" s="99" t="b">
        <v>0</v>
      </c>
      <c r="K1643" s="99" t="b">
        <v>0</v>
      </c>
      <c r="L1643" s="99" t="b">
        <v>0</v>
      </c>
    </row>
    <row r="1644" spans="1:12" ht="15">
      <c r="A1644" s="101" t="s">
        <v>490</v>
      </c>
      <c r="B1644" s="99" t="s">
        <v>496</v>
      </c>
      <c r="C1644" s="99">
        <v>2</v>
      </c>
      <c r="D1644" s="103">
        <v>0.000550138547769991</v>
      </c>
      <c r="E1644" s="103">
        <v>1.395188397681259</v>
      </c>
      <c r="F1644" s="99" t="s">
        <v>454</v>
      </c>
      <c r="G1644" s="99" t="b">
        <v>0</v>
      </c>
      <c r="H1644" s="99" t="b">
        <v>0</v>
      </c>
      <c r="I1644" s="99" t="b">
        <v>0</v>
      </c>
      <c r="J1644" s="99" t="b">
        <v>0</v>
      </c>
      <c r="K1644" s="99" t="b">
        <v>0</v>
      </c>
      <c r="L1644" s="99" t="b">
        <v>0</v>
      </c>
    </row>
    <row r="1645" spans="1:12" ht="15">
      <c r="A1645" s="101" t="s">
        <v>1121</v>
      </c>
      <c r="B1645" s="99" t="s">
        <v>574</v>
      </c>
      <c r="C1645" s="99">
        <v>2</v>
      </c>
      <c r="D1645" s="103">
        <v>0.0006833671362470793</v>
      </c>
      <c r="E1645" s="103">
        <v>2.1201866868806802</v>
      </c>
      <c r="F1645" s="99" t="s">
        <v>454</v>
      </c>
      <c r="G1645" s="99" t="b">
        <v>0</v>
      </c>
      <c r="H1645" s="99" t="b">
        <v>0</v>
      </c>
      <c r="I1645" s="99" t="b">
        <v>0</v>
      </c>
      <c r="J1645" s="99" t="b">
        <v>0</v>
      </c>
      <c r="K1645" s="99" t="b">
        <v>0</v>
      </c>
      <c r="L1645" s="99" t="b">
        <v>0</v>
      </c>
    </row>
    <row r="1646" spans="1:12" ht="15">
      <c r="A1646" s="101" t="s">
        <v>593</v>
      </c>
      <c r="B1646" s="99" t="s">
        <v>1462</v>
      </c>
      <c r="C1646" s="99">
        <v>2</v>
      </c>
      <c r="D1646" s="103">
        <v>0.000550138547769991</v>
      </c>
      <c r="E1646" s="103">
        <v>2.748575616930992</v>
      </c>
      <c r="F1646" s="99" t="s">
        <v>454</v>
      </c>
      <c r="G1646" s="99" t="b">
        <v>0</v>
      </c>
      <c r="H1646" s="99" t="b">
        <v>0</v>
      </c>
      <c r="I1646" s="99" t="b">
        <v>0</v>
      </c>
      <c r="J1646" s="99" t="b">
        <v>0</v>
      </c>
      <c r="K1646" s="99" t="b">
        <v>0</v>
      </c>
      <c r="L1646" s="99" t="b">
        <v>0</v>
      </c>
    </row>
    <row r="1647" spans="1:12" ht="15">
      <c r="A1647" s="101" t="s">
        <v>691</v>
      </c>
      <c r="B1647" s="99" t="s">
        <v>1308</v>
      </c>
      <c r="C1647" s="99">
        <v>2</v>
      </c>
      <c r="D1647" s="103">
        <v>0.0006833671362470793</v>
      </c>
      <c r="E1647" s="103">
        <v>2.3506356082589543</v>
      </c>
      <c r="F1647" s="99" t="s">
        <v>454</v>
      </c>
      <c r="G1647" s="99" t="b">
        <v>0</v>
      </c>
      <c r="H1647" s="99" t="b">
        <v>0</v>
      </c>
      <c r="I1647" s="99" t="b">
        <v>0</v>
      </c>
      <c r="J1647" s="99" t="b">
        <v>0</v>
      </c>
      <c r="K1647" s="99" t="b">
        <v>0</v>
      </c>
      <c r="L1647" s="99" t="b">
        <v>0</v>
      </c>
    </row>
    <row r="1648" spans="1:12" ht="15">
      <c r="A1648" s="101" t="s">
        <v>555</v>
      </c>
      <c r="B1648" s="99" t="s">
        <v>566</v>
      </c>
      <c r="C1648" s="99">
        <v>2</v>
      </c>
      <c r="D1648" s="103">
        <v>0.0006833671362470793</v>
      </c>
      <c r="E1648" s="103">
        <v>1.961469523894422</v>
      </c>
      <c r="F1648" s="99" t="s">
        <v>454</v>
      </c>
      <c r="G1648" s="99" t="b">
        <v>0</v>
      </c>
      <c r="H1648" s="99" t="b">
        <v>0</v>
      </c>
      <c r="I1648" s="99" t="b">
        <v>0</v>
      </c>
      <c r="J1648" s="99" t="b">
        <v>0</v>
      </c>
      <c r="K1648" s="99" t="b">
        <v>0</v>
      </c>
      <c r="L1648" s="99" t="b">
        <v>0</v>
      </c>
    </row>
    <row r="1649" spans="1:12" ht="15">
      <c r="A1649" s="101" t="s">
        <v>753</v>
      </c>
      <c r="B1649" s="99" t="s">
        <v>621</v>
      </c>
      <c r="C1649" s="99">
        <v>2</v>
      </c>
      <c r="D1649" s="103">
        <v>0.000550138547769991</v>
      </c>
      <c r="E1649" s="103">
        <v>2.2203018397639482</v>
      </c>
      <c r="F1649" s="99" t="s">
        <v>454</v>
      </c>
      <c r="G1649" s="99" t="b">
        <v>0</v>
      </c>
      <c r="H1649" s="99" t="b">
        <v>0</v>
      </c>
      <c r="I1649" s="99" t="b">
        <v>0</v>
      </c>
      <c r="J1649" s="99" t="b">
        <v>0</v>
      </c>
      <c r="K1649" s="99" t="b">
        <v>0</v>
      </c>
      <c r="L1649" s="99" t="b">
        <v>0</v>
      </c>
    </row>
    <row r="1650" spans="1:12" ht="15">
      <c r="A1650" s="101" t="s">
        <v>790</v>
      </c>
      <c r="B1650" s="99" t="s">
        <v>2261</v>
      </c>
      <c r="C1650" s="99">
        <v>2</v>
      </c>
      <c r="D1650" s="103">
        <v>0.000550138547769991</v>
      </c>
      <c r="E1650" s="103">
        <v>2.8065675639086787</v>
      </c>
      <c r="F1650" s="99" t="s">
        <v>454</v>
      </c>
      <c r="G1650" s="99" t="b">
        <v>0</v>
      </c>
      <c r="H1650" s="99" t="b">
        <v>0</v>
      </c>
      <c r="I1650" s="99" t="b">
        <v>0</v>
      </c>
      <c r="J1650" s="99" t="b">
        <v>0</v>
      </c>
      <c r="K1650" s="99" t="b">
        <v>0</v>
      </c>
      <c r="L1650" s="99" t="b">
        <v>0</v>
      </c>
    </row>
    <row r="1651" spans="1:12" ht="15">
      <c r="A1651" s="101" t="s">
        <v>585</v>
      </c>
      <c r="B1651" s="99" t="s">
        <v>650</v>
      </c>
      <c r="C1651" s="99">
        <v>2</v>
      </c>
      <c r="D1651" s="103">
        <v>0.000550138547769991</v>
      </c>
      <c r="E1651" s="103">
        <v>2.044210580708267</v>
      </c>
      <c r="F1651" s="99" t="s">
        <v>454</v>
      </c>
      <c r="G1651" s="99" t="b">
        <v>0</v>
      </c>
      <c r="H1651" s="99" t="b">
        <v>0</v>
      </c>
      <c r="I1651" s="99" t="b">
        <v>0</v>
      </c>
      <c r="J1651" s="99" t="b">
        <v>0</v>
      </c>
      <c r="K1651" s="99" t="b">
        <v>0</v>
      </c>
      <c r="L1651" s="99" t="b">
        <v>0</v>
      </c>
    </row>
    <row r="1652" spans="1:12" ht="15">
      <c r="A1652" s="101" t="s">
        <v>873</v>
      </c>
      <c r="B1652" s="99" t="s">
        <v>2035</v>
      </c>
      <c r="C1652" s="99">
        <v>2</v>
      </c>
      <c r="D1652" s="103">
        <v>0.000550138547769991</v>
      </c>
      <c r="E1652" s="103">
        <v>3.3506356082589543</v>
      </c>
      <c r="F1652" s="99" t="s">
        <v>454</v>
      </c>
      <c r="G1652" s="99" t="b">
        <v>0</v>
      </c>
      <c r="H1652" s="99" t="b">
        <v>0</v>
      </c>
      <c r="I1652" s="99" t="b">
        <v>0</v>
      </c>
      <c r="J1652" s="99" t="b">
        <v>0</v>
      </c>
      <c r="K1652" s="99" t="b">
        <v>0</v>
      </c>
      <c r="L1652" s="99" t="b">
        <v>0</v>
      </c>
    </row>
    <row r="1653" spans="1:12" ht="15">
      <c r="A1653" s="101" t="s">
        <v>544</v>
      </c>
      <c r="B1653" s="99" t="s">
        <v>862</v>
      </c>
      <c r="C1653" s="99">
        <v>2</v>
      </c>
      <c r="D1653" s="103">
        <v>0.0006833671362470793</v>
      </c>
      <c r="E1653" s="103">
        <v>2.204507572580716</v>
      </c>
      <c r="F1653" s="99" t="s">
        <v>454</v>
      </c>
      <c r="G1653" s="99" t="b">
        <v>0</v>
      </c>
      <c r="H1653" s="99" t="b">
        <v>0</v>
      </c>
      <c r="I1653" s="99" t="b">
        <v>0</v>
      </c>
      <c r="J1653" s="99" t="b">
        <v>0</v>
      </c>
      <c r="K1653" s="99" t="b">
        <v>0</v>
      </c>
      <c r="L1653" s="99" t="b">
        <v>0</v>
      </c>
    </row>
    <row r="1654" spans="1:12" ht="15">
      <c r="A1654" s="101" t="s">
        <v>1260</v>
      </c>
      <c r="B1654" s="99" t="s">
        <v>486</v>
      </c>
      <c r="C1654" s="99">
        <v>2</v>
      </c>
      <c r="D1654" s="103">
        <v>0.000550138547769991</v>
      </c>
      <c r="E1654" s="103">
        <v>2.6102729187647107</v>
      </c>
      <c r="F1654" s="99" t="s">
        <v>454</v>
      </c>
      <c r="G1654" s="99" t="b">
        <v>0</v>
      </c>
      <c r="H1654" s="99" t="b">
        <v>0</v>
      </c>
      <c r="I1654" s="99" t="b">
        <v>0</v>
      </c>
      <c r="J1654" s="99" t="b">
        <v>0</v>
      </c>
      <c r="K1654" s="99" t="b">
        <v>0</v>
      </c>
      <c r="L1654" s="99" t="b">
        <v>0</v>
      </c>
    </row>
    <row r="1655" spans="1:12" ht="15">
      <c r="A1655" s="101" t="s">
        <v>727</v>
      </c>
      <c r="B1655" s="99" t="s">
        <v>912</v>
      </c>
      <c r="C1655" s="99">
        <v>2</v>
      </c>
      <c r="D1655" s="103">
        <v>0.000550138547769991</v>
      </c>
      <c r="E1655" s="103">
        <v>2.873514353539292</v>
      </c>
      <c r="F1655" s="99" t="s">
        <v>454</v>
      </c>
      <c r="G1655" s="99" t="b">
        <v>0</v>
      </c>
      <c r="H1655" s="99" t="b">
        <v>0</v>
      </c>
      <c r="I1655" s="99" t="b">
        <v>0</v>
      </c>
      <c r="J1655" s="99" t="b">
        <v>0</v>
      </c>
      <c r="K1655" s="99" t="b">
        <v>0</v>
      </c>
      <c r="L1655" s="99" t="b">
        <v>0</v>
      </c>
    </row>
    <row r="1656" spans="1:12" ht="15">
      <c r="A1656" s="101" t="s">
        <v>661</v>
      </c>
      <c r="B1656" s="99" t="s">
        <v>1996</v>
      </c>
      <c r="C1656" s="99">
        <v>2</v>
      </c>
      <c r="D1656" s="103">
        <v>0.000550138547769991</v>
      </c>
      <c r="E1656" s="103">
        <v>2.748575616930992</v>
      </c>
      <c r="F1656" s="99" t="s">
        <v>454</v>
      </c>
      <c r="G1656" s="99" t="b">
        <v>0</v>
      </c>
      <c r="H1656" s="99" t="b">
        <v>0</v>
      </c>
      <c r="I1656" s="99" t="b">
        <v>0</v>
      </c>
      <c r="J1656" s="99" t="b">
        <v>0</v>
      </c>
      <c r="K1656" s="99" t="b">
        <v>0</v>
      </c>
      <c r="L1656" s="99" t="b">
        <v>0</v>
      </c>
    </row>
    <row r="1657" spans="1:12" ht="15">
      <c r="A1657" s="101" t="s">
        <v>2206</v>
      </c>
      <c r="B1657" s="99" t="s">
        <v>1256</v>
      </c>
      <c r="C1657" s="99">
        <v>2</v>
      </c>
      <c r="D1657" s="103">
        <v>0.000550138547769991</v>
      </c>
      <c r="E1657" s="103">
        <v>3.049605612594973</v>
      </c>
      <c r="F1657" s="99" t="s">
        <v>454</v>
      </c>
      <c r="G1657" s="99" t="b">
        <v>0</v>
      </c>
      <c r="H1657" s="99" t="b">
        <v>0</v>
      </c>
      <c r="I1657" s="99" t="b">
        <v>0</v>
      </c>
      <c r="J1657" s="99" t="b">
        <v>0</v>
      </c>
      <c r="K1657" s="99" t="b">
        <v>0</v>
      </c>
      <c r="L1657" s="99" t="b">
        <v>0</v>
      </c>
    </row>
    <row r="1658" spans="1:12" ht="15">
      <c r="A1658" s="101" t="s">
        <v>602</v>
      </c>
      <c r="B1658" s="99" t="s">
        <v>1256</v>
      </c>
      <c r="C1658" s="99">
        <v>2</v>
      </c>
      <c r="D1658" s="103">
        <v>0.000550138547769991</v>
      </c>
      <c r="E1658" s="103">
        <v>2.174544349203273</v>
      </c>
      <c r="F1658" s="99" t="s">
        <v>454</v>
      </c>
      <c r="G1658" s="99" t="b">
        <v>0</v>
      </c>
      <c r="H1658" s="99" t="b">
        <v>0</v>
      </c>
      <c r="I1658" s="99" t="b">
        <v>0</v>
      </c>
      <c r="J1658" s="99" t="b">
        <v>0</v>
      </c>
      <c r="K1658" s="99" t="b">
        <v>0</v>
      </c>
      <c r="L1658" s="99" t="b">
        <v>0</v>
      </c>
    </row>
    <row r="1659" spans="1:12" ht="15">
      <c r="A1659" s="101" t="s">
        <v>1677</v>
      </c>
      <c r="B1659" s="99" t="s">
        <v>2302</v>
      </c>
      <c r="C1659" s="99">
        <v>2</v>
      </c>
      <c r="D1659" s="103">
        <v>0.000550138547769991</v>
      </c>
      <c r="E1659" s="103">
        <v>3.3506356082589543</v>
      </c>
      <c r="F1659" s="99" t="s">
        <v>454</v>
      </c>
      <c r="G1659" s="99" t="b">
        <v>0</v>
      </c>
      <c r="H1659" s="99" t="b">
        <v>0</v>
      </c>
      <c r="I1659" s="99" t="b">
        <v>0</v>
      </c>
      <c r="J1659" s="99" t="b">
        <v>0</v>
      </c>
      <c r="K1659" s="99" t="b">
        <v>0</v>
      </c>
      <c r="L1659" s="99" t="b">
        <v>0</v>
      </c>
    </row>
    <row r="1660" spans="1:12" ht="15">
      <c r="A1660" s="101" t="s">
        <v>560</v>
      </c>
      <c r="B1660" s="99" t="s">
        <v>737</v>
      </c>
      <c r="C1660" s="99">
        <v>2</v>
      </c>
      <c r="D1660" s="103">
        <v>0.000550138547769991</v>
      </c>
      <c r="E1660" s="103">
        <v>1.8223618310919105</v>
      </c>
      <c r="F1660" s="99" t="s">
        <v>454</v>
      </c>
      <c r="G1660" s="99" t="b">
        <v>0</v>
      </c>
      <c r="H1660" s="99" t="b">
        <v>0</v>
      </c>
      <c r="I1660" s="99" t="b">
        <v>0</v>
      </c>
      <c r="J1660" s="99" t="b">
        <v>0</v>
      </c>
      <c r="K1660" s="99" t="b">
        <v>0</v>
      </c>
      <c r="L1660" s="99" t="b">
        <v>0</v>
      </c>
    </row>
    <row r="1661" spans="1:12" ht="15">
      <c r="A1661" s="101" t="s">
        <v>846</v>
      </c>
      <c r="B1661" s="99" t="s">
        <v>810</v>
      </c>
      <c r="C1661" s="99">
        <v>2</v>
      </c>
      <c r="D1661" s="103">
        <v>0.000550138547769991</v>
      </c>
      <c r="E1661" s="103">
        <v>2.6516656039229356</v>
      </c>
      <c r="F1661" s="99" t="s">
        <v>454</v>
      </c>
      <c r="G1661" s="99" t="b">
        <v>0</v>
      </c>
      <c r="H1661" s="99" t="b">
        <v>0</v>
      </c>
      <c r="I1661" s="99" t="b">
        <v>0</v>
      </c>
      <c r="J1661" s="99" t="b">
        <v>0</v>
      </c>
      <c r="K1661" s="99" t="b">
        <v>0</v>
      </c>
      <c r="L1661" s="99" t="b">
        <v>0</v>
      </c>
    </row>
    <row r="1662" spans="1:12" ht="15">
      <c r="A1662" s="101" t="s">
        <v>1662</v>
      </c>
      <c r="B1662" s="99" t="s">
        <v>1198</v>
      </c>
      <c r="C1662" s="99">
        <v>2</v>
      </c>
      <c r="D1662" s="103">
        <v>0.000550138547769991</v>
      </c>
      <c r="E1662" s="103">
        <v>3.174544349203273</v>
      </c>
      <c r="F1662" s="99" t="s">
        <v>454</v>
      </c>
      <c r="G1662" s="99" t="b">
        <v>0</v>
      </c>
      <c r="H1662" s="99" t="b">
        <v>0</v>
      </c>
      <c r="I1662" s="99" t="b">
        <v>0</v>
      </c>
      <c r="J1662" s="99" t="b">
        <v>0</v>
      </c>
      <c r="K1662" s="99" t="b">
        <v>0</v>
      </c>
      <c r="L1662" s="99" t="b">
        <v>0</v>
      </c>
    </row>
    <row r="1663" spans="1:12" ht="15">
      <c r="A1663" s="101" t="s">
        <v>866</v>
      </c>
      <c r="B1663" s="99" t="s">
        <v>1432</v>
      </c>
      <c r="C1663" s="99">
        <v>2</v>
      </c>
      <c r="D1663" s="103">
        <v>0.000550138547769991</v>
      </c>
      <c r="E1663" s="103">
        <v>2.7766043405312355</v>
      </c>
      <c r="F1663" s="99" t="s">
        <v>454</v>
      </c>
      <c r="G1663" s="99" t="b">
        <v>0</v>
      </c>
      <c r="H1663" s="99" t="b">
        <v>0</v>
      </c>
      <c r="I1663" s="99" t="b">
        <v>0</v>
      </c>
      <c r="J1663" s="99" t="b">
        <v>0</v>
      </c>
      <c r="K1663" s="99" t="b">
        <v>0</v>
      </c>
      <c r="L1663" s="99" t="b">
        <v>0</v>
      </c>
    </row>
    <row r="1664" spans="1:12" ht="15">
      <c r="A1664" s="101" t="s">
        <v>759</v>
      </c>
      <c r="B1664" s="99" t="s">
        <v>1171</v>
      </c>
      <c r="C1664" s="99">
        <v>2</v>
      </c>
      <c r="D1664" s="103">
        <v>0.000550138547769991</v>
      </c>
      <c r="E1664" s="103">
        <v>2.873514353539292</v>
      </c>
      <c r="F1664" s="99" t="s">
        <v>454</v>
      </c>
      <c r="G1664" s="99" t="b">
        <v>0</v>
      </c>
      <c r="H1664" s="99" t="b">
        <v>0</v>
      </c>
      <c r="I1664" s="99" t="b">
        <v>0</v>
      </c>
      <c r="J1664" s="99" t="b">
        <v>0</v>
      </c>
      <c r="K1664" s="99" t="b">
        <v>0</v>
      </c>
      <c r="L1664" s="99" t="b">
        <v>0</v>
      </c>
    </row>
    <row r="1665" spans="1:12" ht="15">
      <c r="A1665" s="101" t="s">
        <v>1251</v>
      </c>
      <c r="B1665" s="99" t="s">
        <v>587</v>
      </c>
      <c r="C1665" s="99">
        <v>2</v>
      </c>
      <c r="D1665" s="103">
        <v>0.000550138547769991</v>
      </c>
      <c r="E1665" s="103">
        <v>2.2714543622113297</v>
      </c>
      <c r="F1665" s="99" t="s">
        <v>454</v>
      </c>
      <c r="G1665" s="99" t="b">
        <v>0</v>
      </c>
      <c r="H1665" s="99" t="b">
        <v>0</v>
      </c>
      <c r="I1665" s="99" t="b">
        <v>0</v>
      </c>
      <c r="J1665" s="99" t="b">
        <v>0</v>
      </c>
      <c r="K1665" s="99" t="b">
        <v>0</v>
      </c>
      <c r="L1665" s="99" t="b">
        <v>0</v>
      </c>
    </row>
    <row r="1666" spans="1:12" ht="15">
      <c r="A1666" s="101" t="s">
        <v>804</v>
      </c>
      <c r="B1666" s="99" t="s">
        <v>555</v>
      </c>
      <c r="C1666" s="99">
        <v>2</v>
      </c>
      <c r="D1666" s="103">
        <v>0.000550138547769991</v>
      </c>
      <c r="E1666" s="103">
        <v>1.9034775769167351</v>
      </c>
      <c r="F1666" s="99" t="s">
        <v>454</v>
      </c>
      <c r="G1666" s="99" t="b">
        <v>0</v>
      </c>
      <c r="H1666" s="99" t="b">
        <v>0</v>
      </c>
      <c r="I1666" s="99" t="b">
        <v>0</v>
      </c>
      <c r="J1666" s="99" t="b">
        <v>0</v>
      </c>
      <c r="K1666" s="99" t="b">
        <v>0</v>
      </c>
      <c r="L1666" s="99" t="b">
        <v>0</v>
      </c>
    </row>
    <row r="1667" spans="1:12" ht="15">
      <c r="A1667" s="101" t="s">
        <v>528</v>
      </c>
      <c r="B1667" s="99" t="s">
        <v>479</v>
      </c>
      <c r="C1667" s="99">
        <v>2</v>
      </c>
      <c r="D1667" s="103">
        <v>0.000550138547769991</v>
      </c>
      <c r="E1667" s="103">
        <v>1.1687920203141817</v>
      </c>
      <c r="F1667" s="99" t="s">
        <v>454</v>
      </c>
      <c r="G1667" s="99" t="b">
        <v>0</v>
      </c>
      <c r="H1667" s="99" t="b">
        <v>0</v>
      </c>
      <c r="I1667" s="99" t="b">
        <v>0</v>
      </c>
      <c r="J1667" s="99" t="b">
        <v>0</v>
      </c>
      <c r="K1667" s="99" t="b">
        <v>0</v>
      </c>
      <c r="L1667" s="99" t="b">
        <v>0</v>
      </c>
    </row>
    <row r="1668" spans="1:12" ht="15">
      <c r="A1668" s="101" t="s">
        <v>1873</v>
      </c>
      <c r="B1668" s="99" t="s">
        <v>478</v>
      </c>
      <c r="C1668" s="99">
        <v>2</v>
      </c>
      <c r="D1668" s="103">
        <v>0.000550138547769991</v>
      </c>
      <c r="E1668" s="103">
        <v>2.5377222516160987</v>
      </c>
      <c r="F1668" s="99" t="s">
        <v>454</v>
      </c>
      <c r="G1668" s="99" t="b">
        <v>0</v>
      </c>
      <c r="H1668" s="99" t="b">
        <v>0</v>
      </c>
      <c r="I1668" s="99" t="b">
        <v>0</v>
      </c>
      <c r="J1668" s="99" t="b">
        <v>0</v>
      </c>
      <c r="K1668" s="99" t="b">
        <v>0</v>
      </c>
      <c r="L1668" s="99" t="b">
        <v>0</v>
      </c>
    </row>
    <row r="1669" spans="1:12" ht="15">
      <c r="A1669" s="101" t="s">
        <v>496</v>
      </c>
      <c r="B1669" s="99" t="s">
        <v>586</v>
      </c>
      <c r="C1669" s="99">
        <v>2</v>
      </c>
      <c r="D1669" s="103">
        <v>0.000550138547769991</v>
      </c>
      <c r="E1669" s="103">
        <v>1.469822015978163</v>
      </c>
      <c r="F1669" s="99" t="s">
        <v>454</v>
      </c>
      <c r="G1669" s="99" t="b">
        <v>0</v>
      </c>
      <c r="H1669" s="99" t="b">
        <v>0</v>
      </c>
      <c r="I1669" s="99" t="b">
        <v>0</v>
      </c>
      <c r="J1669" s="99" t="b">
        <v>0</v>
      </c>
      <c r="K1669" s="99" t="b">
        <v>0</v>
      </c>
      <c r="L1669" s="99" t="b">
        <v>0</v>
      </c>
    </row>
    <row r="1670" spans="1:12" ht="15">
      <c r="A1670" s="101" t="s">
        <v>650</v>
      </c>
      <c r="B1670" s="99" t="s">
        <v>732</v>
      </c>
      <c r="C1670" s="99">
        <v>2</v>
      </c>
      <c r="D1670" s="103">
        <v>0.000550138547769991</v>
      </c>
      <c r="E1670" s="103">
        <v>2.153355050133335</v>
      </c>
      <c r="F1670" s="99" t="s">
        <v>454</v>
      </c>
      <c r="G1670" s="99" t="b">
        <v>0</v>
      </c>
      <c r="H1670" s="99" t="b">
        <v>0</v>
      </c>
      <c r="I1670" s="99" t="b">
        <v>0</v>
      </c>
      <c r="J1670" s="99" t="b">
        <v>1</v>
      </c>
      <c r="K1670" s="99" t="b">
        <v>0</v>
      </c>
      <c r="L1670" s="99" t="b">
        <v>0</v>
      </c>
    </row>
    <row r="1671" spans="1:12" ht="15">
      <c r="A1671" s="101" t="s">
        <v>507</v>
      </c>
      <c r="B1671" s="99" t="s">
        <v>877</v>
      </c>
      <c r="C1671" s="99">
        <v>2</v>
      </c>
      <c r="D1671" s="103">
        <v>0.000550138547769991</v>
      </c>
      <c r="E1671" s="103">
        <v>2.204507572580716</v>
      </c>
      <c r="F1671" s="99" t="s">
        <v>454</v>
      </c>
      <c r="G1671" s="99" t="b">
        <v>0</v>
      </c>
      <c r="H1671" s="99" t="b">
        <v>0</v>
      </c>
      <c r="I1671" s="99" t="b">
        <v>0</v>
      </c>
      <c r="J1671" s="99" t="b">
        <v>0</v>
      </c>
      <c r="K1671" s="99" t="b">
        <v>0</v>
      </c>
      <c r="L1671" s="99" t="b">
        <v>0</v>
      </c>
    </row>
    <row r="1672" spans="1:12" ht="15">
      <c r="A1672" s="101" t="s">
        <v>751</v>
      </c>
      <c r="B1672" s="99" t="s">
        <v>1509</v>
      </c>
      <c r="C1672" s="99">
        <v>2</v>
      </c>
      <c r="D1672" s="103">
        <v>0.0006833671362470793</v>
      </c>
      <c r="E1672" s="103">
        <v>2.6304763048529978</v>
      </c>
      <c r="F1672" s="99" t="s">
        <v>454</v>
      </c>
      <c r="G1672" s="99" t="b">
        <v>0</v>
      </c>
      <c r="H1672" s="99" t="b">
        <v>0</v>
      </c>
      <c r="I1672" s="99" t="b">
        <v>0</v>
      </c>
      <c r="J1672" s="99" t="b">
        <v>0</v>
      </c>
      <c r="K1672" s="99" t="b">
        <v>0</v>
      </c>
      <c r="L1672" s="99" t="b">
        <v>0</v>
      </c>
    </row>
    <row r="1673" spans="1:12" ht="15">
      <c r="A1673" s="101" t="s">
        <v>822</v>
      </c>
      <c r="B1673" s="99" t="s">
        <v>522</v>
      </c>
      <c r="C1673" s="99">
        <v>2</v>
      </c>
      <c r="D1673" s="103">
        <v>0.000550138547769991</v>
      </c>
      <c r="E1673" s="103">
        <v>1.9984530901475919</v>
      </c>
      <c r="F1673" s="99" t="s">
        <v>454</v>
      </c>
      <c r="G1673" s="99" t="b">
        <v>0</v>
      </c>
      <c r="H1673" s="99" t="b">
        <v>0</v>
      </c>
      <c r="I1673" s="99" t="b">
        <v>0</v>
      </c>
      <c r="J1673" s="99" t="b">
        <v>0</v>
      </c>
      <c r="K1673" s="99" t="b">
        <v>0</v>
      </c>
      <c r="L1673" s="99" t="b">
        <v>0</v>
      </c>
    </row>
    <row r="1674" spans="1:12" ht="15">
      <c r="A1674" s="101" t="s">
        <v>506</v>
      </c>
      <c r="B1674" s="99" t="s">
        <v>672</v>
      </c>
      <c r="C1674" s="99">
        <v>2</v>
      </c>
      <c r="D1674" s="103">
        <v>0.0006833671362470793</v>
      </c>
      <c r="E1674" s="103">
        <v>1.5724843578753107</v>
      </c>
      <c r="F1674" s="99" t="s">
        <v>454</v>
      </c>
      <c r="G1674" s="99" t="b">
        <v>0</v>
      </c>
      <c r="H1674" s="99" t="b">
        <v>0</v>
      </c>
      <c r="I1674" s="99" t="b">
        <v>0</v>
      </c>
      <c r="J1674" s="99" t="b">
        <v>0</v>
      </c>
      <c r="K1674" s="99" t="b">
        <v>0</v>
      </c>
      <c r="L1674" s="99" t="b">
        <v>0</v>
      </c>
    </row>
    <row r="1675" spans="1:12" ht="15">
      <c r="A1675" s="101" t="s">
        <v>599</v>
      </c>
      <c r="B1675" s="99" t="s">
        <v>593</v>
      </c>
      <c r="C1675" s="99">
        <v>2</v>
      </c>
      <c r="D1675" s="103">
        <v>0.000550138547769991</v>
      </c>
      <c r="E1675" s="103">
        <v>2.572484357875311</v>
      </c>
      <c r="F1675" s="99" t="s">
        <v>454</v>
      </c>
      <c r="G1675" s="99" t="b">
        <v>0</v>
      </c>
      <c r="H1675" s="99" t="b">
        <v>0</v>
      </c>
      <c r="I1675" s="99" t="b">
        <v>0</v>
      </c>
      <c r="J1675" s="99" t="b">
        <v>0</v>
      </c>
      <c r="K1675" s="99" t="b">
        <v>0</v>
      </c>
      <c r="L1675" s="99" t="b">
        <v>0</v>
      </c>
    </row>
    <row r="1676" spans="1:12" ht="15">
      <c r="A1676" s="101" t="s">
        <v>1420</v>
      </c>
      <c r="B1676" s="99" t="s">
        <v>678</v>
      </c>
      <c r="C1676" s="99">
        <v>2</v>
      </c>
      <c r="D1676" s="103">
        <v>0.000550138547769991</v>
      </c>
      <c r="E1676" s="103">
        <v>2.5213318354279295</v>
      </c>
      <c r="F1676" s="99" t="s">
        <v>454</v>
      </c>
      <c r="G1676" s="99" t="b">
        <v>1</v>
      </c>
      <c r="H1676" s="99" t="b">
        <v>0</v>
      </c>
      <c r="I1676" s="99" t="b">
        <v>0</v>
      </c>
      <c r="J1676" s="99" t="b">
        <v>0</v>
      </c>
      <c r="K1676" s="99" t="b">
        <v>0</v>
      </c>
      <c r="L1676" s="99" t="b">
        <v>0</v>
      </c>
    </row>
    <row r="1677" spans="1:12" ht="15">
      <c r="A1677" s="101" t="s">
        <v>612</v>
      </c>
      <c r="B1677" s="99" t="s">
        <v>2325</v>
      </c>
      <c r="C1677" s="99">
        <v>2</v>
      </c>
      <c r="D1677" s="103">
        <v>0.000550138547769991</v>
      </c>
      <c r="E1677" s="103">
        <v>2.572484357875311</v>
      </c>
      <c r="F1677" s="99" t="s">
        <v>454</v>
      </c>
      <c r="G1677" s="99" t="b">
        <v>0</v>
      </c>
      <c r="H1677" s="99" t="b">
        <v>0</v>
      </c>
      <c r="I1677" s="99" t="b">
        <v>0</v>
      </c>
      <c r="J1677" s="99" t="b">
        <v>0</v>
      </c>
      <c r="K1677" s="99" t="b">
        <v>0</v>
      </c>
      <c r="L1677" s="99" t="b">
        <v>0</v>
      </c>
    </row>
    <row r="1678" spans="1:12" ht="15">
      <c r="A1678" s="101" t="s">
        <v>839</v>
      </c>
      <c r="B1678" s="99" t="s">
        <v>1037</v>
      </c>
      <c r="C1678" s="99">
        <v>2</v>
      </c>
      <c r="D1678" s="103">
        <v>0.0006833671362470793</v>
      </c>
      <c r="E1678" s="103">
        <v>2.554755590914879</v>
      </c>
      <c r="F1678" s="99" t="s">
        <v>454</v>
      </c>
      <c r="G1678" s="99" t="b">
        <v>0</v>
      </c>
      <c r="H1678" s="99" t="b">
        <v>0</v>
      </c>
      <c r="I1678" s="99" t="b">
        <v>0</v>
      </c>
      <c r="J1678" s="99" t="b">
        <v>0</v>
      </c>
      <c r="K1678" s="99" t="b">
        <v>0</v>
      </c>
      <c r="L1678" s="99" t="b">
        <v>0</v>
      </c>
    </row>
    <row r="1679" spans="1:12" ht="15">
      <c r="A1679" s="101" t="s">
        <v>678</v>
      </c>
      <c r="B1679" s="99" t="s">
        <v>477</v>
      </c>
      <c r="C1679" s="99">
        <v>2</v>
      </c>
      <c r="D1679" s="103">
        <v>0.000550138547769991</v>
      </c>
      <c r="E1679" s="103">
        <v>1.6005130814755544</v>
      </c>
      <c r="F1679" s="99" t="s">
        <v>454</v>
      </c>
      <c r="G1679" s="99" t="b">
        <v>0</v>
      </c>
      <c r="H1679" s="99" t="b">
        <v>0</v>
      </c>
      <c r="I1679" s="99" t="b">
        <v>0</v>
      </c>
      <c r="J1679" s="99" t="b">
        <v>0</v>
      </c>
      <c r="K1679" s="99" t="b">
        <v>0</v>
      </c>
      <c r="L1679" s="99" t="b">
        <v>0</v>
      </c>
    </row>
    <row r="1680" spans="1:12" ht="15">
      <c r="A1680" s="101" t="s">
        <v>1254</v>
      </c>
      <c r="B1680" s="99" t="s">
        <v>502</v>
      </c>
      <c r="C1680" s="99">
        <v>2</v>
      </c>
      <c r="D1680" s="103">
        <v>0.000550138547769991</v>
      </c>
      <c r="E1680" s="103">
        <v>2.3729120029701067</v>
      </c>
      <c r="F1680" s="99" t="s">
        <v>454</v>
      </c>
      <c r="G1680" s="99" t="b">
        <v>1</v>
      </c>
      <c r="H1680" s="99" t="b">
        <v>0</v>
      </c>
      <c r="I1680" s="99" t="b">
        <v>0</v>
      </c>
      <c r="J1680" s="99" t="b">
        <v>0</v>
      </c>
      <c r="K1680" s="99" t="b">
        <v>0</v>
      </c>
      <c r="L1680" s="99" t="b">
        <v>0</v>
      </c>
    </row>
    <row r="1681" spans="1:12" ht="15">
      <c r="A1681" s="101" t="s">
        <v>823</v>
      </c>
      <c r="B1681" s="99" t="s">
        <v>591</v>
      </c>
      <c r="C1681" s="99">
        <v>2</v>
      </c>
      <c r="D1681" s="103">
        <v>0.000550138547769991</v>
      </c>
      <c r="E1681" s="103">
        <v>2.049605612594973</v>
      </c>
      <c r="F1681" s="99" t="s">
        <v>454</v>
      </c>
      <c r="G1681" s="99" t="b">
        <v>0</v>
      </c>
      <c r="H1681" s="99" t="b">
        <v>0</v>
      </c>
      <c r="I1681" s="99" t="b">
        <v>0</v>
      </c>
      <c r="J1681" s="99" t="b">
        <v>0</v>
      </c>
      <c r="K1681" s="99" t="b">
        <v>0</v>
      </c>
      <c r="L1681" s="99" t="b">
        <v>0</v>
      </c>
    </row>
    <row r="1682" spans="1:12" ht="15">
      <c r="A1682" s="101" t="s">
        <v>1038</v>
      </c>
      <c r="B1682" s="99" t="s">
        <v>674</v>
      </c>
      <c r="C1682" s="99">
        <v>2</v>
      </c>
      <c r="D1682" s="103">
        <v>0.0006833671362470793</v>
      </c>
      <c r="E1682" s="103">
        <v>2.408627555236641</v>
      </c>
      <c r="F1682" s="99" t="s">
        <v>454</v>
      </c>
      <c r="G1682" s="99" t="b">
        <v>0</v>
      </c>
      <c r="H1682" s="99" t="b">
        <v>0</v>
      </c>
      <c r="I1682" s="99" t="b">
        <v>0</v>
      </c>
      <c r="J1682" s="99" t="b">
        <v>0</v>
      </c>
      <c r="K1682" s="99" t="b">
        <v>0</v>
      </c>
      <c r="L1682" s="99" t="b">
        <v>0</v>
      </c>
    </row>
    <row r="1683" spans="1:12" ht="15">
      <c r="A1683" s="101" t="s">
        <v>668</v>
      </c>
      <c r="B1683" s="99" t="s">
        <v>1033</v>
      </c>
      <c r="C1683" s="99">
        <v>2</v>
      </c>
      <c r="D1683" s="103">
        <v>0.000550138547769991</v>
      </c>
      <c r="E1683" s="103">
        <v>2.873514353539292</v>
      </c>
      <c r="F1683" s="99" t="s">
        <v>454</v>
      </c>
      <c r="G1683" s="99" t="b">
        <v>0</v>
      </c>
      <c r="H1683" s="99" t="b">
        <v>0</v>
      </c>
      <c r="I1683" s="99" t="b">
        <v>0</v>
      </c>
      <c r="J1683" s="99" t="b">
        <v>0</v>
      </c>
      <c r="K1683" s="99" t="b">
        <v>0</v>
      </c>
      <c r="L1683" s="99" t="b">
        <v>0</v>
      </c>
    </row>
    <row r="1684" spans="1:12" ht="15">
      <c r="A1684" s="101" t="s">
        <v>2078</v>
      </c>
      <c r="B1684" s="99" t="s">
        <v>490</v>
      </c>
      <c r="C1684" s="99">
        <v>2</v>
      </c>
      <c r="D1684" s="103">
        <v>0.0006833671362470793</v>
      </c>
      <c r="E1684" s="103">
        <v>2.3729120029701067</v>
      </c>
      <c r="F1684" s="99" t="s">
        <v>454</v>
      </c>
      <c r="G1684" s="99" t="b">
        <v>0</v>
      </c>
      <c r="H1684" s="99" t="b">
        <v>0</v>
      </c>
      <c r="I1684" s="99" t="b">
        <v>0</v>
      </c>
      <c r="J1684" s="99" t="b">
        <v>0</v>
      </c>
      <c r="K1684" s="99" t="b">
        <v>0</v>
      </c>
      <c r="L1684" s="99" t="b">
        <v>0</v>
      </c>
    </row>
    <row r="1685" spans="1:12" ht="15">
      <c r="A1685" s="101" t="s">
        <v>2144</v>
      </c>
      <c r="B1685" s="99" t="s">
        <v>906</v>
      </c>
      <c r="C1685" s="99">
        <v>2</v>
      </c>
      <c r="D1685" s="103">
        <v>0.000550138547769991</v>
      </c>
      <c r="E1685" s="103">
        <v>3.174544349203273</v>
      </c>
      <c r="F1685" s="99" t="s">
        <v>454</v>
      </c>
      <c r="G1685" s="99" t="b">
        <v>0</v>
      </c>
      <c r="H1685" s="99" t="b">
        <v>0</v>
      </c>
      <c r="I1685" s="99" t="b">
        <v>0</v>
      </c>
      <c r="J1685" s="99" t="b">
        <v>0</v>
      </c>
      <c r="K1685" s="99" t="b">
        <v>0</v>
      </c>
      <c r="L1685" s="99" t="b">
        <v>0</v>
      </c>
    </row>
    <row r="1686" spans="1:12" ht="15">
      <c r="A1686" s="101" t="s">
        <v>856</v>
      </c>
      <c r="B1686" s="99" t="s">
        <v>1381</v>
      </c>
      <c r="C1686" s="99">
        <v>2</v>
      </c>
      <c r="D1686" s="103">
        <v>0.000550138547769991</v>
      </c>
      <c r="E1686" s="103">
        <v>3.3506356082589543</v>
      </c>
      <c r="F1686" s="99" t="s">
        <v>454</v>
      </c>
      <c r="G1686" s="99" t="b">
        <v>0</v>
      </c>
      <c r="H1686" s="99" t="b">
        <v>0</v>
      </c>
      <c r="I1686" s="99" t="b">
        <v>0</v>
      </c>
      <c r="J1686" s="99" t="b">
        <v>0</v>
      </c>
      <c r="K1686" s="99" t="b">
        <v>0</v>
      </c>
      <c r="L1686" s="99" t="b">
        <v>0</v>
      </c>
    </row>
    <row r="1687" spans="1:12" ht="15">
      <c r="A1687" s="101" t="s">
        <v>1149</v>
      </c>
      <c r="B1687" s="99" t="s">
        <v>743</v>
      </c>
      <c r="C1687" s="99">
        <v>2</v>
      </c>
      <c r="D1687" s="103">
        <v>0.000550138547769991</v>
      </c>
      <c r="E1687" s="103">
        <v>2.998453090147592</v>
      </c>
      <c r="F1687" s="99" t="s">
        <v>454</v>
      </c>
      <c r="G1687" s="99" t="b">
        <v>0</v>
      </c>
      <c r="H1687" s="99" t="b">
        <v>0</v>
      </c>
      <c r="I1687" s="99" t="b">
        <v>0</v>
      </c>
      <c r="J1687" s="99" t="b">
        <v>0</v>
      </c>
      <c r="K1687" s="99" t="b">
        <v>0</v>
      </c>
      <c r="L1687" s="99" t="b">
        <v>0</v>
      </c>
    </row>
    <row r="1688" spans="1:12" ht="15">
      <c r="A1688" s="101" t="s">
        <v>578</v>
      </c>
      <c r="B1688" s="99" t="s">
        <v>1013</v>
      </c>
      <c r="C1688" s="99">
        <v>2</v>
      </c>
      <c r="D1688" s="103">
        <v>0.000550138547769991</v>
      </c>
      <c r="E1688" s="103">
        <v>2.697423094483611</v>
      </c>
      <c r="F1688" s="99" t="s">
        <v>454</v>
      </c>
      <c r="G1688" s="99" t="b">
        <v>0</v>
      </c>
      <c r="H1688" s="99" t="b">
        <v>0</v>
      </c>
      <c r="I1688" s="99" t="b">
        <v>0</v>
      </c>
      <c r="J1688" s="99" t="b">
        <v>0</v>
      </c>
      <c r="K1688" s="99" t="b">
        <v>0</v>
      </c>
      <c r="L1688" s="99" t="b">
        <v>0</v>
      </c>
    </row>
    <row r="1689" spans="1:12" ht="15">
      <c r="A1689" s="101" t="s">
        <v>1877</v>
      </c>
      <c r="B1689" s="99" t="s">
        <v>1082</v>
      </c>
      <c r="C1689" s="99">
        <v>2</v>
      </c>
      <c r="D1689" s="103">
        <v>0.000550138547769991</v>
      </c>
      <c r="E1689" s="103">
        <v>3.049605612594973</v>
      </c>
      <c r="F1689" s="99" t="s">
        <v>454</v>
      </c>
      <c r="G1689" s="99" t="b">
        <v>0</v>
      </c>
      <c r="H1689" s="99" t="b">
        <v>0</v>
      </c>
      <c r="I1689" s="99" t="b">
        <v>0</v>
      </c>
      <c r="J1689" s="99" t="b">
        <v>0</v>
      </c>
      <c r="K1689" s="99" t="b">
        <v>0</v>
      </c>
      <c r="L1689" s="99" t="b">
        <v>0</v>
      </c>
    </row>
    <row r="1690" spans="1:12" ht="15">
      <c r="A1690" s="101" t="s">
        <v>665</v>
      </c>
      <c r="B1690" s="99" t="s">
        <v>1612</v>
      </c>
      <c r="C1690" s="99">
        <v>2</v>
      </c>
      <c r="D1690" s="103">
        <v>0.0006833671362470793</v>
      </c>
      <c r="E1690" s="103">
        <v>2.4341816597090293</v>
      </c>
      <c r="F1690" s="99" t="s">
        <v>454</v>
      </c>
      <c r="G1690" s="99" t="b">
        <v>0</v>
      </c>
      <c r="H1690" s="99" t="b">
        <v>0</v>
      </c>
      <c r="I1690" s="99" t="b">
        <v>0</v>
      </c>
      <c r="J1690" s="99" t="b">
        <v>0</v>
      </c>
      <c r="K1690" s="99" t="b">
        <v>0</v>
      </c>
      <c r="L1690" s="99" t="b">
        <v>0</v>
      </c>
    </row>
    <row r="1691" spans="1:12" ht="15">
      <c r="A1691" s="101" t="s">
        <v>1285</v>
      </c>
      <c r="B1691" s="99" t="s">
        <v>492</v>
      </c>
      <c r="C1691" s="99">
        <v>2</v>
      </c>
      <c r="D1691" s="103">
        <v>0.000550138547769991</v>
      </c>
      <c r="E1691" s="103">
        <v>2.572484357875311</v>
      </c>
      <c r="F1691" s="99" t="s">
        <v>454</v>
      </c>
      <c r="G1691" s="99" t="b">
        <v>0</v>
      </c>
      <c r="H1691" s="99" t="b">
        <v>0</v>
      </c>
      <c r="I1691" s="99" t="b">
        <v>0</v>
      </c>
      <c r="J1691" s="99" t="b">
        <v>0</v>
      </c>
      <c r="K1691" s="99" t="b">
        <v>0</v>
      </c>
      <c r="L1691" s="99" t="b">
        <v>0</v>
      </c>
    </row>
    <row r="1692" spans="1:12" ht="15">
      <c r="A1692" s="101" t="s">
        <v>672</v>
      </c>
      <c r="B1692" s="99" t="s">
        <v>1056</v>
      </c>
      <c r="C1692" s="99">
        <v>2</v>
      </c>
      <c r="D1692" s="103">
        <v>0.0006833671362470793</v>
      </c>
      <c r="E1692" s="103">
        <v>2.4475456212670106</v>
      </c>
      <c r="F1692" s="99" t="s">
        <v>454</v>
      </c>
      <c r="G1692" s="99" t="b">
        <v>0</v>
      </c>
      <c r="H1692" s="99" t="b">
        <v>0</v>
      </c>
      <c r="I1692" s="99" t="b">
        <v>0</v>
      </c>
      <c r="J1692" s="99" t="b">
        <v>0</v>
      </c>
      <c r="K1692" s="99" t="b">
        <v>0</v>
      </c>
      <c r="L1692" s="99" t="b">
        <v>0</v>
      </c>
    </row>
    <row r="1693" spans="1:12" ht="15">
      <c r="A1693" s="101" t="s">
        <v>627</v>
      </c>
      <c r="B1693" s="99" t="s">
        <v>619</v>
      </c>
      <c r="C1693" s="99">
        <v>2</v>
      </c>
      <c r="D1693" s="103">
        <v>0.000550138547769991</v>
      </c>
      <c r="E1693" s="103">
        <v>1.9356622602881364</v>
      </c>
      <c r="F1693" s="99" t="s">
        <v>454</v>
      </c>
      <c r="G1693" s="99" t="b">
        <v>0</v>
      </c>
      <c r="H1693" s="99" t="b">
        <v>0</v>
      </c>
      <c r="I1693" s="99" t="b">
        <v>0</v>
      </c>
      <c r="J1693" s="99" t="b">
        <v>0</v>
      </c>
      <c r="K1693" s="99" t="b">
        <v>0</v>
      </c>
      <c r="L1693" s="99" t="b">
        <v>0</v>
      </c>
    </row>
    <row r="1694" spans="1:12" ht="15">
      <c r="A1694" s="101" t="s">
        <v>1495</v>
      </c>
      <c r="B1694" s="99" t="s">
        <v>541</v>
      </c>
      <c r="C1694" s="99">
        <v>2</v>
      </c>
      <c r="D1694" s="103">
        <v>0.000550138547769991</v>
      </c>
      <c r="E1694" s="103">
        <v>2.6102729187647107</v>
      </c>
      <c r="F1694" s="99" t="s">
        <v>454</v>
      </c>
      <c r="G1694" s="99" t="b">
        <v>0</v>
      </c>
      <c r="H1694" s="99" t="b">
        <v>1</v>
      </c>
      <c r="I1694" s="99" t="b">
        <v>0</v>
      </c>
      <c r="J1694" s="99" t="b">
        <v>0</v>
      </c>
      <c r="K1694" s="99" t="b">
        <v>0</v>
      </c>
      <c r="L1694" s="99" t="b">
        <v>0</v>
      </c>
    </row>
    <row r="1695" spans="1:12" ht="15">
      <c r="A1695" s="101" t="s">
        <v>481</v>
      </c>
      <c r="B1695" s="99" t="s">
        <v>796</v>
      </c>
      <c r="C1695" s="99">
        <v>2</v>
      </c>
      <c r="D1695" s="103">
        <v>0.000550138547769991</v>
      </c>
      <c r="E1695" s="103">
        <v>1.9984530901475919</v>
      </c>
      <c r="F1695" s="99" t="s">
        <v>454</v>
      </c>
      <c r="G1695" s="99" t="b">
        <v>0</v>
      </c>
      <c r="H1695" s="99" t="b">
        <v>0</v>
      </c>
      <c r="I1695" s="99" t="b">
        <v>0</v>
      </c>
      <c r="J1695" s="99" t="b">
        <v>0</v>
      </c>
      <c r="K1695" s="99" t="b">
        <v>0</v>
      </c>
      <c r="L1695" s="99" t="b">
        <v>0</v>
      </c>
    </row>
    <row r="1696" spans="1:12" ht="15">
      <c r="A1696" s="101" t="s">
        <v>865</v>
      </c>
      <c r="B1696" s="99" t="s">
        <v>493</v>
      </c>
      <c r="C1696" s="99">
        <v>2</v>
      </c>
      <c r="D1696" s="103">
        <v>0.000550138547769991</v>
      </c>
      <c r="E1696" s="103">
        <v>2.10759755957266</v>
      </c>
      <c r="F1696" s="99" t="s">
        <v>454</v>
      </c>
      <c r="G1696" s="99" t="b">
        <v>0</v>
      </c>
      <c r="H1696" s="99" t="b">
        <v>0</v>
      </c>
      <c r="I1696" s="99" t="b">
        <v>0</v>
      </c>
      <c r="J1696" s="99" t="b">
        <v>0</v>
      </c>
      <c r="K1696" s="99" t="b">
        <v>0</v>
      </c>
      <c r="L1696" s="99" t="b">
        <v>0</v>
      </c>
    </row>
    <row r="1697" spans="1:12" ht="15">
      <c r="A1697" s="101" t="s">
        <v>478</v>
      </c>
      <c r="B1697" s="99" t="s">
        <v>505</v>
      </c>
      <c r="C1697" s="99">
        <v>2</v>
      </c>
      <c r="D1697" s="103">
        <v>0.000550138547769991</v>
      </c>
      <c r="E1697" s="103">
        <v>2.5377222516160987</v>
      </c>
      <c r="F1697" s="99" t="s">
        <v>454</v>
      </c>
      <c r="G1697" s="99" t="b">
        <v>0</v>
      </c>
      <c r="H1697" s="99" t="b">
        <v>0</v>
      </c>
      <c r="I1697" s="99" t="b">
        <v>0</v>
      </c>
      <c r="J1697" s="99" t="b">
        <v>0</v>
      </c>
      <c r="K1697" s="99" t="b">
        <v>0</v>
      </c>
      <c r="L1697" s="99" t="b">
        <v>0</v>
      </c>
    </row>
    <row r="1698" spans="1:12" ht="15">
      <c r="A1698" s="101" t="s">
        <v>1343</v>
      </c>
      <c r="B1698" s="99" t="s">
        <v>732</v>
      </c>
      <c r="C1698" s="99">
        <v>2</v>
      </c>
      <c r="D1698" s="103">
        <v>0.000550138547769991</v>
      </c>
      <c r="E1698" s="103">
        <v>2.6304763048529978</v>
      </c>
      <c r="F1698" s="99" t="s">
        <v>454</v>
      </c>
      <c r="G1698" s="99" t="b">
        <v>0</v>
      </c>
      <c r="H1698" s="99" t="b">
        <v>0</v>
      </c>
      <c r="I1698" s="99" t="b">
        <v>0</v>
      </c>
      <c r="J1698" s="99" t="b">
        <v>1</v>
      </c>
      <c r="K1698" s="99" t="b">
        <v>0</v>
      </c>
      <c r="L1698" s="99" t="b">
        <v>0</v>
      </c>
    </row>
    <row r="1699" spans="1:12" ht="15">
      <c r="A1699" s="101" t="s">
        <v>2302</v>
      </c>
      <c r="B1699" s="99" t="s">
        <v>1704</v>
      </c>
      <c r="C1699" s="99">
        <v>2</v>
      </c>
      <c r="D1699" s="103">
        <v>0.000550138547769991</v>
      </c>
      <c r="E1699" s="103">
        <v>3.3506356082589543</v>
      </c>
      <c r="F1699" s="99" t="s">
        <v>454</v>
      </c>
      <c r="G1699" s="99" t="b">
        <v>0</v>
      </c>
      <c r="H1699" s="99" t="b">
        <v>0</v>
      </c>
      <c r="I1699" s="99" t="b">
        <v>0</v>
      </c>
      <c r="J1699" s="99" t="b">
        <v>0</v>
      </c>
      <c r="K1699" s="99" t="b">
        <v>0</v>
      </c>
      <c r="L1699" s="99" t="b">
        <v>0</v>
      </c>
    </row>
    <row r="1700" spans="1:12" ht="15">
      <c r="A1700" s="101" t="s">
        <v>621</v>
      </c>
      <c r="B1700" s="99" t="s">
        <v>873</v>
      </c>
      <c r="C1700" s="99">
        <v>2</v>
      </c>
      <c r="D1700" s="103">
        <v>0.000550138547769991</v>
      </c>
      <c r="E1700" s="103">
        <v>2.873514353539292</v>
      </c>
      <c r="F1700" s="99" t="s">
        <v>454</v>
      </c>
      <c r="G1700" s="99" t="b">
        <v>0</v>
      </c>
      <c r="H1700" s="99" t="b">
        <v>0</v>
      </c>
      <c r="I1700" s="99" t="b">
        <v>0</v>
      </c>
      <c r="J1700" s="99" t="b">
        <v>0</v>
      </c>
      <c r="K1700" s="99" t="b">
        <v>0</v>
      </c>
      <c r="L1700" s="99" t="b">
        <v>0</v>
      </c>
    </row>
    <row r="1701" spans="1:12" ht="15">
      <c r="A1701" s="101" t="s">
        <v>660</v>
      </c>
      <c r="B1701" s="99" t="s">
        <v>844</v>
      </c>
      <c r="C1701" s="99">
        <v>2</v>
      </c>
      <c r="D1701" s="103">
        <v>0.000550138547769991</v>
      </c>
      <c r="E1701" s="103">
        <v>2.697423094483611</v>
      </c>
      <c r="F1701" s="99" t="s">
        <v>454</v>
      </c>
      <c r="G1701" s="99" t="b">
        <v>0</v>
      </c>
      <c r="H1701" s="99" t="b">
        <v>0</v>
      </c>
      <c r="I1701" s="99" t="b">
        <v>0</v>
      </c>
      <c r="J1701" s="99" t="b">
        <v>0</v>
      </c>
      <c r="K1701" s="99" t="b">
        <v>0</v>
      </c>
      <c r="L1701" s="99" t="b">
        <v>0</v>
      </c>
    </row>
    <row r="1702" spans="1:12" ht="15">
      <c r="A1702" s="101" t="s">
        <v>2102</v>
      </c>
      <c r="B1702" s="99" t="s">
        <v>589</v>
      </c>
      <c r="C1702" s="99">
        <v>2</v>
      </c>
      <c r="D1702" s="103">
        <v>0.0006833671362470793</v>
      </c>
      <c r="E1702" s="103">
        <v>2.697423094483611</v>
      </c>
      <c r="F1702" s="99" t="s">
        <v>454</v>
      </c>
      <c r="G1702" s="99" t="b">
        <v>0</v>
      </c>
      <c r="H1702" s="99" t="b">
        <v>0</v>
      </c>
      <c r="I1702" s="99" t="b">
        <v>0</v>
      </c>
      <c r="J1702" s="99" t="b">
        <v>0</v>
      </c>
      <c r="K1702" s="99" t="b">
        <v>0</v>
      </c>
      <c r="L1702" s="99" t="b">
        <v>0</v>
      </c>
    </row>
    <row r="1703" spans="1:12" ht="15">
      <c r="A1703" s="101" t="s">
        <v>1471</v>
      </c>
      <c r="B1703" s="99" t="s">
        <v>896</v>
      </c>
      <c r="C1703" s="99">
        <v>2</v>
      </c>
      <c r="D1703" s="103">
        <v>0.000550138547769991</v>
      </c>
      <c r="E1703" s="103">
        <v>2.873514353539292</v>
      </c>
      <c r="F1703" s="99" t="s">
        <v>454</v>
      </c>
      <c r="G1703" s="99" t="b">
        <v>0</v>
      </c>
      <c r="H1703" s="99" t="b">
        <v>0</v>
      </c>
      <c r="I1703" s="99" t="b">
        <v>0</v>
      </c>
      <c r="J1703" s="99" t="b">
        <v>0</v>
      </c>
      <c r="K1703" s="99" t="b">
        <v>0</v>
      </c>
      <c r="L1703" s="99" t="b">
        <v>0</v>
      </c>
    </row>
    <row r="1704" spans="1:12" ht="15">
      <c r="A1704" s="101" t="s">
        <v>1800</v>
      </c>
      <c r="B1704" s="99" t="s">
        <v>2113</v>
      </c>
      <c r="C1704" s="99">
        <v>2</v>
      </c>
      <c r="D1704" s="103">
        <v>0.000550138547769991</v>
      </c>
      <c r="E1704" s="103">
        <v>3.3506356082589543</v>
      </c>
      <c r="F1704" s="99" t="s">
        <v>454</v>
      </c>
      <c r="G1704" s="99" t="b">
        <v>0</v>
      </c>
      <c r="H1704" s="99" t="b">
        <v>0</v>
      </c>
      <c r="I1704" s="99" t="b">
        <v>0</v>
      </c>
      <c r="J1704" s="99" t="b">
        <v>0</v>
      </c>
      <c r="K1704" s="99" t="b">
        <v>0</v>
      </c>
      <c r="L1704" s="99" t="b">
        <v>0</v>
      </c>
    </row>
    <row r="1705" spans="1:12" ht="15">
      <c r="A1705" s="101" t="s">
        <v>761</v>
      </c>
      <c r="B1705" s="99" t="s">
        <v>496</v>
      </c>
      <c r="C1705" s="99">
        <v>2</v>
      </c>
      <c r="D1705" s="103">
        <v>0.000550138547769991</v>
      </c>
      <c r="E1705" s="103">
        <v>1.828843958619831</v>
      </c>
      <c r="F1705" s="99" t="s">
        <v>454</v>
      </c>
      <c r="G1705" s="99" t="b">
        <v>0</v>
      </c>
      <c r="H1705" s="99" t="b">
        <v>0</v>
      </c>
      <c r="I1705" s="99" t="b">
        <v>0</v>
      </c>
      <c r="J1705" s="99" t="b">
        <v>0</v>
      </c>
      <c r="K1705" s="99" t="b">
        <v>0</v>
      </c>
      <c r="L1705" s="99" t="b">
        <v>0</v>
      </c>
    </row>
    <row r="1706" spans="1:12" ht="15">
      <c r="A1706" s="101" t="s">
        <v>479</v>
      </c>
      <c r="B1706" s="99" t="s">
        <v>1234</v>
      </c>
      <c r="C1706" s="99">
        <v>2</v>
      </c>
      <c r="D1706" s="103">
        <v>0.000550138547769991</v>
      </c>
      <c r="E1706" s="103">
        <v>1.8957907482504444</v>
      </c>
      <c r="F1706" s="99" t="s">
        <v>454</v>
      </c>
      <c r="G1706" s="99" t="b">
        <v>0</v>
      </c>
      <c r="H1706" s="99" t="b">
        <v>0</v>
      </c>
      <c r="I1706" s="99" t="b">
        <v>0</v>
      </c>
      <c r="J1706" s="99" t="b">
        <v>0</v>
      </c>
      <c r="K1706" s="99" t="b">
        <v>0</v>
      </c>
      <c r="L1706" s="99" t="b">
        <v>0</v>
      </c>
    </row>
    <row r="1707" spans="1:12" ht="15">
      <c r="A1707" s="101" t="s">
        <v>602</v>
      </c>
      <c r="B1707" s="99" t="s">
        <v>2010</v>
      </c>
      <c r="C1707" s="99">
        <v>2</v>
      </c>
      <c r="D1707" s="103">
        <v>0.000550138547769991</v>
      </c>
      <c r="E1707" s="103">
        <v>2.4755743448672543</v>
      </c>
      <c r="F1707" s="99" t="s">
        <v>454</v>
      </c>
      <c r="G1707" s="99" t="b">
        <v>0</v>
      </c>
      <c r="H1707" s="99" t="b">
        <v>0</v>
      </c>
      <c r="I1707" s="99" t="b">
        <v>0</v>
      </c>
      <c r="J1707" s="99" t="b">
        <v>1</v>
      </c>
      <c r="K1707" s="99" t="b">
        <v>0</v>
      </c>
      <c r="L1707" s="99" t="b">
        <v>0</v>
      </c>
    </row>
    <row r="1708" spans="1:12" ht="15">
      <c r="A1708" s="101" t="s">
        <v>2122</v>
      </c>
      <c r="B1708" s="99" t="s">
        <v>1096</v>
      </c>
      <c r="C1708" s="99">
        <v>2</v>
      </c>
      <c r="D1708" s="103">
        <v>0.000550138547769991</v>
      </c>
      <c r="E1708" s="103">
        <v>2.952695599586917</v>
      </c>
      <c r="F1708" s="99" t="s">
        <v>454</v>
      </c>
      <c r="G1708" s="99" t="b">
        <v>0</v>
      </c>
      <c r="H1708" s="99" t="b">
        <v>0</v>
      </c>
      <c r="I1708" s="99" t="b">
        <v>0</v>
      </c>
      <c r="J1708" s="99" t="b">
        <v>0</v>
      </c>
      <c r="K1708" s="99" t="b">
        <v>0</v>
      </c>
      <c r="L1708" s="99" t="b">
        <v>0</v>
      </c>
    </row>
    <row r="1709" spans="1:12" ht="15">
      <c r="A1709" s="101" t="s">
        <v>737</v>
      </c>
      <c r="B1709" s="99" t="s">
        <v>1203</v>
      </c>
      <c r="C1709" s="99">
        <v>2</v>
      </c>
      <c r="D1709" s="103">
        <v>0.000550138547769991</v>
      </c>
      <c r="E1709" s="103">
        <v>2.697423094483611</v>
      </c>
      <c r="F1709" s="99" t="s">
        <v>454</v>
      </c>
      <c r="G1709" s="99" t="b">
        <v>0</v>
      </c>
      <c r="H1709" s="99" t="b">
        <v>0</v>
      </c>
      <c r="I1709" s="99" t="b">
        <v>0</v>
      </c>
      <c r="J1709" s="99" t="b">
        <v>0</v>
      </c>
      <c r="K1709" s="99" t="b">
        <v>0</v>
      </c>
      <c r="L1709" s="99" t="b">
        <v>0</v>
      </c>
    </row>
    <row r="1710" spans="1:12" ht="15">
      <c r="A1710" s="101" t="s">
        <v>2325</v>
      </c>
      <c r="B1710" s="99" t="s">
        <v>793</v>
      </c>
      <c r="C1710" s="99">
        <v>2</v>
      </c>
      <c r="D1710" s="103">
        <v>0.000550138547769991</v>
      </c>
      <c r="E1710" s="103">
        <v>2.8065675639086787</v>
      </c>
      <c r="F1710" s="99" t="s">
        <v>454</v>
      </c>
      <c r="G1710" s="99" t="b">
        <v>0</v>
      </c>
      <c r="H1710" s="99" t="b">
        <v>0</v>
      </c>
      <c r="I1710" s="99" t="b">
        <v>0</v>
      </c>
      <c r="J1710" s="99" t="b">
        <v>0</v>
      </c>
      <c r="K1710" s="99" t="b">
        <v>0</v>
      </c>
      <c r="L1710" s="99" t="b">
        <v>0</v>
      </c>
    </row>
    <row r="1711" spans="1:12" ht="15">
      <c r="A1711" s="101" t="s">
        <v>799</v>
      </c>
      <c r="B1711" s="99" t="s">
        <v>645</v>
      </c>
      <c r="C1711" s="99">
        <v>2</v>
      </c>
      <c r="D1711" s="103">
        <v>0.000550138547769991</v>
      </c>
      <c r="E1711" s="103">
        <v>2.3506356082589543</v>
      </c>
      <c r="F1711" s="99" t="s">
        <v>454</v>
      </c>
      <c r="G1711" s="99" t="b">
        <v>0</v>
      </c>
      <c r="H1711" s="99" t="b">
        <v>0</v>
      </c>
      <c r="I1711" s="99" t="b">
        <v>0</v>
      </c>
      <c r="J1711" s="99" t="b">
        <v>0</v>
      </c>
      <c r="K1711" s="99" t="b">
        <v>0</v>
      </c>
      <c r="L1711" s="99" t="b">
        <v>0</v>
      </c>
    </row>
    <row r="1712" spans="1:12" ht="15">
      <c r="A1712" s="101" t="s">
        <v>1909</v>
      </c>
      <c r="B1712" s="99" t="s">
        <v>1800</v>
      </c>
      <c r="C1712" s="99">
        <v>2</v>
      </c>
      <c r="D1712" s="103">
        <v>0.000550138547769991</v>
      </c>
      <c r="E1712" s="103">
        <v>3.3506356082589543</v>
      </c>
      <c r="F1712" s="99" t="s">
        <v>454</v>
      </c>
      <c r="G1712" s="99" t="b">
        <v>0</v>
      </c>
      <c r="H1712" s="99" t="b">
        <v>0</v>
      </c>
      <c r="I1712" s="99" t="b">
        <v>0</v>
      </c>
      <c r="J1712" s="99" t="b">
        <v>0</v>
      </c>
      <c r="K1712" s="99" t="b">
        <v>0</v>
      </c>
      <c r="L1712" s="99" t="b">
        <v>0</v>
      </c>
    </row>
    <row r="1713" spans="1:12" ht="15">
      <c r="A1713" s="101" t="s">
        <v>970</v>
      </c>
      <c r="B1713" s="99" t="s">
        <v>486</v>
      </c>
      <c r="C1713" s="99">
        <v>2</v>
      </c>
      <c r="D1713" s="103">
        <v>0.000550138547769991</v>
      </c>
      <c r="E1713" s="103">
        <v>2.133151664045048</v>
      </c>
      <c r="F1713" s="99" t="s">
        <v>454</v>
      </c>
      <c r="G1713" s="99" t="b">
        <v>0</v>
      </c>
      <c r="H1713" s="99" t="b">
        <v>0</v>
      </c>
      <c r="I1713" s="99" t="b">
        <v>0</v>
      </c>
      <c r="J1713" s="99" t="b">
        <v>0</v>
      </c>
      <c r="K1713" s="99" t="b">
        <v>0</v>
      </c>
      <c r="L1713" s="99" t="b">
        <v>0</v>
      </c>
    </row>
    <row r="1714" spans="1:12" ht="15">
      <c r="A1714" s="101" t="s">
        <v>681</v>
      </c>
      <c r="B1714" s="99" t="s">
        <v>563</v>
      </c>
      <c r="C1714" s="99">
        <v>2</v>
      </c>
      <c r="D1714" s="103">
        <v>0.000550138547769991</v>
      </c>
      <c r="E1714" s="103">
        <v>1.8699102292704666</v>
      </c>
      <c r="F1714" s="99" t="s">
        <v>454</v>
      </c>
      <c r="G1714" s="99" t="b">
        <v>0</v>
      </c>
      <c r="H1714" s="99" t="b">
        <v>0</v>
      </c>
      <c r="I1714" s="99" t="b">
        <v>0</v>
      </c>
      <c r="J1714" s="99" t="b">
        <v>0</v>
      </c>
      <c r="K1714" s="99" t="b">
        <v>0</v>
      </c>
      <c r="L1714" s="99" t="b">
        <v>0</v>
      </c>
    </row>
    <row r="1715" spans="1:12" ht="15">
      <c r="A1715" s="101" t="s">
        <v>585</v>
      </c>
      <c r="B1715" s="99" t="s">
        <v>1305</v>
      </c>
      <c r="C1715" s="99">
        <v>2</v>
      </c>
      <c r="D1715" s="103">
        <v>0.000550138547769991</v>
      </c>
      <c r="E1715" s="103">
        <v>2.3963930988196296</v>
      </c>
      <c r="F1715" s="99" t="s">
        <v>454</v>
      </c>
      <c r="G1715" s="99" t="b">
        <v>0</v>
      </c>
      <c r="H1715" s="99" t="b">
        <v>0</v>
      </c>
      <c r="I1715" s="99" t="b">
        <v>0</v>
      </c>
      <c r="J1715" s="99" t="b">
        <v>0</v>
      </c>
      <c r="K1715" s="99" t="b">
        <v>0</v>
      </c>
      <c r="L1715" s="99" t="b">
        <v>0</v>
      </c>
    </row>
    <row r="1716" spans="1:12" ht="15">
      <c r="A1716" s="101" t="s">
        <v>1896</v>
      </c>
      <c r="B1716" s="99" t="s">
        <v>2172</v>
      </c>
      <c r="C1716" s="99">
        <v>2</v>
      </c>
      <c r="D1716" s="103">
        <v>0.000550138547769991</v>
      </c>
      <c r="E1716" s="103">
        <v>3.3506356082589543</v>
      </c>
      <c r="F1716" s="99" t="s">
        <v>454</v>
      </c>
      <c r="G1716" s="99" t="b">
        <v>0</v>
      </c>
      <c r="H1716" s="99" t="b">
        <v>0</v>
      </c>
      <c r="I1716" s="99" t="b">
        <v>0</v>
      </c>
      <c r="J1716" s="99" t="b">
        <v>0</v>
      </c>
      <c r="K1716" s="99" t="b">
        <v>0</v>
      </c>
      <c r="L1716" s="99" t="b">
        <v>0</v>
      </c>
    </row>
    <row r="1717" spans="1:12" ht="15">
      <c r="A1717" s="101" t="s">
        <v>860</v>
      </c>
      <c r="B1717" s="99" t="s">
        <v>489</v>
      </c>
      <c r="C1717" s="99">
        <v>2</v>
      </c>
      <c r="D1717" s="103">
        <v>0.000550138547769991</v>
      </c>
      <c r="E1717" s="103">
        <v>1.9704243665473484</v>
      </c>
      <c r="F1717" s="99" t="s">
        <v>454</v>
      </c>
      <c r="G1717" s="99" t="b">
        <v>0</v>
      </c>
      <c r="H1717" s="99" t="b">
        <v>0</v>
      </c>
      <c r="I1717" s="99" t="b">
        <v>0</v>
      </c>
      <c r="J1717" s="99" t="b">
        <v>0</v>
      </c>
      <c r="K1717" s="99" t="b">
        <v>0</v>
      </c>
      <c r="L1717" s="99" t="b">
        <v>0</v>
      </c>
    </row>
    <row r="1718" spans="1:12" ht="15">
      <c r="A1718" s="101" t="s">
        <v>2266</v>
      </c>
      <c r="B1718" s="99" t="s">
        <v>490</v>
      </c>
      <c r="C1718" s="99">
        <v>2</v>
      </c>
      <c r="D1718" s="103">
        <v>0.000550138547769991</v>
      </c>
      <c r="E1718" s="103">
        <v>2.3729120029701067</v>
      </c>
      <c r="F1718" s="99" t="s">
        <v>454</v>
      </c>
      <c r="G1718" s="99" t="b">
        <v>0</v>
      </c>
      <c r="H1718" s="99" t="b">
        <v>0</v>
      </c>
      <c r="I1718" s="99" t="b">
        <v>0</v>
      </c>
      <c r="J1718" s="99" t="b">
        <v>0</v>
      </c>
      <c r="K1718" s="99" t="b">
        <v>0</v>
      </c>
      <c r="L1718" s="99" t="b">
        <v>0</v>
      </c>
    </row>
    <row r="1719" spans="1:12" ht="15">
      <c r="A1719" s="101" t="s">
        <v>2035</v>
      </c>
      <c r="B1719" s="99" t="s">
        <v>1804</v>
      </c>
      <c r="C1719" s="99">
        <v>2</v>
      </c>
      <c r="D1719" s="103">
        <v>0.000550138547769991</v>
      </c>
      <c r="E1719" s="103">
        <v>3.3506356082589543</v>
      </c>
      <c r="F1719" s="99" t="s">
        <v>454</v>
      </c>
      <c r="G1719" s="99" t="b">
        <v>0</v>
      </c>
      <c r="H1719" s="99" t="b">
        <v>0</v>
      </c>
      <c r="I1719" s="99" t="b">
        <v>0</v>
      </c>
      <c r="J1719" s="99" t="b">
        <v>0</v>
      </c>
      <c r="K1719" s="99" t="b">
        <v>0</v>
      </c>
      <c r="L1719" s="99" t="b">
        <v>0</v>
      </c>
    </row>
    <row r="1720" spans="1:12" ht="15">
      <c r="A1720" s="101" t="s">
        <v>586</v>
      </c>
      <c r="B1720" s="99" t="s">
        <v>514</v>
      </c>
      <c r="C1720" s="99">
        <v>2</v>
      </c>
      <c r="D1720" s="103">
        <v>0.000550138547769991</v>
      </c>
      <c r="E1720" s="103">
        <v>1.707182931772767</v>
      </c>
      <c r="F1720" s="99" t="s">
        <v>454</v>
      </c>
      <c r="G1720" s="99" t="b">
        <v>0</v>
      </c>
      <c r="H1720" s="99" t="b">
        <v>0</v>
      </c>
      <c r="I1720" s="99" t="b">
        <v>0</v>
      </c>
      <c r="J1720" s="99" t="b">
        <v>0</v>
      </c>
      <c r="K1720" s="99" t="b">
        <v>0</v>
      </c>
      <c r="L1720" s="99" t="b">
        <v>0</v>
      </c>
    </row>
    <row r="1721" spans="1:12" ht="15">
      <c r="A1721" s="101" t="s">
        <v>548</v>
      </c>
      <c r="B1721" s="99" t="s">
        <v>510</v>
      </c>
      <c r="C1721" s="99">
        <v>2</v>
      </c>
      <c r="D1721" s="103">
        <v>0.000550138547769991</v>
      </c>
      <c r="E1721" s="103">
        <v>1.6346322646241553</v>
      </c>
      <c r="F1721" s="99" t="s">
        <v>454</v>
      </c>
      <c r="G1721" s="99" t="b">
        <v>0</v>
      </c>
      <c r="H1721" s="99" t="b">
        <v>0</v>
      </c>
      <c r="I1721" s="99" t="b">
        <v>0</v>
      </c>
      <c r="J1721" s="99" t="b">
        <v>0</v>
      </c>
      <c r="K1721" s="99" t="b">
        <v>0</v>
      </c>
      <c r="L1721" s="99" t="b">
        <v>0</v>
      </c>
    </row>
    <row r="1722" spans="1:12" ht="15">
      <c r="A1722" s="101" t="s">
        <v>230</v>
      </c>
      <c r="B1722" s="99" t="s">
        <v>768</v>
      </c>
      <c r="C1722" s="99">
        <v>2</v>
      </c>
      <c r="D1722" s="103">
        <v>0.000550138547769991</v>
      </c>
      <c r="E1722" s="103">
        <v>1.4641448830864725</v>
      </c>
      <c r="F1722" s="99" t="s">
        <v>454</v>
      </c>
      <c r="G1722" s="99" t="b">
        <v>0</v>
      </c>
      <c r="H1722" s="99" t="b">
        <v>0</v>
      </c>
      <c r="I1722" s="99" t="b">
        <v>0</v>
      </c>
      <c r="J1722" s="99" t="b">
        <v>0</v>
      </c>
      <c r="K1722" s="99" t="b">
        <v>0</v>
      </c>
      <c r="L1722" s="99" t="b">
        <v>0</v>
      </c>
    </row>
    <row r="1723" spans="1:12" ht="15">
      <c r="A1723" s="101" t="s">
        <v>906</v>
      </c>
      <c r="B1723" s="99" t="s">
        <v>554</v>
      </c>
      <c r="C1723" s="99">
        <v>2</v>
      </c>
      <c r="D1723" s="103">
        <v>0.000550138547769991</v>
      </c>
      <c r="E1723" s="103">
        <v>2.5213318354279295</v>
      </c>
      <c r="F1723" s="99" t="s">
        <v>454</v>
      </c>
      <c r="G1723" s="99" t="b">
        <v>0</v>
      </c>
      <c r="H1723" s="99" t="b">
        <v>0</v>
      </c>
      <c r="I1723" s="99" t="b">
        <v>0</v>
      </c>
      <c r="J1723" s="99" t="b">
        <v>0</v>
      </c>
      <c r="K1723" s="99" t="b">
        <v>0</v>
      </c>
      <c r="L1723" s="99" t="b">
        <v>0</v>
      </c>
    </row>
    <row r="1724" spans="1:12" ht="15">
      <c r="A1724" s="101" t="s">
        <v>478</v>
      </c>
      <c r="B1724" s="99" t="s">
        <v>609</v>
      </c>
      <c r="C1724" s="99">
        <v>2</v>
      </c>
      <c r="D1724" s="103">
        <v>0.000550138547769991</v>
      </c>
      <c r="E1724" s="103">
        <v>1.692624211601842</v>
      </c>
      <c r="F1724" s="99" t="s">
        <v>454</v>
      </c>
      <c r="G1724" s="99" t="b">
        <v>0</v>
      </c>
      <c r="H1724" s="99" t="b">
        <v>0</v>
      </c>
      <c r="I1724" s="99" t="b">
        <v>0</v>
      </c>
      <c r="J1724" s="99" t="b">
        <v>0</v>
      </c>
      <c r="K1724" s="99" t="b">
        <v>0</v>
      </c>
      <c r="L1724" s="99" t="b">
        <v>0</v>
      </c>
    </row>
    <row r="1725" spans="1:12" ht="15">
      <c r="A1725" s="101" t="s">
        <v>523</v>
      </c>
      <c r="B1725" s="99" t="s">
        <v>523</v>
      </c>
      <c r="C1725" s="99">
        <v>2</v>
      </c>
      <c r="D1725" s="103">
        <v>0.000550138547769991</v>
      </c>
      <c r="E1725" s="103">
        <v>1.6005130814755542</v>
      </c>
      <c r="F1725" s="99" t="s">
        <v>454</v>
      </c>
      <c r="G1725" s="99" t="b">
        <v>0</v>
      </c>
      <c r="H1725" s="99" t="b">
        <v>0</v>
      </c>
      <c r="I1725" s="99" t="b">
        <v>0</v>
      </c>
      <c r="J1725" s="99" t="b">
        <v>0</v>
      </c>
      <c r="K1725" s="99" t="b">
        <v>0</v>
      </c>
      <c r="L1725" s="99" t="b">
        <v>0</v>
      </c>
    </row>
    <row r="1726" spans="1:12" ht="15">
      <c r="A1726" s="101" t="s">
        <v>1261</v>
      </c>
      <c r="B1726" s="99" t="s">
        <v>799</v>
      </c>
      <c r="C1726" s="99">
        <v>2</v>
      </c>
      <c r="D1726" s="103">
        <v>0.000550138547769991</v>
      </c>
      <c r="E1726" s="103">
        <v>2.748575616930992</v>
      </c>
      <c r="F1726" s="99" t="s">
        <v>454</v>
      </c>
      <c r="G1726" s="99" t="b">
        <v>0</v>
      </c>
      <c r="H1726" s="99" t="b">
        <v>0</v>
      </c>
      <c r="I1726" s="99" t="b">
        <v>0</v>
      </c>
      <c r="J1726" s="99" t="b">
        <v>0</v>
      </c>
      <c r="K1726" s="99" t="b">
        <v>0</v>
      </c>
      <c r="L1726" s="99" t="b">
        <v>0</v>
      </c>
    </row>
    <row r="1727" spans="1:12" ht="15">
      <c r="A1727" s="101" t="s">
        <v>230</v>
      </c>
      <c r="B1727" s="99" t="s">
        <v>1583</v>
      </c>
      <c r="C1727" s="99">
        <v>2</v>
      </c>
      <c r="D1727" s="103">
        <v>0.000550138547769991</v>
      </c>
      <c r="E1727" s="103">
        <v>2.008212927436748</v>
      </c>
      <c r="F1727" s="99" t="s">
        <v>454</v>
      </c>
      <c r="G1727" s="99" t="b">
        <v>0</v>
      </c>
      <c r="H1727" s="99" t="b">
        <v>0</v>
      </c>
      <c r="I1727" s="99" t="b">
        <v>0</v>
      </c>
      <c r="J1727" s="99" t="b">
        <v>1</v>
      </c>
      <c r="K1727" s="99" t="b">
        <v>0</v>
      </c>
      <c r="L1727" s="99" t="b">
        <v>0</v>
      </c>
    </row>
    <row r="1728" spans="1:12" ht="15">
      <c r="A1728" s="101" t="s">
        <v>1100</v>
      </c>
      <c r="B1728" s="99" t="s">
        <v>493</v>
      </c>
      <c r="C1728" s="99">
        <v>2</v>
      </c>
      <c r="D1728" s="103">
        <v>0.000550138547769991</v>
      </c>
      <c r="E1728" s="103">
        <v>2.3294463091890165</v>
      </c>
      <c r="F1728" s="99" t="s">
        <v>454</v>
      </c>
      <c r="G1728" s="99" t="b">
        <v>0</v>
      </c>
      <c r="H1728" s="99" t="b">
        <v>0</v>
      </c>
      <c r="I1728" s="99" t="b">
        <v>0</v>
      </c>
      <c r="J1728" s="99" t="b">
        <v>0</v>
      </c>
      <c r="K1728" s="99" t="b">
        <v>0</v>
      </c>
      <c r="L1728" s="99" t="b">
        <v>0</v>
      </c>
    </row>
    <row r="1729" spans="1:12" ht="15">
      <c r="A1729" s="101" t="s">
        <v>482</v>
      </c>
      <c r="B1729" s="99" t="s">
        <v>2319</v>
      </c>
      <c r="C1729" s="99">
        <v>2</v>
      </c>
      <c r="D1729" s="103">
        <v>0.0006833671362470793</v>
      </c>
      <c r="E1729" s="103">
        <v>2.329446309189016</v>
      </c>
      <c r="F1729" s="99" t="s">
        <v>454</v>
      </c>
      <c r="G1729" s="99" t="b">
        <v>0</v>
      </c>
      <c r="H1729" s="99" t="b">
        <v>0</v>
      </c>
      <c r="I1729" s="99" t="b">
        <v>0</v>
      </c>
      <c r="J1729" s="99" t="b">
        <v>0</v>
      </c>
      <c r="K1729" s="99" t="b">
        <v>0</v>
      </c>
      <c r="L1729" s="99" t="b">
        <v>0</v>
      </c>
    </row>
    <row r="1730" spans="1:12" ht="15">
      <c r="A1730" s="101" t="s">
        <v>1162</v>
      </c>
      <c r="B1730" s="99" t="s">
        <v>1328</v>
      </c>
      <c r="C1730" s="99">
        <v>2</v>
      </c>
      <c r="D1730" s="103">
        <v>0.0006833671362470793</v>
      </c>
      <c r="E1730" s="103">
        <v>2.748575616930992</v>
      </c>
      <c r="F1730" s="99" t="s">
        <v>454</v>
      </c>
      <c r="G1730" s="99" t="b">
        <v>0</v>
      </c>
      <c r="H1730" s="99" t="b">
        <v>0</v>
      </c>
      <c r="I1730" s="99" t="b">
        <v>0</v>
      </c>
      <c r="J1730" s="99" t="b">
        <v>0</v>
      </c>
      <c r="K1730" s="99" t="b">
        <v>0</v>
      </c>
      <c r="L1730" s="99" t="b">
        <v>0</v>
      </c>
    </row>
    <row r="1731" spans="1:12" ht="15">
      <c r="A1731" s="101" t="s">
        <v>2269</v>
      </c>
      <c r="B1731" s="99" t="s">
        <v>591</v>
      </c>
      <c r="C1731" s="99">
        <v>2</v>
      </c>
      <c r="D1731" s="103">
        <v>0.000550138547769991</v>
      </c>
      <c r="E1731" s="103">
        <v>2.4475456212670106</v>
      </c>
      <c r="F1731" s="99" t="s">
        <v>454</v>
      </c>
      <c r="G1731" s="99" t="b">
        <v>0</v>
      </c>
      <c r="H1731" s="99" t="b">
        <v>0</v>
      </c>
      <c r="I1731" s="99" t="b">
        <v>0</v>
      </c>
      <c r="J1731" s="99" t="b">
        <v>0</v>
      </c>
      <c r="K1731" s="99" t="b">
        <v>0</v>
      </c>
      <c r="L1731" s="99" t="b">
        <v>0</v>
      </c>
    </row>
    <row r="1732" spans="1:12" ht="15">
      <c r="A1732" s="101" t="s">
        <v>1894</v>
      </c>
      <c r="B1732" s="99" t="s">
        <v>1080</v>
      </c>
      <c r="C1732" s="99">
        <v>2</v>
      </c>
      <c r="D1732" s="103">
        <v>0.000550138547769991</v>
      </c>
      <c r="E1732" s="103">
        <v>3.049605612594973</v>
      </c>
      <c r="F1732" s="99" t="s">
        <v>454</v>
      </c>
      <c r="G1732" s="99" t="b">
        <v>0</v>
      </c>
      <c r="H1732" s="99" t="b">
        <v>1</v>
      </c>
      <c r="I1732" s="99" t="b">
        <v>0</v>
      </c>
      <c r="J1732" s="99" t="b">
        <v>0</v>
      </c>
      <c r="K1732" s="99" t="b">
        <v>0</v>
      </c>
      <c r="L1732" s="99" t="b">
        <v>0</v>
      </c>
    </row>
    <row r="1733" spans="1:12" ht="15">
      <c r="A1733" s="101" t="s">
        <v>498</v>
      </c>
      <c r="B1733" s="99" t="s">
        <v>537</v>
      </c>
      <c r="C1733" s="99">
        <v>2</v>
      </c>
      <c r="D1733" s="103">
        <v>0.000550138547769991</v>
      </c>
      <c r="E1733" s="103">
        <v>1.692624211601842</v>
      </c>
      <c r="F1733" s="99" t="s">
        <v>454</v>
      </c>
      <c r="G1733" s="99" t="b">
        <v>0</v>
      </c>
      <c r="H1733" s="99" t="b">
        <v>0</v>
      </c>
      <c r="I1733" s="99" t="b">
        <v>0</v>
      </c>
      <c r="J1733" s="99" t="b">
        <v>0</v>
      </c>
      <c r="K1733" s="99" t="b">
        <v>0</v>
      </c>
      <c r="L1733" s="99" t="b">
        <v>0</v>
      </c>
    </row>
    <row r="1734" spans="1:12" ht="15">
      <c r="A1734" s="101" t="s">
        <v>1176</v>
      </c>
      <c r="B1734" s="99" t="s">
        <v>1507</v>
      </c>
      <c r="C1734" s="99">
        <v>2</v>
      </c>
      <c r="D1734" s="103">
        <v>0.000550138547769991</v>
      </c>
      <c r="E1734" s="103">
        <v>3.049605612594973</v>
      </c>
      <c r="F1734" s="99" t="s">
        <v>454</v>
      </c>
      <c r="G1734" s="99" t="b">
        <v>0</v>
      </c>
      <c r="H1734" s="99" t="b">
        <v>0</v>
      </c>
      <c r="I1734" s="99" t="b">
        <v>0</v>
      </c>
      <c r="J1734" s="99" t="b">
        <v>0</v>
      </c>
      <c r="K1734" s="99" t="b">
        <v>0</v>
      </c>
      <c r="L1734" s="99" t="b">
        <v>0</v>
      </c>
    </row>
    <row r="1735" spans="1:12" ht="15">
      <c r="A1735" s="101" t="s">
        <v>1352</v>
      </c>
      <c r="B1735" s="99" t="s">
        <v>1102</v>
      </c>
      <c r="C1735" s="99">
        <v>2</v>
      </c>
      <c r="D1735" s="103">
        <v>0.0006833671362470793</v>
      </c>
      <c r="E1735" s="103">
        <v>3.174544349203273</v>
      </c>
      <c r="F1735" s="99" t="s">
        <v>454</v>
      </c>
      <c r="G1735" s="99" t="b">
        <v>0</v>
      </c>
      <c r="H1735" s="99" t="b">
        <v>0</v>
      </c>
      <c r="I1735" s="99" t="b">
        <v>0</v>
      </c>
      <c r="J1735" s="99" t="b">
        <v>0</v>
      </c>
      <c r="K1735" s="99" t="b">
        <v>0</v>
      </c>
      <c r="L1735" s="99" t="b">
        <v>0</v>
      </c>
    </row>
    <row r="1736" spans="1:12" ht="15">
      <c r="A1736" s="101" t="s">
        <v>1533</v>
      </c>
      <c r="B1736" s="99" t="s">
        <v>609</v>
      </c>
      <c r="C1736" s="99">
        <v>2</v>
      </c>
      <c r="D1736" s="103">
        <v>0.000550138547769991</v>
      </c>
      <c r="E1736" s="103">
        <v>2.3294463091890165</v>
      </c>
      <c r="F1736" s="99" t="s">
        <v>454</v>
      </c>
      <c r="G1736" s="99" t="b">
        <v>1</v>
      </c>
      <c r="H1736" s="99" t="b">
        <v>0</v>
      </c>
      <c r="I1736" s="99" t="b">
        <v>0</v>
      </c>
      <c r="J1736" s="99" t="b">
        <v>0</v>
      </c>
      <c r="K1736" s="99" t="b">
        <v>0</v>
      </c>
      <c r="L1736" s="99" t="b">
        <v>0</v>
      </c>
    </row>
    <row r="1737" spans="1:12" ht="15">
      <c r="A1737" s="101" t="s">
        <v>586</v>
      </c>
      <c r="B1737" s="99" t="s">
        <v>796</v>
      </c>
      <c r="C1737" s="99">
        <v>2</v>
      </c>
      <c r="D1737" s="103">
        <v>0.000550138547769991</v>
      </c>
      <c r="E1737" s="103">
        <v>1.9704243665473484</v>
      </c>
      <c r="F1737" s="99" t="s">
        <v>454</v>
      </c>
      <c r="G1737" s="99" t="b">
        <v>0</v>
      </c>
      <c r="H1737" s="99" t="b">
        <v>0</v>
      </c>
      <c r="I1737" s="99" t="b">
        <v>0</v>
      </c>
      <c r="J1737" s="99" t="b">
        <v>0</v>
      </c>
      <c r="K1737" s="99" t="b">
        <v>0</v>
      </c>
      <c r="L1737" s="99" t="b">
        <v>0</v>
      </c>
    </row>
    <row r="1738" spans="1:12" ht="15">
      <c r="A1738" s="101" t="s">
        <v>550</v>
      </c>
      <c r="B1738" s="99" t="s">
        <v>671</v>
      </c>
      <c r="C1738" s="99">
        <v>2</v>
      </c>
      <c r="D1738" s="103">
        <v>0.000550138547769991</v>
      </c>
      <c r="E1738" s="103">
        <v>2.4755743448672543</v>
      </c>
      <c r="F1738" s="99" t="s">
        <v>454</v>
      </c>
      <c r="G1738" s="99" t="b">
        <v>0</v>
      </c>
      <c r="H1738" s="99" t="b">
        <v>0</v>
      </c>
      <c r="I1738" s="99" t="b">
        <v>0</v>
      </c>
      <c r="J1738" s="99" t="b">
        <v>0</v>
      </c>
      <c r="K1738" s="99" t="b">
        <v>0</v>
      </c>
      <c r="L1738" s="99" t="b">
        <v>0</v>
      </c>
    </row>
    <row r="1739" spans="1:12" ht="15">
      <c r="A1739" s="101" t="s">
        <v>2051</v>
      </c>
      <c r="B1739" s="99" t="s">
        <v>504</v>
      </c>
      <c r="C1739" s="99">
        <v>2</v>
      </c>
      <c r="D1739" s="103">
        <v>0.000550138547769991</v>
      </c>
      <c r="E1739" s="103">
        <v>2.5377222516160987</v>
      </c>
      <c r="F1739" s="99" t="s">
        <v>454</v>
      </c>
      <c r="G1739" s="99" t="b">
        <v>0</v>
      </c>
      <c r="H1739" s="99" t="b">
        <v>0</v>
      </c>
      <c r="I1739" s="99" t="b">
        <v>0</v>
      </c>
      <c r="J1739" s="99" t="b">
        <v>0</v>
      </c>
      <c r="K1739" s="99" t="b">
        <v>0</v>
      </c>
      <c r="L1739" s="99" t="b">
        <v>0</v>
      </c>
    </row>
    <row r="1740" spans="1:12" ht="15">
      <c r="A1740" s="101" t="s">
        <v>768</v>
      </c>
      <c r="B1740" s="99" t="s">
        <v>507</v>
      </c>
      <c r="C1740" s="99">
        <v>2</v>
      </c>
      <c r="D1740" s="103">
        <v>0.000550138547769991</v>
      </c>
      <c r="E1740" s="103">
        <v>2.204507572580716</v>
      </c>
      <c r="F1740" s="99" t="s">
        <v>454</v>
      </c>
      <c r="G1740" s="99" t="b">
        <v>0</v>
      </c>
      <c r="H1740" s="99" t="b">
        <v>0</v>
      </c>
      <c r="I1740" s="99" t="b">
        <v>0</v>
      </c>
      <c r="J1740" s="99" t="b">
        <v>0</v>
      </c>
      <c r="K1740" s="99" t="b">
        <v>0</v>
      </c>
      <c r="L1740" s="99" t="b">
        <v>0</v>
      </c>
    </row>
    <row r="1741" spans="1:12" ht="15">
      <c r="A1741" s="101" t="s">
        <v>551</v>
      </c>
      <c r="B1741" s="99" t="s">
        <v>563</v>
      </c>
      <c r="C1741" s="99">
        <v>2</v>
      </c>
      <c r="D1741" s="103">
        <v>0.000550138547769991</v>
      </c>
      <c r="E1741" s="103">
        <v>1.6325493134758626</v>
      </c>
      <c r="F1741" s="99" t="s">
        <v>454</v>
      </c>
      <c r="G1741" s="99" t="b">
        <v>0</v>
      </c>
      <c r="H1741" s="99" t="b">
        <v>0</v>
      </c>
      <c r="I1741" s="99" t="b">
        <v>0</v>
      </c>
      <c r="J1741" s="99" t="b">
        <v>0</v>
      </c>
      <c r="K1741" s="99" t="b">
        <v>0</v>
      </c>
      <c r="L1741" s="99" t="b">
        <v>0</v>
      </c>
    </row>
    <row r="1742" spans="1:12" ht="15">
      <c r="A1742" s="101" t="s">
        <v>702</v>
      </c>
      <c r="B1742" s="99" t="s">
        <v>1691</v>
      </c>
      <c r="C1742" s="99">
        <v>2</v>
      </c>
      <c r="D1742" s="103">
        <v>0.000550138547769991</v>
      </c>
      <c r="E1742" s="103">
        <v>3.049605612594973</v>
      </c>
      <c r="F1742" s="99" t="s">
        <v>454</v>
      </c>
      <c r="G1742" s="99" t="b">
        <v>0</v>
      </c>
      <c r="H1742" s="99" t="b">
        <v>0</v>
      </c>
      <c r="I1742" s="99" t="b">
        <v>0</v>
      </c>
      <c r="J1742" s="99" t="b">
        <v>0</v>
      </c>
      <c r="K1742" s="99" t="b">
        <v>0</v>
      </c>
      <c r="L1742" s="99" t="b">
        <v>0</v>
      </c>
    </row>
    <row r="1743" spans="1:12" ht="15">
      <c r="A1743" s="101" t="s">
        <v>1177</v>
      </c>
      <c r="B1743" s="99" t="s">
        <v>602</v>
      </c>
      <c r="C1743" s="99">
        <v>2</v>
      </c>
      <c r="D1743" s="103">
        <v>0.000550138547769991</v>
      </c>
      <c r="E1743" s="103">
        <v>2.4755743448672543</v>
      </c>
      <c r="F1743" s="99" t="s">
        <v>454</v>
      </c>
      <c r="G1743" s="99" t="b">
        <v>0</v>
      </c>
      <c r="H1743" s="99" t="b">
        <v>0</v>
      </c>
      <c r="I1743" s="99" t="b">
        <v>0</v>
      </c>
      <c r="J1743" s="99" t="b">
        <v>0</v>
      </c>
      <c r="K1743" s="99" t="b">
        <v>0</v>
      </c>
      <c r="L1743" s="99" t="b">
        <v>0</v>
      </c>
    </row>
    <row r="1744" spans="1:12" ht="15">
      <c r="A1744" s="101" t="s">
        <v>1115</v>
      </c>
      <c r="B1744" s="99" t="s">
        <v>548</v>
      </c>
      <c r="C1744" s="99">
        <v>2</v>
      </c>
      <c r="D1744" s="103">
        <v>0.000550138547769991</v>
      </c>
      <c r="E1744" s="103">
        <v>2.3616309925604178</v>
      </c>
      <c r="F1744" s="99" t="s">
        <v>454</v>
      </c>
      <c r="G1744" s="99" t="b">
        <v>0</v>
      </c>
      <c r="H1744" s="99" t="b">
        <v>0</v>
      </c>
      <c r="I1744" s="99" t="b">
        <v>0</v>
      </c>
      <c r="J1744" s="99" t="b">
        <v>0</v>
      </c>
      <c r="K1744" s="99" t="b">
        <v>0</v>
      </c>
      <c r="L1744" s="99" t="b">
        <v>0</v>
      </c>
    </row>
    <row r="1745" spans="1:12" ht="15">
      <c r="A1745" s="101" t="s">
        <v>479</v>
      </c>
      <c r="B1745" s="99" t="s">
        <v>519</v>
      </c>
      <c r="C1745" s="99">
        <v>2</v>
      </c>
      <c r="D1745" s="103">
        <v>0.000550138547769991</v>
      </c>
      <c r="E1745" s="103">
        <v>1.1687920203141817</v>
      </c>
      <c r="F1745" s="99" t="s">
        <v>454</v>
      </c>
      <c r="G1745" s="99" t="b">
        <v>0</v>
      </c>
      <c r="H1745" s="99" t="b">
        <v>0</v>
      </c>
      <c r="I1745" s="99" t="b">
        <v>0</v>
      </c>
      <c r="J1745" s="99" t="b">
        <v>0</v>
      </c>
      <c r="K1745" s="99" t="b">
        <v>0</v>
      </c>
      <c r="L1745" s="99" t="b">
        <v>0</v>
      </c>
    </row>
    <row r="1746" spans="1:12" ht="15">
      <c r="A1746" s="101" t="s">
        <v>554</v>
      </c>
      <c r="B1746" s="99" t="s">
        <v>1176</v>
      </c>
      <c r="C1746" s="99">
        <v>2</v>
      </c>
      <c r="D1746" s="103">
        <v>0.000550138547769991</v>
      </c>
      <c r="E1746" s="103">
        <v>2.3963930988196296</v>
      </c>
      <c r="F1746" s="99" t="s">
        <v>454</v>
      </c>
      <c r="G1746" s="99" t="b">
        <v>0</v>
      </c>
      <c r="H1746" s="99" t="b">
        <v>0</v>
      </c>
      <c r="I1746" s="99" t="b">
        <v>0</v>
      </c>
      <c r="J1746" s="99" t="b">
        <v>0</v>
      </c>
      <c r="K1746" s="99" t="b">
        <v>0</v>
      </c>
      <c r="L1746" s="99" t="b">
        <v>0</v>
      </c>
    </row>
    <row r="1747" spans="1:12" ht="15">
      <c r="A1747" s="101" t="s">
        <v>877</v>
      </c>
      <c r="B1747" s="99" t="s">
        <v>511</v>
      </c>
      <c r="C1747" s="99">
        <v>2</v>
      </c>
      <c r="D1747" s="103">
        <v>0.000550138547769991</v>
      </c>
      <c r="E1747" s="103">
        <v>1.8065675639086787</v>
      </c>
      <c r="F1747" s="99" t="s">
        <v>454</v>
      </c>
      <c r="G1747" s="99" t="b">
        <v>0</v>
      </c>
      <c r="H1747" s="99" t="b">
        <v>0</v>
      </c>
      <c r="I1747" s="99" t="b">
        <v>0</v>
      </c>
      <c r="J1747" s="99" t="b">
        <v>1</v>
      </c>
      <c r="K1747" s="99" t="b">
        <v>0</v>
      </c>
      <c r="L1747" s="99" t="b">
        <v>0</v>
      </c>
    </row>
    <row r="1748" spans="1:12" ht="15">
      <c r="A1748" s="101" t="s">
        <v>1091</v>
      </c>
      <c r="B1748" s="99" t="s">
        <v>522</v>
      </c>
      <c r="C1748" s="99">
        <v>2</v>
      </c>
      <c r="D1748" s="103">
        <v>0.000550138547769991</v>
      </c>
      <c r="E1748" s="103">
        <v>2.3963930988196296</v>
      </c>
      <c r="F1748" s="99" t="s">
        <v>454</v>
      </c>
      <c r="G1748" s="99" t="b">
        <v>0</v>
      </c>
      <c r="H1748" s="99" t="b">
        <v>0</v>
      </c>
      <c r="I1748" s="99" t="b">
        <v>0</v>
      </c>
      <c r="J1748" s="99" t="b">
        <v>0</v>
      </c>
      <c r="K1748" s="99" t="b">
        <v>0</v>
      </c>
      <c r="L1748" s="99" t="b">
        <v>0</v>
      </c>
    </row>
    <row r="1749" spans="1:12" ht="15">
      <c r="A1749" s="101" t="s">
        <v>1432</v>
      </c>
      <c r="B1749" s="99" t="s">
        <v>1006</v>
      </c>
      <c r="C1749" s="99">
        <v>2</v>
      </c>
      <c r="D1749" s="103">
        <v>0.000550138547769991</v>
      </c>
      <c r="E1749" s="103">
        <v>2.873514353539292</v>
      </c>
      <c r="F1749" s="99" t="s">
        <v>454</v>
      </c>
      <c r="G1749" s="99" t="b">
        <v>0</v>
      </c>
      <c r="H1749" s="99" t="b">
        <v>0</v>
      </c>
      <c r="I1749" s="99" t="b">
        <v>0</v>
      </c>
      <c r="J1749" s="99" t="b">
        <v>0</v>
      </c>
      <c r="K1749" s="99" t="b">
        <v>0</v>
      </c>
      <c r="L1749" s="99" t="b">
        <v>0</v>
      </c>
    </row>
    <row r="1750" spans="1:12" ht="15">
      <c r="A1750" s="101" t="s">
        <v>1226</v>
      </c>
      <c r="B1750" s="99" t="s">
        <v>1309</v>
      </c>
      <c r="C1750" s="99">
        <v>2</v>
      </c>
      <c r="D1750" s="103">
        <v>0.000550138547769991</v>
      </c>
      <c r="E1750" s="103">
        <v>3.174544349203273</v>
      </c>
      <c r="F1750" s="99" t="s">
        <v>454</v>
      </c>
      <c r="G1750" s="99" t="b">
        <v>0</v>
      </c>
      <c r="H1750" s="99" t="b">
        <v>0</v>
      </c>
      <c r="I1750" s="99" t="b">
        <v>0</v>
      </c>
      <c r="J1750" s="99" t="b">
        <v>0</v>
      </c>
      <c r="K1750" s="99" t="b">
        <v>0</v>
      </c>
      <c r="L1750" s="99" t="b">
        <v>0</v>
      </c>
    </row>
    <row r="1751" spans="1:12" ht="15">
      <c r="A1751" s="101" t="s">
        <v>477</v>
      </c>
      <c r="B1751" s="99" t="s">
        <v>1849</v>
      </c>
      <c r="C1751" s="99">
        <v>2</v>
      </c>
      <c r="D1751" s="103">
        <v>0.000550138547769991</v>
      </c>
      <c r="E1751" s="103">
        <v>2.253725595250898</v>
      </c>
      <c r="F1751" s="99" t="s">
        <v>454</v>
      </c>
      <c r="G1751" s="99" t="b">
        <v>0</v>
      </c>
      <c r="H1751" s="99" t="b">
        <v>0</v>
      </c>
      <c r="I1751" s="99" t="b">
        <v>0</v>
      </c>
      <c r="J1751" s="99" t="b">
        <v>0</v>
      </c>
      <c r="K1751" s="99" t="b">
        <v>0</v>
      </c>
      <c r="L1751" s="99" t="b">
        <v>0</v>
      </c>
    </row>
    <row r="1752" spans="1:12" ht="15">
      <c r="A1752" s="101" t="s">
        <v>486</v>
      </c>
      <c r="B1752" s="99" t="s">
        <v>732</v>
      </c>
      <c r="C1752" s="99">
        <v>2</v>
      </c>
      <c r="D1752" s="103">
        <v>0.000550138547769991</v>
      </c>
      <c r="E1752" s="103">
        <v>2.066204874414435</v>
      </c>
      <c r="F1752" s="99" t="s">
        <v>454</v>
      </c>
      <c r="G1752" s="99" t="b">
        <v>0</v>
      </c>
      <c r="H1752" s="99" t="b">
        <v>0</v>
      </c>
      <c r="I1752" s="99" t="b">
        <v>0</v>
      </c>
      <c r="J1752" s="99" t="b">
        <v>1</v>
      </c>
      <c r="K1752" s="99" t="b">
        <v>0</v>
      </c>
      <c r="L1752" s="99" t="b">
        <v>0</v>
      </c>
    </row>
    <row r="1753" spans="1:12" ht="15">
      <c r="A1753" s="101" t="s">
        <v>244</v>
      </c>
      <c r="B1753" s="99" t="s">
        <v>650</v>
      </c>
      <c r="C1753" s="99">
        <v>2</v>
      </c>
      <c r="D1753" s="103">
        <v>0.000550138547769991</v>
      </c>
      <c r="E1753" s="103">
        <v>1.5070913963133192</v>
      </c>
      <c r="F1753" s="99" t="s">
        <v>454</v>
      </c>
      <c r="G1753" s="99" t="b">
        <v>0</v>
      </c>
      <c r="H1753" s="99" t="b">
        <v>0</v>
      </c>
      <c r="I1753" s="99" t="b">
        <v>0</v>
      </c>
      <c r="J1753" s="99" t="b">
        <v>0</v>
      </c>
      <c r="K1753" s="99" t="b">
        <v>0</v>
      </c>
      <c r="L1753" s="99" t="b">
        <v>0</v>
      </c>
    </row>
    <row r="1754" spans="1:12" ht="15">
      <c r="A1754" s="101" t="s">
        <v>790</v>
      </c>
      <c r="B1754" s="99" t="s">
        <v>477</v>
      </c>
      <c r="C1754" s="99">
        <v>2</v>
      </c>
      <c r="D1754" s="103">
        <v>0.000550138547769991</v>
      </c>
      <c r="E1754" s="103">
        <v>1.7096575509006224</v>
      </c>
      <c r="F1754" s="99" t="s">
        <v>454</v>
      </c>
      <c r="G1754" s="99" t="b">
        <v>0</v>
      </c>
      <c r="H1754" s="99" t="b">
        <v>0</v>
      </c>
      <c r="I1754" s="99" t="b">
        <v>0</v>
      </c>
      <c r="J1754" s="99" t="b">
        <v>0</v>
      </c>
      <c r="K1754" s="99" t="b">
        <v>0</v>
      </c>
      <c r="L1754" s="99" t="b">
        <v>0</v>
      </c>
    </row>
    <row r="1755" spans="1:12" ht="15">
      <c r="A1755" s="101" t="s">
        <v>685</v>
      </c>
      <c r="B1755" s="99" t="s">
        <v>496</v>
      </c>
      <c r="C1755" s="99">
        <v>2</v>
      </c>
      <c r="D1755" s="103">
        <v>0.0006833671362470793</v>
      </c>
      <c r="E1755" s="103">
        <v>1.974971994298069</v>
      </c>
      <c r="F1755" s="99" t="s">
        <v>454</v>
      </c>
      <c r="G1755" s="99" t="b">
        <v>0</v>
      </c>
      <c r="H1755" s="99" t="b">
        <v>0</v>
      </c>
      <c r="I1755" s="99" t="b">
        <v>0</v>
      </c>
      <c r="J1755" s="99" t="b">
        <v>0</v>
      </c>
      <c r="K1755" s="99" t="b">
        <v>0</v>
      </c>
      <c r="L1755" s="99" t="b">
        <v>0</v>
      </c>
    </row>
    <row r="1756" spans="1:12" ht="15">
      <c r="A1756" s="101" t="s">
        <v>618</v>
      </c>
      <c r="B1756" s="99" t="s">
        <v>942</v>
      </c>
      <c r="C1756" s="99">
        <v>2</v>
      </c>
      <c r="D1756" s="103">
        <v>0.000550138547769991</v>
      </c>
      <c r="E1756" s="103">
        <v>2.873514353539292</v>
      </c>
      <c r="F1756" s="99" t="s">
        <v>454</v>
      </c>
      <c r="G1756" s="99" t="b">
        <v>0</v>
      </c>
      <c r="H1756" s="99" t="b">
        <v>0</v>
      </c>
      <c r="I1756" s="99" t="b">
        <v>0</v>
      </c>
      <c r="J1756" s="99" t="b">
        <v>0</v>
      </c>
      <c r="K1756" s="99" t="b">
        <v>0</v>
      </c>
      <c r="L1756" s="99" t="b">
        <v>0</v>
      </c>
    </row>
    <row r="1757" spans="1:12" ht="15">
      <c r="A1757" s="101" t="s">
        <v>666</v>
      </c>
      <c r="B1757" s="99" t="s">
        <v>555</v>
      </c>
      <c r="C1757" s="99">
        <v>2</v>
      </c>
      <c r="D1757" s="103">
        <v>0.000550138547769991</v>
      </c>
      <c r="E1757" s="103">
        <v>2.3294463091890165</v>
      </c>
      <c r="F1757" s="99" t="s">
        <v>454</v>
      </c>
      <c r="G1757" s="99" t="b">
        <v>0</v>
      </c>
      <c r="H1757" s="99" t="b">
        <v>0</v>
      </c>
      <c r="I1757" s="99" t="b">
        <v>0</v>
      </c>
      <c r="J1757" s="99" t="b">
        <v>0</v>
      </c>
      <c r="K1757" s="99" t="b">
        <v>0</v>
      </c>
      <c r="L1757" s="99" t="b">
        <v>0</v>
      </c>
    </row>
    <row r="1758" spans="1:12" ht="15">
      <c r="A1758" s="101" t="s">
        <v>481</v>
      </c>
      <c r="B1758" s="99" t="s">
        <v>1073</v>
      </c>
      <c r="C1758" s="99">
        <v>2</v>
      </c>
      <c r="D1758" s="103">
        <v>0.000550138547769991</v>
      </c>
      <c r="E1758" s="103">
        <v>2.299483085811573</v>
      </c>
      <c r="F1758" s="99" t="s">
        <v>454</v>
      </c>
      <c r="G1758" s="99" t="b">
        <v>0</v>
      </c>
      <c r="H1758" s="99" t="b">
        <v>0</v>
      </c>
      <c r="I1758" s="99" t="b">
        <v>0</v>
      </c>
      <c r="J1758" s="99" t="b">
        <v>0</v>
      </c>
      <c r="K1758" s="99" t="b">
        <v>0</v>
      </c>
      <c r="L1758" s="99" t="b">
        <v>0</v>
      </c>
    </row>
    <row r="1759" spans="1:12" ht="15">
      <c r="A1759" s="101" t="s">
        <v>822</v>
      </c>
      <c r="B1759" s="99" t="s">
        <v>230</v>
      </c>
      <c r="C1759" s="99">
        <v>2</v>
      </c>
      <c r="D1759" s="103">
        <v>0.000550138547769991</v>
      </c>
      <c r="E1759" s="103">
        <v>1.6516656039229356</v>
      </c>
      <c r="F1759" s="99" t="s">
        <v>454</v>
      </c>
      <c r="G1759" s="99" t="b">
        <v>0</v>
      </c>
      <c r="H1759" s="99" t="b">
        <v>0</v>
      </c>
      <c r="I1759" s="99" t="b">
        <v>0</v>
      </c>
      <c r="J1759" s="99" t="b">
        <v>0</v>
      </c>
      <c r="K1759" s="99" t="b">
        <v>0</v>
      </c>
      <c r="L1759" s="99" t="b">
        <v>0</v>
      </c>
    </row>
    <row r="1760" spans="1:12" ht="15">
      <c r="A1760" s="101" t="s">
        <v>1185</v>
      </c>
      <c r="B1760" s="99" t="s">
        <v>551</v>
      </c>
      <c r="C1760" s="99">
        <v>2</v>
      </c>
      <c r="D1760" s="103">
        <v>0.000550138547769991</v>
      </c>
      <c r="E1760" s="103">
        <v>2.3729120029701067</v>
      </c>
      <c r="F1760" s="99" t="s">
        <v>454</v>
      </c>
      <c r="G1760" s="99" t="b">
        <v>0</v>
      </c>
      <c r="H1760" s="99" t="b">
        <v>0</v>
      </c>
      <c r="I1760" s="99" t="b">
        <v>0</v>
      </c>
      <c r="J1760" s="99" t="b">
        <v>0</v>
      </c>
      <c r="K1760" s="99" t="b">
        <v>0</v>
      </c>
      <c r="L1760" s="99" t="b">
        <v>0</v>
      </c>
    </row>
    <row r="1761" spans="1:12" ht="15">
      <c r="A1761" s="101" t="s">
        <v>244</v>
      </c>
      <c r="B1761" s="99" t="s">
        <v>722</v>
      </c>
      <c r="C1761" s="99">
        <v>2</v>
      </c>
      <c r="D1761" s="103">
        <v>0.000550138547769991</v>
      </c>
      <c r="E1761" s="103">
        <v>1.8592739144246817</v>
      </c>
      <c r="F1761" s="99" t="s">
        <v>454</v>
      </c>
      <c r="G1761" s="99" t="b">
        <v>0</v>
      </c>
      <c r="H1761" s="99" t="b">
        <v>0</v>
      </c>
      <c r="I1761" s="99" t="b">
        <v>0</v>
      </c>
      <c r="J1761" s="99" t="b">
        <v>0</v>
      </c>
      <c r="K1761" s="99" t="b">
        <v>0</v>
      </c>
      <c r="L1761" s="99" t="b">
        <v>0</v>
      </c>
    </row>
    <row r="1762" spans="1:12" ht="15">
      <c r="A1762" s="101" t="s">
        <v>678</v>
      </c>
      <c r="B1762" s="99" t="s">
        <v>591</v>
      </c>
      <c r="C1762" s="99">
        <v>2</v>
      </c>
      <c r="D1762" s="103">
        <v>0.000550138547769991</v>
      </c>
      <c r="E1762" s="103">
        <v>1.794333107491667</v>
      </c>
      <c r="F1762" s="99" t="s">
        <v>454</v>
      </c>
      <c r="G1762" s="99" t="b">
        <v>0</v>
      </c>
      <c r="H1762" s="99" t="b">
        <v>0</v>
      </c>
      <c r="I1762" s="99" t="b">
        <v>0</v>
      </c>
      <c r="J1762" s="99" t="b">
        <v>0</v>
      </c>
      <c r="K1762" s="99" t="b">
        <v>0</v>
      </c>
      <c r="L1762" s="99" t="b">
        <v>0</v>
      </c>
    </row>
    <row r="1763" spans="1:12" ht="15">
      <c r="A1763" s="101" t="s">
        <v>1520</v>
      </c>
      <c r="B1763" s="99" t="s">
        <v>940</v>
      </c>
      <c r="C1763" s="99">
        <v>2</v>
      </c>
      <c r="D1763" s="103">
        <v>0.000550138547769991</v>
      </c>
      <c r="E1763" s="103">
        <v>3.3506356082589543</v>
      </c>
      <c r="F1763" s="99" t="s">
        <v>454</v>
      </c>
      <c r="G1763" s="99" t="b">
        <v>0</v>
      </c>
      <c r="H1763" s="99" t="b">
        <v>0</v>
      </c>
      <c r="I1763" s="99" t="b">
        <v>0</v>
      </c>
      <c r="J1763" s="99" t="b">
        <v>0</v>
      </c>
      <c r="K1763" s="99" t="b">
        <v>0</v>
      </c>
      <c r="L1763" s="99" t="b">
        <v>0</v>
      </c>
    </row>
    <row r="1764" spans="1:12" ht="15">
      <c r="A1764" s="101" t="s">
        <v>492</v>
      </c>
      <c r="B1764" s="99" t="s">
        <v>551</v>
      </c>
      <c r="C1764" s="99">
        <v>2</v>
      </c>
      <c r="D1764" s="103">
        <v>0.000550138547769991</v>
      </c>
      <c r="E1764" s="103">
        <v>1.7708520116421442</v>
      </c>
      <c r="F1764" s="99" t="s">
        <v>454</v>
      </c>
      <c r="G1764" s="99" t="b">
        <v>0</v>
      </c>
      <c r="H1764" s="99" t="b">
        <v>0</v>
      </c>
      <c r="I1764" s="99" t="b">
        <v>0</v>
      </c>
      <c r="J1764" s="99" t="b">
        <v>0</v>
      </c>
      <c r="K1764" s="99" t="b">
        <v>0</v>
      </c>
      <c r="L1764" s="99" t="b">
        <v>0</v>
      </c>
    </row>
    <row r="1765" spans="1:12" ht="15">
      <c r="A1765" s="101" t="s">
        <v>1787</v>
      </c>
      <c r="B1765" s="99" t="s">
        <v>515</v>
      </c>
      <c r="C1765" s="99">
        <v>2</v>
      </c>
      <c r="D1765" s="103">
        <v>0.000550138547769991</v>
      </c>
      <c r="E1765" s="103">
        <v>2.4475456212670106</v>
      </c>
      <c r="F1765" s="99" t="s">
        <v>454</v>
      </c>
      <c r="G1765" s="99" t="b">
        <v>1</v>
      </c>
      <c r="H1765" s="99" t="b">
        <v>0</v>
      </c>
      <c r="I1765" s="99" t="b">
        <v>0</v>
      </c>
      <c r="J1765" s="99" t="b">
        <v>0</v>
      </c>
      <c r="K1765" s="99" t="b">
        <v>0</v>
      </c>
      <c r="L1765" s="99" t="b">
        <v>0</v>
      </c>
    </row>
    <row r="1766" spans="1:12" ht="15">
      <c r="A1766" s="101" t="s">
        <v>947</v>
      </c>
      <c r="B1766" s="99" t="s">
        <v>1420</v>
      </c>
      <c r="C1766" s="99">
        <v>2</v>
      </c>
      <c r="D1766" s="103">
        <v>0.000550138547769991</v>
      </c>
      <c r="E1766" s="103">
        <v>2.7766043405312355</v>
      </c>
      <c r="F1766" s="99" t="s">
        <v>454</v>
      </c>
      <c r="G1766" s="99" t="b">
        <v>0</v>
      </c>
      <c r="H1766" s="99" t="b">
        <v>0</v>
      </c>
      <c r="I1766" s="99" t="b">
        <v>0</v>
      </c>
      <c r="J1766" s="99" t="b">
        <v>1</v>
      </c>
      <c r="K1766" s="99" t="b">
        <v>0</v>
      </c>
      <c r="L1766" s="99" t="b">
        <v>0</v>
      </c>
    </row>
    <row r="1767" spans="1:12" ht="15">
      <c r="A1767" s="101" t="s">
        <v>618</v>
      </c>
      <c r="B1767" s="99" t="s">
        <v>1290</v>
      </c>
      <c r="C1767" s="99">
        <v>2</v>
      </c>
      <c r="D1767" s="103">
        <v>0.000550138547769991</v>
      </c>
      <c r="E1767" s="103">
        <v>2.572484357875311</v>
      </c>
      <c r="F1767" s="99" t="s">
        <v>454</v>
      </c>
      <c r="G1767" s="99" t="b">
        <v>0</v>
      </c>
      <c r="H1767" s="99" t="b">
        <v>0</v>
      </c>
      <c r="I1767" s="99" t="b">
        <v>0</v>
      </c>
      <c r="J1767" s="99" t="b">
        <v>0</v>
      </c>
      <c r="K1767" s="99" t="b">
        <v>0</v>
      </c>
      <c r="L1767" s="99" t="b">
        <v>0</v>
      </c>
    </row>
    <row r="1768" spans="1:12" ht="15">
      <c r="A1768" s="101" t="s">
        <v>1507</v>
      </c>
      <c r="B1768" s="99" t="s">
        <v>846</v>
      </c>
      <c r="C1768" s="99">
        <v>2</v>
      </c>
      <c r="D1768" s="103">
        <v>0.000550138547769991</v>
      </c>
      <c r="E1768" s="103">
        <v>2.952695599586917</v>
      </c>
      <c r="F1768" s="99" t="s">
        <v>454</v>
      </c>
      <c r="G1768" s="99" t="b">
        <v>0</v>
      </c>
      <c r="H1768" s="99" t="b">
        <v>0</v>
      </c>
      <c r="I1768" s="99" t="b">
        <v>0</v>
      </c>
      <c r="J1768" s="99" t="b">
        <v>0</v>
      </c>
      <c r="K1768" s="99" t="b">
        <v>0</v>
      </c>
      <c r="L1768" s="99" t="b">
        <v>0</v>
      </c>
    </row>
    <row r="1769" spans="1:12" ht="15">
      <c r="A1769" s="101" t="s">
        <v>230</v>
      </c>
      <c r="B1769" s="99" t="s">
        <v>506</v>
      </c>
      <c r="C1769" s="99">
        <v>2</v>
      </c>
      <c r="D1769" s="103">
        <v>0.000550138547769991</v>
      </c>
      <c r="E1769" s="103">
        <v>0.8468449252017732</v>
      </c>
      <c r="F1769" s="99" t="s">
        <v>454</v>
      </c>
      <c r="G1769" s="99" t="b">
        <v>0</v>
      </c>
      <c r="H1769" s="99" t="b">
        <v>0</v>
      </c>
      <c r="I1769" s="99" t="b">
        <v>0</v>
      </c>
      <c r="J1769" s="99" t="b">
        <v>0</v>
      </c>
      <c r="K1769" s="99" t="b">
        <v>0</v>
      </c>
      <c r="L1769" s="99" t="b">
        <v>0</v>
      </c>
    </row>
    <row r="1770" spans="1:12" ht="15">
      <c r="A1770" s="101" t="s">
        <v>230</v>
      </c>
      <c r="B1770" s="99" t="s">
        <v>968</v>
      </c>
      <c r="C1770" s="99">
        <v>2</v>
      </c>
      <c r="D1770" s="103">
        <v>0.000550138547769991</v>
      </c>
      <c r="E1770" s="103">
        <v>1.5310916727170856</v>
      </c>
      <c r="F1770" s="99" t="s">
        <v>454</v>
      </c>
      <c r="G1770" s="99" t="b">
        <v>0</v>
      </c>
      <c r="H1770" s="99" t="b">
        <v>0</v>
      </c>
      <c r="I1770" s="99" t="b">
        <v>0</v>
      </c>
      <c r="J1770" s="99" t="b">
        <v>0</v>
      </c>
      <c r="K1770" s="99" t="b">
        <v>0</v>
      </c>
      <c r="L1770" s="99" t="b">
        <v>0</v>
      </c>
    </row>
    <row r="1771" spans="1:12" ht="15">
      <c r="A1771" s="101" t="s">
        <v>1085</v>
      </c>
      <c r="B1771" s="99" t="s">
        <v>939</v>
      </c>
      <c r="C1771" s="99">
        <v>2</v>
      </c>
      <c r="D1771" s="103">
        <v>0.000550138547769991</v>
      </c>
      <c r="E1771" s="103">
        <v>3.3506356082589543</v>
      </c>
      <c r="F1771" s="99" t="s">
        <v>454</v>
      </c>
      <c r="G1771" s="99" t="b">
        <v>0</v>
      </c>
      <c r="H1771" s="99" t="b">
        <v>0</v>
      </c>
      <c r="I1771" s="99" t="b">
        <v>0</v>
      </c>
      <c r="J1771" s="99" t="b">
        <v>1</v>
      </c>
      <c r="K1771" s="99" t="b">
        <v>0</v>
      </c>
      <c r="L1771" s="99" t="b">
        <v>0</v>
      </c>
    </row>
    <row r="1772" spans="1:12" ht="15">
      <c r="A1772" s="101" t="s">
        <v>1027</v>
      </c>
      <c r="B1772" s="99" t="s">
        <v>993</v>
      </c>
      <c r="C1772" s="99">
        <v>2</v>
      </c>
      <c r="D1772" s="103">
        <v>0.000550138547769991</v>
      </c>
      <c r="E1772" s="103">
        <v>2.6516656039229356</v>
      </c>
      <c r="F1772" s="99" t="s">
        <v>454</v>
      </c>
      <c r="G1772" s="99" t="b">
        <v>0</v>
      </c>
      <c r="H1772" s="99" t="b">
        <v>0</v>
      </c>
      <c r="I1772" s="99" t="b">
        <v>0</v>
      </c>
      <c r="J1772" s="99" t="b">
        <v>0</v>
      </c>
      <c r="K1772" s="99" t="b">
        <v>0</v>
      </c>
      <c r="L1772" s="99" t="b">
        <v>0</v>
      </c>
    </row>
    <row r="1773" spans="1:12" ht="15">
      <c r="A1773" s="101" t="s">
        <v>541</v>
      </c>
      <c r="B1773" s="99" t="s">
        <v>2114</v>
      </c>
      <c r="C1773" s="99">
        <v>2</v>
      </c>
      <c r="D1773" s="103">
        <v>0.000550138547769991</v>
      </c>
      <c r="E1773" s="103">
        <v>2.6102729187647107</v>
      </c>
      <c r="F1773" s="99" t="s">
        <v>454</v>
      </c>
      <c r="G1773" s="99" t="b">
        <v>0</v>
      </c>
      <c r="H1773" s="99" t="b">
        <v>0</v>
      </c>
      <c r="I1773" s="99" t="b">
        <v>0</v>
      </c>
      <c r="J1773" s="99" t="b">
        <v>0</v>
      </c>
      <c r="K1773" s="99" t="b">
        <v>0</v>
      </c>
      <c r="L1773" s="99" t="b">
        <v>0</v>
      </c>
    </row>
    <row r="1774" spans="1:12" ht="15">
      <c r="A1774" s="101" t="s">
        <v>587</v>
      </c>
      <c r="B1774" s="99" t="s">
        <v>2379</v>
      </c>
      <c r="C1774" s="99">
        <v>2</v>
      </c>
      <c r="D1774" s="103">
        <v>0.000550138547769991</v>
      </c>
      <c r="E1774" s="103">
        <v>2.4475456212670106</v>
      </c>
      <c r="F1774" s="99" t="s">
        <v>454</v>
      </c>
      <c r="G1774" s="99" t="b">
        <v>0</v>
      </c>
      <c r="H1774" s="99" t="b">
        <v>0</v>
      </c>
      <c r="I1774" s="99" t="b">
        <v>0</v>
      </c>
      <c r="J1774" s="99" t="b">
        <v>0</v>
      </c>
      <c r="K1774" s="99" t="b">
        <v>0</v>
      </c>
      <c r="L1774" s="99" t="b">
        <v>0</v>
      </c>
    </row>
    <row r="1775" spans="1:12" ht="15">
      <c r="A1775" s="101" t="s">
        <v>578</v>
      </c>
      <c r="B1775" s="99" t="s">
        <v>504</v>
      </c>
      <c r="C1775" s="99">
        <v>2</v>
      </c>
      <c r="D1775" s="103">
        <v>0.000550138547769991</v>
      </c>
      <c r="E1775" s="103">
        <v>1.8845097378407552</v>
      </c>
      <c r="F1775" s="99" t="s">
        <v>454</v>
      </c>
      <c r="G1775" s="99" t="b">
        <v>0</v>
      </c>
      <c r="H1775" s="99" t="b">
        <v>0</v>
      </c>
      <c r="I1775" s="99" t="b">
        <v>0</v>
      </c>
      <c r="J1775" s="99" t="b">
        <v>0</v>
      </c>
      <c r="K1775" s="99" t="b">
        <v>0</v>
      </c>
      <c r="L1775" s="99" t="b">
        <v>0</v>
      </c>
    </row>
    <row r="1776" spans="1:12" ht="15">
      <c r="A1776" s="101" t="s">
        <v>650</v>
      </c>
      <c r="B1776" s="99" t="s">
        <v>712</v>
      </c>
      <c r="C1776" s="99">
        <v>2</v>
      </c>
      <c r="D1776" s="103">
        <v>0.000550138547769991</v>
      </c>
      <c r="E1776" s="103">
        <v>2.3963930988196296</v>
      </c>
      <c r="F1776" s="99" t="s">
        <v>454</v>
      </c>
      <c r="G1776" s="99" t="b">
        <v>0</v>
      </c>
      <c r="H1776" s="99" t="b">
        <v>0</v>
      </c>
      <c r="I1776" s="99" t="b">
        <v>0</v>
      </c>
      <c r="J1776" s="99" t="b">
        <v>0</v>
      </c>
      <c r="K1776" s="99" t="b">
        <v>0</v>
      </c>
      <c r="L1776" s="99" t="b">
        <v>0</v>
      </c>
    </row>
    <row r="1777" spans="1:12" ht="15">
      <c r="A1777" s="101" t="s">
        <v>550</v>
      </c>
      <c r="B1777" s="99" t="s">
        <v>2269</v>
      </c>
      <c r="C1777" s="99">
        <v>2</v>
      </c>
      <c r="D1777" s="103">
        <v>0.000550138547769991</v>
      </c>
      <c r="E1777" s="103">
        <v>2.6516656039229356</v>
      </c>
      <c r="F1777" s="99" t="s">
        <v>454</v>
      </c>
      <c r="G1777" s="99" t="b">
        <v>0</v>
      </c>
      <c r="H1777" s="99" t="b">
        <v>0</v>
      </c>
      <c r="I1777" s="99" t="b">
        <v>0</v>
      </c>
      <c r="J1777" s="99" t="b">
        <v>0</v>
      </c>
      <c r="K1777" s="99" t="b">
        <v>0</v>
      </c>
      <c r="L1777" s="99" t="b">
        <v>0</v>
      </c>
    </row>
    <row r="1778" spans="1:12" ht="15">
      <c r="A1778" s="101" t="s">
        <v>555</v>
      </c>
      <c r="B1778" s="99" t="s">
        <v>1877</v>
      </c>
      <c r="C1778" s="99">
        <v>2</v>
      </c>
      <c r="D1778" s="103">
        <v>0.000550138547769991</v>
      </c>
      <c r="E1778" s="103">
        <v>2.5055375682446974</v>
      </c>
      <c r="F1778" s="99" t="s">
        <v>454</v>
      </c>
      <c r="G1778" s="99" t="b">
        <v>0</v>
      </c>
      <c r="H1778" s="99" t="b">
        <v>0</v>
      </c>
      <c r="I1778" s="99" t="b">
        <v>0</v>
      </c>
      <c r="J1778" s="99" t="b">
        <v>0</v>
      </c>
      <c r="K1778" s="99" t="b">
        <v>0</v>
      </c>
      <c r="L1778" s="99" t="b">
        <v>0</v>
      </c>
    </row>
    <row r="1779" spans="1:12" ht="15">
      <c r="A1779" s="101" t="s">
        <v>1435</v>
      </c>
      <c r="B1779" s="99" t="s">
        <v>481</v>
      </c>
      <c r="C1779" s="99">
        <v>2</v>
      </c>
      <c r="D1779" s="103">
        <v>0.000550138547769991</v>
      </c>
      <c r="E1779" s="103">
        <v>2.4755743448672543</v>
      </c>
      <c r="F1779" s="99" t="s">
        <v>454</v>
      </c>
      <c r="G1779" s="99" t="b">
        <v>0</v>
      </c>
      <c r="H1779" s="99" t="b">
        <v>0</v>
      </c>
      <c r="I1779" s="99" t="b">
        <v>0</v>
      </c>
      <c r="J1779" s="99" t="b">
        <v>0</v>
      </c>
      <c r="K1779" s="99" t="b">
        <v>0</v>
      </c>
      <c r="L1779" s="99" t="b">
        <v>0</v>
      </c>
    </row>
    <row r="1780" spans="1:12" ht="15">
      <c r="A1780" s="101" t="s">
        <v>601</v>
      </c>
      <c r="B1780" s="99" t="s">
        <v>2055</v>
      </c>
      <c r="C1780" s="99">
        <v>2</v>
      </c>
      <c r="D1780" s="103">
        <v>0.0006833671362470793</v>
      </c>
      <c r="E1780" s="103">
        <v>3.049605612594973</v>
      </c>
      <c r="F1780" s="99" t="s">
        <v>454</v>
      </c>
      <c r="G1780" s="99" t="b">
        <v>0</v>
      </c>
      <c r="H1780" s="99" t="b">
        <v>0</v>
      </c>
      <c r="I1780" s="99" t="b">
        <v>0</v>
      </c>
      <c r="J1780" s="99" t="b">
        <v>0</v>
      </c>
      <c r="K1780" s="99" t="b">
        <v>0</v>
      </c>
      <c r="L1780" s="99" t="b">
        <v>0</v>
      </c>
    </row>
    <row r="1781" spans="1:12" ht="15">
      <c r="A1781" s="101" t="s">
        <v>244</v>
      </c>
      <c r="B1781" s="99" t="s">
        <v>537</v>
      </c>
      <c r="C1781" s="99">
        <v>2</v>
      </c>
      <c r="D1781" s="103">
        <v>0.000550138547769991</v>
      </c>
      <c r="E1781" s="103">
        <v>1.3473905534458073</v>
      </c>
      <c r="F1781" s="99" t="s">
        <v>454</v>
      </c>
      <c r="G1781" s="99" t="b">
        <v>0</v>
      </c>
      <c r="H1781" s="99" t="b">
        <v>0</v>
      </c>
      <c r="I1781" s="99" t="b">
        <v>0</v>
      </c>
      <c r="J1781" s="99" t="b">
        <v>0</v>
      </c>
      <c r="K1781" s="99" t="b">
        <v>0</v>
      </c>
      <c r="L1781" s="99" t="b">
        <v>0</v>
      </c>
    </row>
    <row r="1782" spans="1:12" ht="15">
      <c r="A1782" s="101" t="s">
        <v>713</v>
      </c>
      <c r="B1782" s="99" t="s">
        <v>713</v>
      </c>
      <c r="C1782" s="99">
        <v>2</v>
      </c>
      <c r="D1782" s="103">
        <v>0.000550138547769991</v>
      </c>
      <c r="E1782" s="103">
        <v>2.748575616930992</v>
      </c>
      <c r="F1782" s="99" t="s">
        <v>454</v>
      </c>
      <c r="G1782" s="99" t="b">
        <v>0</v>
      </c>
      <c r="H1782" s="99" t="b">
        <v>0</v>
      </c>
      <c r="I1782" s="99" t="b">
        <v>0</v>
      </c>
      <c r="J1782" s="99" t="b">
        <v>0</v>
      </c>
      <c r="K1782" s="99" t="b">
        <v>0</v>
      </c>
      <c r="L1782" s="99" t="b">
        <v>0</v>
      </c>
    </row>
    <row r="1783" spans="1:12" ht="15">
      <c r="A1783" s="101" t="s">
        <v>2208</v>
      </c>
      <c r="B1783" s="99" t="s">
        <v>1693</v>
      </c>
      <c r="C1783" s="99">
        <v>2</v>
      </c>
      <c r="D1783" s="103">
        <v>0.000550138547769991</v>
      </c>
      <c r="E1783" s="103">
        <v>3.3506356082589543</v>
      </c>
      <c r="F1783" s="99" t="s">
        <v>454</v>
      </c>
      <c r="G1783" s="99" t="b">
        <v>0</v>
      </c>
      <c r="H1783" s="99" t="b">
        <v>0</v>
      </c>
      <c r="I1783" s="99" t="b">
        <v>0</v>
      </c>
      <c r="J1783" s="99" t="b">
        <v>0</v>
      </c>
      <c r="K1783" s="99" t="b">
        <v>0</v>
      </c>
      <c r="L1783" s="99" t="b">
        <v>0</v>
      </c>
    </row>
    <row r="1784" spans="1:12" ht="15">
      <c r="A1784" s="101" t="s">
        <v>1398</v>
      </c>
      <c r="B1784" s="99" t="s">
        <v>1312</v>
      </c>
      <c r="C1784" s="99">
        <v>2</v>
      </c>
      <c r="D1784" s="103">
        <v>0.000550138547769991</v>
      </c>
      <c r="E1784" s="103">
        <v>2.873514353539292</v>
      </c>
      <c r="F1784" s="99" t="s">
        <v>454</v>
      </c>
      <c r="G1784" s="99" t="b">
        <v>0</v>
      </c>
      <c r="H1784" s="99" t="b">
        <v>0</v>
      </c>
      <c r="I1784" s="99" t="b">
        <v>0</v>
      </c>
      <c r="J1784" s="99" t="b">
        <v>0</v>
      </c>
      <c r="K1784" s="99" t="b">
        <v>0</v>
      </c>
      <c r="L1784" s="99" t="b">
        <v>0</v>
      </c>
    </row>
    <row r="1785" spans="1:12" ht="15">
      <c r="A1785" s="101" t="s">
        <v>2135</v>
      </c>
      <c r="B1785" s="99" t="s">
        <v>497</v>
      </c>
      <c r="C1785" s="99">
        <v>2</v>
      </c>
      <c r="D1785" s="103">
        <v>0.000550138547769991</v>
      </c>
      <c r="E1785" s="103">
        <v>2.748575616930992</v>
      </c>
      <c r="F1785" s="99" t="s">
        <v>454</v>
      </c>
      <c r="G1785" s="99" t="b">
        <v>0</v>
      </c>
      <c r="H1785" s="99" t="b">
        <v>0</v>
      </c>
      <c r="I1785" s="99" t="b">
        <v>0</v>
      </c>
      <c r="J1785" s="99" t="b">
        <v>0</v>
      </c>
      <c r="K1785" s="99" t="b">
        <v>0</v>
      </c>
      <c r="L1785" s="99" t="b">
        <v>0</v>
      </c>
    </row>
    <row r="1786" spans="1:12" ht="15">
      <c r="A1786" s="101" t="s">
        <v>2349</v>
      </c>
      <c r="B1786" s="99" t="s">
        <v>666</v>
      </c>
      <c r="C1786" s="99">
        <v>2</v>
      </c>
      <c r="D1786" s="103">
        <v>0.000550138547769991</v>
      </c>
      <c r="E1786" s="103">
        <v>3.174544349203273</v>
      </c>
      <c r="F1786" s="99" t="s">
        <v>454</v>
      </c>
      <c r="G1786" s="99" t="b">
        <v>1</v>
      </c>
      <c r="H1786" s="99" t="b">
        <v>0</v>
      </c>
      <c r="I1786" s="99" t="b">
        <v>0</v>
      </c>
      <c r="J1786" s="99" t="b">
        <v>0</v>
      </c>
      <c r="K1786" s="99" t="b">
        <v>0</v>
      </c>
      <c r="L1786" s="99" t="b">
        <v>0</v>
      </c>
    </row>
    <row r="1787" spans="1:12" ht="15">
      <c r="A1787" s="101" t="s">
        <v>657</v>
      </c>
      <c r="B1787" s="99" t="s">
        <v>1515</v>
      </c>
      <c r="C1787" s="99">
        <v>2</v>
      </c>
      <c r="D1787" s="103">
        <v>0.000550138547769991</v>
      </c>
      <c r="E1787" s="103">
        <v>2.873514353539292</v>
      </c>
      <c r="F1787" s="99" t="s">
        <v>454</v>
      </c>
      <c r="G1787" s="99" t="b">
        <v>0</v>
      </c>
      <c r="H1787" s="99" t="b">
        <v>0</v>
      </c>
      <c r="I1787" s="99" t="b">
        <v>0</v>
      </c>
      <c r="J1787" s="99" t="b">
        <v>0</v>
      </c>
      <c r="K1787" s="99" t="b">
        <v>0</v>
      </c>
      <c r="L1787" s="99" t="b">
        <v>0</v>
      </c>
    </row>
    <row r="1788" spans="1:12" ht="15">
      <c r="A1788" s="101" t="s">
        <v>486</v>
      </c>
      <c r="B1788" s="99" t="s">
        <v>522</v>
      </c>
      <c r="C1788" s="99">
        <v>2</v>
      </c>
      <c r="D1788" s="103">
        <v>0.000550138547769991</v>
      </c>
      <c r="E1788" s="103">
        <v>1.6560304093253857</v>
      </c>
      <c r="F1788" s="99" t="s">
        <v>454</v>
      </c>
      <c r="G1788" s="99" t="b">
        <v>0</v>
      </c>
      <c r="H1788" s="99" t="b">
        <v>0</v>
      </c>
      <c r="I1788" s="99" t="b">
        <v>0</v>
      </c>
      <c r="J1788" s="99" t="b">
        <v>0</v>
      </c>
      <c r="K1788" s="99" t="b">
        <v>0</v>
      </c>
      <c r="L1788" s="99" t="b">
        <v>0</v>
      </c>
    </row>
    <row r="1789" spans="1:12" ht="15">
      <c r="A1789" s="101" t="s">
        <v>488</v>
      </c>
      <c r="B1789" s="99" t="s">
        <v>1493</v>
      </c>
      <c r="C1789" s="99">
        <v>2</v>
      </c>
      <c r="D1789" s="103">
        <v>0.000550138547769991</v>
      </c>
      <c r="E1789" s="103">
        <v>2.4212166825446615</v>
      </c>
      <c r="F1789" s="99" t="s">
        <v>454</v>
      </c>
      <c r="G1789" s="99" t="b">
        <v>0</v>
      </c>
      <c r="H1789" s="99" t="b">
        <v>0</v>
      </c>
      <c r="I1789" s="99" t="b">
        <v>0</v>
      </c>
      <c r="J1789" s="99" t="b">
        <v>0</v>
      </c>
      <c r="K1789" s="99" t="b">
        <v>0</v>
      </c>
      <c r="L1789" s="99" t="b">
        <v>0</v>
      </c>
    </row>
    <row r="1790" spans="1:12" ht="15">
      <c r="A1790" s="101" t="s">
        <v>1082</v>
      </c>
      <c r="B1790" s="99" t="s">
        <v>545</v>
      </c>
      <c r="C1790" s="99">
        <v>2</v>
      </c>
      <c r="D1790" s="103">
        <v>0.000550138547769991</v>
      </c>
      <c r="E1790" s="103">
        <v>2.5055375682446974</v>
      </c>
      <c r="F1790" s="99" t="s">
        <v>454</v>
      </c>
      <c r="G1790" s="99" t="b">
        <v>0</v>
      </c>
      <c r="H1790" s="99" t="b">
        <v>0</v>
      </c>
      <c r="I1790" s="99" t="b">
        <v>0</v>
      </c>
      <c r="J1790" s="99" t="b">
        <v>0</v>
      </c>
      <c r="K1790" s="99" t="b">
        <v>0</v>
      </c>
      <c r="L1790" s="99" t="b">
        <v>0</v>
      </c>
    </row>
    <row r="1791" spans="1:12" ht="15">
      <c r="A1791" s="101" t="s">
        <v>491</v>
      </c>
      <c r="B1791" s="99" t="s">
        <v>660</v>
      </c>
      <c r="C1791" s="99">
        <v>2</v>
      </c>
      <c r="D1791" s="103">
        <v>0.000550138547769991</v>
      </c>
      <c r="E1791" s="103">
        <v>2.133151664045048</v>
      </c>
      <c r="F1791" s="99" t="s">
        <v>454</v>
      </c>
      <c r="G1791" s="99" t="b">
        <v>0</v>
      </c>
      <c r="H1791" s="99" t="b">
        <v>0</v>
      </c>
      <c r="I1791" s="99" t="b">
        <v>0</v>
      </c>
      <c r="J1791" s="99" t="b">
        <v>0</v>
      </c>
      <c r="K1791" s="99" t="b">
        <v>0</v>
      </c>
      <c r="L1791" s="99" t="b">
        <v>0</v>
      </c>
    </row>
    <row r="1792" spans="1:12" ht="15">
      <c r="A1792" s="101" t="s">
        <v>2161</v>
      </c>
      <c r="B1792" s="99" t="s">
        <v>547</v>
      </c>
      <c r="C1792" s="99">
        <v>2</v>
      </c>
      <c r="D1792" s="103">
        <v>0.000550138547769991</v>
      </c>
      <c r="E1792" s="103">
        <v>2.8065675639086787</v>
      </c>
      <c r="F1792" s="99" t="s">
        <v>454</v>
      </c>
      <c r="G1792" s="99" t="b">
        <v>0</v>
      </c>
      <c r="H1792" s="99" t="b">
        <v>0</v>
      </c>
      <c r="I1792" s="99" t="b">
        <v>0</v>
      </c>
      <c r="J1792" s="99" t="b">
        <v>0</v>
      </c>
      <c r="K1792" s="99" t="b">
        <v>0</v>
      </c>
      <c r="L1792" s="99" t="b">
        <v>0</v>
      </c>
    </row>
    <row r="1793" spans="1:12" ht="15">
      <c r="A1793" s="101" t="s">
        <v>1462</v>
      </c>
      <c r="B1793" s="99" t="s">
        <v>727</v>
      </c>
      <c r="C1793" s="99">
        <v>2</v>
      </c>
      <c r="D1793" s="103">
        <v>0.000550138547769991</v>
      </c>
      <c r="E1793" s="103">
        <v>3.3506356082589543</v>
      </c>
      <c r="F1793" s="99" t="s">
        <v>454</v>
      </c>
      <c r="G1793" s="99" t="b">
        <v>0</v>
      </c>
      <c r="H1793" s="99" t="b">
        <v>0</v>
      </c>
      <c r="I1793" s="99" t="b">
        <v>0</v>
      </c>
      <c r="J1793" s="99" t="b">
        <v>0</v>
      </c>
      <c r="K1793" s="99" t="b">
        <v>0</v>
      </c>
      <c r="L1793" s="99" t="b">
        <v>0</v>
      </c>
    </row>
    <row r="1794" spans="1:12" ht="15">
      <c r="A1794" s="101" t="s">
        <v>859</v>
      </c>
      <c r="B1794" s="99" t="s">
        <v>508</v>
      </c>
      <c r="C1794" s="99">
        <v>2</v>
      </c>
      <c r="D1794" s="103">
        <v>0.000550138547769991</v>
      </c>
      <c r="E1794" s="103">
        <v>2.2451254234889806</v>
      </c>
      <c r="F1794" s="99" t="s">
        <v>454</v>
      </c>
      <c r="G1794" s="99" t="b">
        <v>0</v>
      </c>
      <c r="H1794" s="99" t="b">
        <v>0</v>
      </c>
      <c r="I1794" s="99" t="b">
        <v>0</v>
      </c>
      <c r="J1794" s="99" t="b">
        <v>0</v>
      </c>
      <c r="K1794" s="99" t="b">
        <v>0</v>
      </c>
      <c r="L1794" s="99" t="b">
        <v>0</v>
      </c>
    </row>
    <row r="1795" spans="1:12" ht="15">
      <c r="A1795" s="101" t="s">
        <v>1402</v>
      </c>
      <c r="B1795" s="99" t="s">
        <v>2248</v>
      </c>
      <c r="C1795" s="99">
        <v>2</v>
      </c>
      <c r="D1795" s="103">
        <v>0.000550138547769991</v>
      </c>
      <c r="E1795" s="103">
        <v>3.174544349203273</v>
      </c>
      <c r="F1795" s="99" t="s">
        <v>454</v>
      </c>
      <c r="G1795" s="99" t="b">
        <v>0</v>
      </c>
      <c r="H1795" s="99" t="b">
        <v>0</v>
      </c>
      <c r="I1795" s="99" t="b">
        <v>0</v>
      </c>
      <c r="J1795" s="99" t="b">
        <v>0</v>
      </c>
      <c r="K1795" s="99" t="b">
        <v>0</v>
      </c>
      <c r="L1795" s="99" t="b">
        <v>0</v>
      </c>
    </row>
    <row r="1796" spans="1:12" ht="15">
      <c r="A1796" s="101" t="s">
        <v>722</v>
      </c>
      <c r="B1796" s="99" t="s">
        <v>506</v>
      </c>
      <c r="C1796" s="99">
        <v>2</v>
      </c>
      <c r="D1796" s="103">
        <v>0.000550138547769991</v>
      </c>
      <c r="E1796" s="103">
        <v>1.8882376103599983</v>
      </c>
      <c r="F1796" s="99" t="s">
        <v>454</v>
      </c>
      <c r="G1796" s="99" t="b">
        <v>0</v>
      </c>
      <c r="H1796" s="99" t="b">
        <v>0</v>
      </c>
      <c r="I1796" s="99" t="b">
        <v>0</v>
      </c>
      <c r="J1796" s="99" t="b">
        <v>0</v>
      </c>
      <c r="K1796" s="99" t="b">
        <v>0</v>
      </c>
      <c r="L1796" s="99" t="b">
        <v>0</v>
      </c>
    </row>
    <row r="1797" spans="1:12" ht="15">
      <c r="A1797" s="101" t="s">
        <v>489</v>
      </c>
      <c r="B1797" s="99" t="s">
        <v>2161</v>
      </c>
      <c r="C1797" s="99">
        <v>2</v>
      </c>
      <c r="D1797" s="103">
        <v>0.000550138547769991</v>
      </c>
      <c r="E1797" s="103">
        <v>2.4475456212670106</v>
      </c>
      <c r="F1797" s="99" t="s">
        <v>454</v>
      </c>
      <c r="G1797" s="99" t="b">
        <v>0</v>
      </c>
      <c r="H1797" s="99" t="b">
        <v>0</v>
      </c>
      <c r="I1797" s="99" t="b">
        <v>0</v>
      </c>
      <c r="J1797" s="99" t="b">
        <v>0</v>
      </c>
      <c r="K1797" s="99" t="b">
        <v>0</v>
      </c>
      <c r="L1797" s="99" t="b">
        <v>0</v>
      </c>
    </row>
    <row r="1798" spans="1:12" ht="15">
      <c r="A1798" s="101" t="s">
        <v>522</v>
      </c>
      <c r="B1798" s="99" t="s">
        <v>1604</v>
      </c>
      <c r="C1798" s="99">
        <v>2</v>
      </c>
      <c r="D1798" s="103">
        <v>0.0006833671362470793</v>
      </c>
      <c r="E1798" s="103">
        <v>2.174544349203273</v>
      </c>
      <c r="F1798" s="99" t="s">
        <v>454</v>
      </c>
      <c r="G1798" s="99" t="b">
        <v>0</v>
      </c>
      <c r="H1798" s="99" t="b">
        <v>0</v>
      </c>
      <c r="I1798" s="99" t="b">
        <v>0</v>
      </c>
      <c r="J1798" s="99" t="b">
        <v>1</v>
      </c>
      <c r="K1798" s="99" t="b">
        <v>0</v>
      </c>
      <c r="L1798" s="99" t="b">
        <v>0</v>
      </c>
    </row>
    <row r="1799" spans="1:12" ht="15">
      <c r="A1799" s="101" t="s">
        <v>586</v>
      </c>
      <c r="B1799" s="99" t="s">
        <v>506</v>
      </c>
      <c r="C1799" s="99">
        <v>2</v>
      </c>
      <c r="D1799" s="103">
        <v>0.000550138547769991</v>
      </c>
      <c r="E1799" s="103">
        <v>1.2861776190320358</v>
      </c>
      <c r="F1799" s="99" t="s">
        <v>454</v>
      </c>
      <c r="G1799" s="99" t="b">
        <v>0</v>
      </c>
      <c r="H1799" s="99" t="b">
        <v>0</v>
      </c>
      <c r="I1799" s="99" t="b">
        <v>0</v>
      </c>
      <c r="J1799" s="99" t="b">
        <v>0</v>
      </c>
      <c r="K1799" s="99" t="b">
        <v>0</v>
      </c>
      <c r="L1799" s="99" t="b">
        <v>0</v>
      </c>
    </row>
    <row r="1800" spans="1:12" ht="15">
      <c r="A1800" s="101" t="s">
        <v>2347</v>
      </c>
      <c r="B1800" s="99" t="s">
        <v>1009</v>
      </c>
      <c r="C1800" s="99">
        <v>2</v>
      </c>
      <c r="D1800" s="103">
        <v>0.000550138547769991</v>
      </c>
      <c r="E1800" s="103">
        <v>3.3506356082589543</v>
      </c>
      <c r="F1800" s="99" t="s">
        <v>454</v>
      </c>
      <c r="G1800" s="99" t="b">
        <v>0</v>
      </c>
      <c r="H1800" s="99" t="b">
        <v>0</v>
      </c>
      <c r="I1800" s="99" t="b">
        <v>0</v>
      </c>
      <c r="J1800" s="99" t="b">
        <v>0</v>
      </c>
      <c r="K1800" s="99" t="b">
        <v>0</v>
      </c>
      <c r="L1800" s="99" t="b">
        <v>0</v>
      </c>
    </row>
    <row r="1801" spans="1:12" ht="15">
      <c r="A1801" s="101" t="s">
        <v>1263</v>
      </c>
      <c r="B1801" s="99" t="s">
        <v>1891</v>
      </c>
      <c r="C1801" s="99">
        <v>2</v>
      </c>
      <c r="D1801" s="103">
        <v>0.000550138547769991</v>
      </c>
      <c r="E1801" s="103">
        <v>3.3506356082589543</v>
      </c>
      <c r="F1801" s="99" t="s">
        <v>454</v>
      </c>
      <c r="G1801" s="99" t="b">
        <v>0</v>
      </c>
      <c r="H1801" s="99" t="b">
        <v>0</v>
      </c>
      <c r="I1801" s="99" t="b">
        <v>0</v>
      </c>
      <c r="J1801" s="99" t="b">
        <v>0</v>
      </c>
      <c r="K1801" s="99" t="b">
        <v>0</v>
      </c>
      <c r="L1801" s="99" t="b">
        <v>0</v>
      </c>
    </row>
    <row r="1802" spans="1:12" ht="15">
      <c r="A1802" s="101" t="s">
        <v>549</v>
      </c>
      <c r="B1802" s="99" t="s">
        <v>496</v>
      </c>
      <c r="C1802" s="99">
        <v>2</v>
      </c>
      <c r="D1802" s="103">
        <v>0.0006833671362470793</v>
      </c>
      <c r="E1802" s="103">
        <v>1.469822015978163</v>
      </c>
      <c r="F1802" s="99" t="s">
        <v>454</v>
      </c>
      <c r="G1802" s="99" t="b">
        <v>0</v>
      </c>
      <c r="H1802" s="99" t="b">
        <v>0</v>
      </c>
      <c r="I1802" s="99" t="b">
        <v>0</v>
      </c>
      <c r="J1802" s="99" t="b">
        <v>0</v>
      </c>
      <c r="K1802" s="99" t="b">
        <v>0</v>
      </c>
      <c r="L1802" s="99" t="b">
        <v>0</v>
      </c>
    </row>
    <row r="1803" spans="1:12" ht="15">
      <c r="A1803" s="101" t="s">
        <v>1196</v>
      </c>
      <c r="B1803" s="99" t="s">
        <v>513</v>
      </c>
      <c r="C1803" s="99">
        <v>2</v>
      </c>
      <c r="D1803" s="103">
        <v>0.0006833671362470793</v>
      </c>
      <c r="E1803" s="103">
        <v>2.3092429231007294</v>
      </c>
      <c r="F1803" s="99" t="s">
        <v>454</v>
      </c>
      <c r="G1803" s="99" t="b">
        <v>0</v>
      </c>
      <c r="H1803" s="99" t="b">
        <v>0</v>
      </c>
      <c r="I1803" s="99" t="b">
        <v>0</v>
      </c>
      <c r="J1803" s="99" t="b">
        <v>0</v>
      </c>
      <c r="K1803" s="99" t="b">
        <v>0</v>
      </c>
      <c r="L1803" s="99" t="b">
        <v>0</v>
      </c>
    </row>
    <row r="1804" spans="1:12" ht="15">
      <c r="A1804" s="101" t="s">
        <v>491</v>
      </c>
      <c r="B1804" s="99" t="s">
        <v>479</v>
      </c>
      <c r="C1804" s="99">
        <v>2</v>
      </c>
      <c r="D1804" s="103">
        <v>0.000550138547769991</v>
      </c>
      <c r="E1804" s="103">
        <v>1.3315193178118816</v>
      </c>
      <c r="F1804" s="99" t="s">
        <v>454</v>
      </c>
      <c r="G1804" s="99" t="b">
        <v>0</v>
      </c>
      <c r="H1804" s="99" t="b">
        <v>0</v>
      </c>
      <c r="I1804" s="99" t="b">
        <v>0</v>
      </c>
      <c r="J1804" s="99" t="b">
        <v>0</v>
      </c>
      <c r="K1804" s="99" t="b">
        <v>0</v>
      </c>
      <c r="L1804" s="99" t="b">
        <v>0</v>
      </c>
    </row>
    <row r="1805" spans="1:12" ht="15">
      <c r="A1805" s="101" t="s">
        <v>548</v>
      </c>
      <c r="B1805" s="99" t="s">
        <v>1385</v>
      </c>
      <c r="C1805" s="99">
        <v>2</v>
      </c>
      <c r="D1805" s="103">
        <v>0.0006833671362470793</v>
      </c>
      <c r="E1805" s="103">
        <v>2.3616309925604178</v>
      </c>
      <c r="F1805" s="99" t="s">
        <v>454</v>
      </c>
      <c r="G1805" s="99" t="b">
        <v>0</v>
      </c>
      <c r="H1805" s="99" t="b">
        <v>0</v>
      </c>
      <c r="I1805" s="99" t="b">
        <v>0</v>
      </c>
      <c r="J1805" s="99" t="b">
        <v>0</v>
      </c>
      <c r="K1805" s="99" t="b">
        <v>0</v>
      </c>
      <c r="L1805" s="99" t="b">
        <v>0</v>
      </c>
    </row>
    <row r="1806" spans="1:12" ht="15">
      <c r="A1806" s="101" t="s">
        <v>2041</v>
      </c>
      <c r="B1806" s="99" t="s">
        <v>574</v>
      </c>
      <c r="C1806" s="99">
        <v>2</v>
      </c>
      <c r="D1806" s="103">
        <v>0.0006833671362470793</v>
      </c>
      <c r="E1806" s="103">
        <v>2.4212166825446615</v>
      </c>
      <c r="F1806" s="99" t="s">
        <v>454</v>
      </c>
      <c r="G1806" s="99" t="b">
        <v>0</v>
      </c>
      <c r="H1806" s="99" t="b">
        <v>0</v>
      </c>
      <c r="I1806" s="99" t="b">
        <v>0</v>
      </c>
      <c r="J1806" s="99" t="b">
        <v>0</v>
      </c>
      <c r="K1806" s="99" t="b">
        <v>0</v>
      </c>
      <c r="L1806" s="99" t="b">
        <v>0</v>
      </c>
    </row>
    <row r="1807" spans="1:12" ht="15">
      <c r="A1807" s="101" t="s">
        <v>1849</v>
      </c>
      <c r="B1807" s="99" t="s">
        <v>587</v>
      </c>
      <c r="C1807" s="99">
        <v>2</v>
      </c>
      <c r="D1807" s="103">
        <v>0.000550138547769991</v>
      </c>
      <c r="E1807" s="103">
        <v>2.4475456212670106</v>
      </c>
      <c r="F1807" s="99" t="s">
        <v>454</v>
      </c>
      <c r="G1807" s="99" t="b">
        <v>0</v>
      </c>
      <c r="H1807" s="99" t="b">
        <v>0</v>
      </c>
      <c r="I1807" s="99" t="b">
        <v>0</v>
      </c>
      <c r="J1807" s="99" t="b">
        <v>0</v>
      </c>
      <c r="K1807" s="99" t="b">
        <v>0</v>
      </c>
      <c r="L1807" s="99" t="b">
        <v>0</v>
      </c>
    </row>
    <row r="1808" spans="1:12" ht="15">
      <c r="A1808" s="101" t="s">
        <v>1071</v>
      </c>
      <c r="B1808" s="99" t="s">
        <v>691</v>
      </c>
      <c r="C1808" s="99">
        <v>2</v>
      </c>
      <c r="D1808" s="103">
        <v>0.0006833671362470793</v>
      </c>
      <c r="E1808" s="103">
        <v>2.3506356082589543</v>
      </c>
      <c r="F1808" s="99" t="s">
        <v>454</v>
      </c>
      <c r="G1808" s="99" t="b">
        <v>0</v>
      </c>
      <c r="H1808" s="99" t="b">
        <v>0</v>
      </c>
      <c r="I1808" s="99" t="b">
        <v>0</v>
      </c>
      <c r="J1808" s="99" t="b">
        <v>0</v>
      </c>
      <c r="K1808" s="99" t="b">
        <v>0</v>
      </c>
      <c r="L1808" s="99" t="b">
        <v>0</v>
      </c>
    </row>
    <row r="1809" spans="1:12" ht="15">
      <c r="A1809" s="101" t="s">
        <v>968</v>
      </c>
      <c r="B1809" s="99" t="s">
        <v>627</v>
      </c>
      <c r="C1809" s="99">
        <v>2</v>
      </c>
      <c r="D1809" s="103">
        <v>0.000550138547769991</v>
      </c>
      <c r="E1809" s="103">
        <v>2.0606009968964365</v>
      </c>
      <c r="F1809" s="99" t="s">
        <v>454</v>
      </c>
      <c r="G1809" s="99" t="b">
        <v>0</v>
      </c>
      <c r="H1809" s="99" t="b">
        <v>0</v>
      </c>
      <c r="I1809" s="99" t="b">
        <v>0</v>
      </c>
      <c r="J1809" s="99" t="b">
        <v>0</v>
      </c>
      <c r="K1809" s="99" t="b">
        <v>0</v>
      </c>
      <c r="L1809" s="99" t="b">
        <v>0</v>
      </c>
    </row>
    <row r="1810" spans="1:12" ht="15">
      <c r="A1810" s="101" t="s">
        <v>1830</v>
      </c>
      <c r="B1810" s="99" t="s">
        <v>931</v>
      </c>
      <c r="C1810" s="99">
        <v>2</v>
      </c>
      <c r="D1810" s="103">
        <v>0.000550138547769991</v>
      </c>
      <c r="E1810" s="103">
        <v>3.049605612594973</v>
      </c>
      <c r="F1810" s="99" t="s">
        <v>454</v>
      </c>
      <c r="G1810" s="99" t="b">
        <v>0</v>
      </c>
      <c r="H1810" s="99" t="b">
        <v>0</v>
      </c>
      <c r="I1810" s="99" t="b">
        <v>0</v>
      </c>
      <c r="J1810" s="99" t="b">
        <v>0</v>
      </c>
      <c r="K1810" s="99" t="b">
        <v>0</v>
      </c>
      <c r="L1810" s="99" t="b">
        <v>0</v>
      </c>
    </row>
    <row r="1811" spans="1:12" ht="15">
      <c r="A1811" s="101" t="s">
        <v>596</v>
      </c>
      <c r="B1811" s="99" t="s">
        <v>659</v>
      </c>
      <c r="C1811" s="99">
        <v>2</v>
      </c>
      <c r="D1811" s="103">
        <v>0.0006833671362470793</v>
      </c>
      <c r="E1811" s="103">
        <v>2.10759755957266</v>
      </c>
      <c r="F1811" s="99" t="s">
        <v>454</v>
      </c>
      <c r="G1811" s="99" t="b">
        <v>0</v>
      </c>
      <c r="H1811" s="99" t="b">
        <v>0</v>
      </c>
      <c r="I1811" s="99" t="b">
        <v>0</v>
      </c>
      <c r="J1811" s="99" t="b">
        <v>0</v>
      </c>
      <c r="K1811" s="99" t="b">
        <v>0</v>
      </c>
      <c r="L1811" s="99" t="b">
        <v>0</v>
      </c>
    </row>
    <row r="1812" spans="1:12" ht="15">
      <c r="A1812" s="101" t="s">
        <v>2261</v>
      </c>
      <c r="B1812" s="99" t="s">
        <v>1545</v>
      </c>
      <c r="C1812" s="99">
        <v>2</v>
      </c>
      <c r="D1812" s="103">
        <v>0.000550138547769991</v>
      </c>
      <c r="E1812" s="103">
        <v>3.174544349203273</v>
      </c>
      <c r="F1812" s="99" t="s">
        <v>454</v>
      </c>
      <c r="G1812" s="99" t="b">
        <v>0</v>
      </c>
      <c r="H1812" s="99" t="b">
        <v>0</v>
      </c>
      <c r="I1812" s="99" t="b">
        <v>0</v>
      </c>
      <c r="J1812" s="99" t="b">
        <v>0</v>
      </c>
      <c r="K1812" s="99" t="b">
        <v>0</v>
      </c>
      <c r="L1812" s="99" t="b">
        <v>0</v>
      </c>
    </row>
    <row r="1813" spans="1:12" ht="15">
      <c r="A1813" s="101" t="s">
        <v>804</v>
      </c>
      <c r="B1813" s="99" t="s">
        <v>1326</v>
      </c>
      <c r="C1813" s="99">
        <v>2</v>
      </c>
      <c r="D1813" s="103">
        <v>0.000550138547769991</v>
      </c>
      <c r="E1813" s="103">
        <v>2.4475456212670106</v>
      </c>
      <c r="F1813" s="99" t="s">
        <v>454</v>
      </c>
      <c r="G1813" s="99" t="b">
        <v>0</v>
      </c>
      <c r="H1813" s="99" t="b">
        <v>0</v>
      </c>
      <c r="I1813" s="99" t="b">
        <v>0</v>
      </c>
      <c r="J1813" s="99" t="b">
        <v>0</v>
      </c>
      <c r="K1813" s="99" t="b">
        <v>0</v>
      </c>
      <c r="L1813" s="99" t="b">
        <v>0</v>
      </c>
    </row>
    <row r="1814" spans="1:12" ht="15">
      <c r="A1814" s="101" t="s">
        <v>947</v>
      </c>
      <c r="B1814" s="99" t="s">
        <v>621</v>
      </c>
      <c r="C1814" s="99">
        <v>2</v>
      </c>
      <c r="D1814" s="103">
        <v>0.000550138547769991</v>
      </c>
      <c r="E1814" s="103">
        <v>2.4755743448672543</v>
      </c>
      <c r="F1814" s="99" t="s">
        <v>454</v>
      </c>
      <c r="G1814" s="99" t="b">
        <v>0</v>
      </c>
      <c r="H1814" s="99" t="b">
        <v>0</v>
      </c>
      <c r="I1814" s="99" t="b">
        <v>0</v>
      </c>
      <c r="J1814" s="99" t="b">
        <v>0</v>
      </c>
      <c r="K1814" s="99" t="b">
        <v>0</v>
      </c>
      <c r="L1814" s="99" t="b">
        <v>0</v>
      </c>
    </row>
    <row r="1815" spans="1:12" ht="15">
      <c r="A1815" s="101" t="s">
        <v>1203</v>
      </c>
      <c r="B1815" s="99" t="s">
        <v>496</v>
      </c>
      <c r="C1815" s="99">
        <v>2</v>
      </c>
      <c r="D1815" s="103">
        <v>0.000550138547769991</v>
      </c>
      <c r="E1815" s="103">
        <v>2.3729120029701067</v>
      </c>
      <c r="F1815" s="99" t="s">
        <v>454</v>
      </c>
      <c r="G1815" s="99" t="b">
        <v>0</v>
      </c>
      <c r="H1815" s="99" t="b">
        <v>0</v>
      </c>
      <c r="I1815" s="99" t="b">
        <v>0</v>
      </c>
      <c r="J1815" s="99" t="b">
        <v>0</v>
      </c>
      <c r="K1815" s="99" t="b">
        <v>0</v>
      </c>
      <c r="L1815" s="99" t="b">
        <v>0</v>
      </c>
    </row>
    <row r="1816" spans="1:12" ht="15">
      <c r="A1816" s="101" t="s">
        <v>1515</v>
      </c>
      <c r="B1816" s="99" t="s">
        <v>502</v>
      </c>
      <c r="C1816" s="99">
        <v>2</v>
      </c>
      <c r="D1816" s="103">
        <v>0.000550138547769991</v>
      </c>
      <c r="E1816" s="103">
        <v>2.3729120029701067</v>
      </c>
      <c r="F1816" s="99" t="s">
        <v>454</v>
      </c>
      <c r="G1816" s="99" t="b">
        <v>0</v>
      </c>
      <c r="H1816" s="99" t="b">
        <v>0</v>
      </c>
      <c r="I1816" s="99" t="b">
        <v>0</v>
      </c>
      <c r="J1816" s="99" t="b">
        <v>0</v>
      </c>
      <c r="K1816" s="99" t="b">
        <v>0</v>
      </c>
      <c r="L1816" s="99" t="b">
        <v>0</v>
      </c>
    </row>
    <row r="1817" spans="1:12" ht="15">
      <c r="A1817" s="101" t="s">
        <v>1029</v>
      </c>
      <c r="B1817" s="99" t="s">
        <v>866</v>
      </c>
      <c r="C1817" s="99">
        <v>2</v>
      </c>
      <c r="D1817" s="103">
        <v>0.000550138547769991</v>
      </c>
      <c r="E1817" s="103">
        <v>2.6516656039229356</v>
      </c>
      <c r="F1817" s="99" t="s">
        <v>454</v>
      </c>
      <c r="G1817" s="99" t="b">
        <v>0</v>
      </c>
      <c r="H1817" s="99" t="b">
        <v>0</v>
      </c>
      <c r="I1817" s="99" t="b">
        <v>0</v>
      </c>
      <c r="J1817" s="99" t="b">
        <v>0</v>
      </c>
      <c r="K1817" s="99" t="b">
        <v>0</v>
      </c>
      <c r="L1817" s="99" t="b">
        <v>0</v>
      </c>
    </row>
    <row r="1818" spans="1:12" ht="15">
      <c r="A1818" s="101" t="s">
        <v>1684</v>
      </c>
      <c r="B1818" s="99" t="s">
        <v>2323</v>
      </c>
      <c r="C1818" s="99">
        <v>2</v>
      </c>
      <c r="D1818" s="103">
        <v>0.000550138547769991</v>
      </c>
      <c r="E1818" s="103">
        <v>3.3506356082589543</v>
      </c>
      <c r="F1818" s="99" t="s">
        <v>454</v>
      </c>
      <c r="G1818" s="99" t="b">
        <v>0</v>
      </c>
      <c r="H1818" s="99" t="b">
        <v>0</v>
      </c>
      <c r="I1818" s="99" t="b">
        <v>0</v>
      </c>
      <c r="J1818" s="99" t="b">
        <v>0</v>
      </c>
      <c r="K1818" s="99" t="b">
        <v>0</v>
      </c>
      <c r="L1818" s="99" t="b">
        <v>0</v>
      </c>
    </row>
    <row r="1819" spans="1:12" ht="15">
      <c r="A1819" s="101" t="s">
        <v>632</v>
      </c>
      <c r="B1819" s="99" t="s">
        <v>491</v>
      </c>
      <c r="C1819" s="99">
        <v>2</v>
      </c>
      <c r="D1819" s="103">
        <v>0.0006833671362470793</v>
      </c>
      <c r="E1819" s="103">
        <v>1.8321216683810668</v>
      </c>
      <c r="F1819" s="99" t="s">
        <v>454</v>
      </c>
      <c r="G1819" s="99" t="b">
        <v>0</v>
      </c>
      <c r="H1819" s="99" t="b">
        <v>0</v>
      </c>
      <c r="I1819" s="99" t="b">
        <v>0</v>
      </c>
      <c r="J1819" s="99" t="b">
        <v>0</v>
      </c>
      <c r="K1819" s="99" t="b">
        <v>0</v>
      </c>
      <c r="L1819" s="99" t="b">
        <v>0</v>
      </c>
    </row>
    <row r="1820" spans="1:12" ht="15">
      <c r="A1820" s="101" t="s">
        <v>1096</v>
      </c>
      <c r="B1820" s="99" t="s">
        <v>1541</v>
      </c>
      <c r="C1820" s="99">
        <v>2</v>
      </c>
      <c r="D1820" s="103">
        <v>0.000550138547769991</v>
      </c>
      <c r="E1820" s="103">
        <v>2.7766043405312355</v>
      </c>
      <c r="F1820" s="99" t="s">
        <v>454</v>
      </c>
      <c r="G1820" s="99" t="b">
        <v>0</v>
      </c>
      <c r="H1820" s="99" t="b">
        <v>0</v>
      </c>
      <c r="I1820" s="99" t="b">
        <v>0</v>
      </c>
      <c r="J1820" s="99" t="b">
        <v>0</v>
      </c>
      <c r="K1820" s="99" t="b">
        <v>0</v>
      </c>
      <c r="L1820" s="99" t="b">
        <v>0</v>
      </c>
    </row>
    <row r="1821" spans="1:12" ht="15">
      <c r="A1821" s="101" t="s">
        <v>522</v>
      </c>
      <c r="B1821" s="99" t="s">
        <v>230</v>
      </c>
      <c r="C1821" s="99">
        <v>2</v>
      </c>
      <c r="D1821" s="103">
        <v>0.000550138547769991</v>
      </c>
      <c r="E1821" s="103">
        <v>1.049605612594973</v>
      </c>
      <c r="F1821" s="99" t="s">
        <v>454</v>
      </c>
      <c r="G1821" s="99" t="b">
        <v>0</v>
      </c>
      <c r="H1821" s="99" t="b">
        <v>0</v>
      </c>
      <c r="I1821" s="99" t="b">
        <v>0</v>
      </c>
      <c r="J1821" s="99" t="b">
        <v>0</v>
      </c>
      <c r="K1821" s="99" t="b">
        <v>0</v>
      </c>
      <c r="L1821" s="99" t="b">
        <v>0</v>
      </c>
    </row>
    <row r="1822" spans="1:12" ht="15">
      <c r="A1822" s="101" t="s">
        <v>1014</v>
      </c>
      <c r="B1822" s="99" t="s">
        <v>523</v>
      </c>
      <c r="C1822" s="99">
        <v>2</v>
      </c>
      <c r="D1822" s="103">
        <v>0.000550138547769991</v>
      </c>
      <c r="E1822" s="103">
        <v>2.174544349203273</v>
      </c>
      <c r="F1822" s="99" t="s">
        <v>454</v>
      </c>
      <c r="G1822" s="99" t="b">
        <v>0</v>
      </c>
      <c r="H1822" s="99" t="b">
        <v>0</v>
      </c>
      <c r="I1822" s="99" t="b">
        <v>0</v>
      </c>
      <c r="J1822" s="99" t="b">
        <v>0</v>
      </c>
      <c r="K1822" s="99" t="b">
        <v>0</v>
      </c>
      <c r="L1822" s="99" t="b">
        <v>0</v>
      </c>
    </row>
    <row r="1823" spans="1:12" ht="15">
      <c r="A1823" s="101" t="s">
        <v>492</v>
      </c>
      <c r="B1823" s="99" t="s">
        <v>506</v>
      </c>
      <c r="C1823" s="99">
        <v>2</v>
      </c>
      <c r="D1823" s="103">
        <v>0.0006833671362470793</v>
      </c>
      <c r="E1823" s="103">
        <v>1.587207614696017</v>
      </c>
      <c r="F1823" s="99" t="s">
        <v>454</v>
      </c>
      <c r="G1823" s="99" t="b">
        <v>0</v>
      </c>
      <c r="H1823" s="99" t="b">
        <v>0</v>
      </c>
      <c r="I1823" s="99" t="b">
        <v>0</v>
      </c>
      <c r="J1823" s="99" t="b">
        <v>0</v>
      </c>
      <c r="K1823" s="99" t="b">
        <v>0</v>
      </c>
      <c r="L1823" s="99" t="b">
        <v>0</v>
      </c>
    </row>
    <row r="1824" spans="1:12" ht="15">
      <c r="A1824" s="101" t="s">
        <v>1742</v>
      </c>
      <c r="B1824" s="99" t="s">
        <v>661</v>
      </c>
      <c r="C1824" s="99">
        <v>2</v>
      </c>
      <c r="D1824" s="103">
        <v>0.000550138547769991</v>
      </c>
      <c r="E1824" s="103">
        <v>2.748575616930992</v>
      </c>
      <c r="F1824" s="99" t="s">
        <v>454</v>
      </c>
      <c r="G1824" s="99" t="b">
        <v>0</v>
      </c>
      <c r="H1824" s="99" t="b">
        <v>0</v>
      </c>
      <c r="I1824" s="99" t="b">
        <v>0</v>
      </c>
      <c r="J1824" s="99" t="b">
        <v>0</v>
      </c>
      <c r="K1824" s="99" t="b">
        <v>0</v>
      </c>
      <c r="L1824" s="99" t="b">
        <v>0</v>
      </c>
    </row>
    <row r="1825" spans="1:12" ht="15">
      <c r="A1825" s="101" t="s">
        <v>1256</v>
      </c>
      <c r="B1825" s="99" t="s">
        <v>1533</v>
      </c>
      <c r="C1825" s="99">
        <v>2</v>
      </c>
      <c r="D1825" s="103">
        <v>0.000550138547769991</v>
      </c>
      <c r="E1825" s="103">
        <v>2.873514353539292</v>
      </c>
      <c r="F1825" s="99" t="s">
        <v>454</v>
      </c>
      <c r="G1825" s="99" t="b">
        <v>0</v>
      </c>
      <c r="H1825" s="99" t="b">
        <v>0</v>
      </c>
      <c r="I1825" s="99" t="b">
        <v>0</v>
      </c>
      <c r="J1825" s="99" t="b">
        <v>1</v>
      </c>
      <c r="K1825" s="99" t="b">
        <v>0</v>
      </c>
      <c r="L1825" s="99" t="b">
        <v>0</v>
      </c>
    </row>
    <row r="1826" spans="1:12" ht="15">
      <c r="A1826" s="101" t="s">
        <v>506</v>
      </c>
      <c r="B1826" s="99" t="s">
        <v>490</v>
      </c>
      <c r="C1826" s="99">
        <v>2</v>
      </c>
      <c r="D1826" s="103">
        <v>0.000550138547769991</v>
      </c>
      <c r="E1826" s="103">
        <v>1.1968207439144254</v>
      </c>
      <c r="F1826" s="99" t="s">
        <v>454</v>
      </c>
      <c r="G1826" s="99" t="b">
        <v>0</v>
      </c>
      <c r="H1826" s="99" t="b">
        <v>0</v>
      </c>
      <c r="I1826" s="99" t="b">
        <v>0</v>
      </c>
      <c r="J1826" s="99" t="b">
        <v>0</v>
      </c>
      <c r="K1826" s="99" t="b">
        <v>0</v>
      </c>
      <c r="L1826" s="99" t="b">
        <v>0</v>
      </c>
    </row>
    <row r="1827" spans="1:12" ht="15">
      <c r="A1827" s="101" t="s">
        <v>490</v>
      </c>
      <c r="B1827" s="99" t="s">
        <v>851</v>
      </c>
      <c r="C1827" s="99">
        <v>2</v>
      </c>
      <c r="D1827" s="103">
        <v>0.000550138547769991</v>
      </c>
      <c r="E1827" s="103">
        <v>2.0718820073061255</v>
      </c>
      <c r="F1827" s="99" t="s">
        <v>454</v>
      </c>
      <c r="G1827" s="99" t="b">
        <v>0</v>
      </c>
      <c r="H1827" s="99" t="b">
        <v>0</v>
      </c>
      <c r="I1827" s="99" t="b">
        <v>0</v>
      </c>
      <c r="J1827" s="99" t="b">
        <v>0</v>
      </c>
      <c r="K1827" s="99" t="b">
        <v>0</v>
      </c>
      <c r="L1827" s="99" t="b">
        <v>0</v>
      </c>
    </row>
    <row r="1828" spans="1:12" ht="15">
      <c r="A1828" s="101" t="s">
        <v>505</v>
      </c>
      <c r="B1828" s="99" t="s">
        <v>499</v>
      </c>
      <c r="C1828" s="99">
        <v>2</v>
      </c>
      <c r="D1828" s="103">
        <v>0.000550138547769991</v>
      </c>
      <c r="E1828" s="103">
        <v>3.049605612594973</v>
      </c>
      <c r="F1828" s="99" t="s">
        <v>454</v>
      </c>
      <c r="G1828" s="99" t="b">
        <v>0</v>
      </c>
      <c r="H1828" s="99" t="b">
        <v>0</v>
      </c>
      <c r="I1828" s="99" t="b">
        <v>0</v>
      </c>
      <c r="J1828" s="99" t="b">
        <v>0</v>
      </c>
      <c r="K1828" s="99" t="b">
        <v>0</v>
      </c>
      <c r="L1828" s="99" t="b">
        <v>0</v>
      </c>
    </row>
    <row r="1829" spans="1:12" ht="15">
      <c r="A1829" s="101" t="s">
        <v>799</v>
      </c>
      <c r="B1829" s="99" t="s">
        <v>1974</v>
      </c>
      <c r="C1829" s="99">
        <v>2</v>
      </c>
      <c r="D1829" s="103">
        <v>0.000550138547769991</v>
      </c>
      <c r="E1829" s="103">
        <v>2.748575616930992</v>
      </c>
      <c r="F1829" s="99" t="s">
        <v>454</v>
      </c>
      <c r="G1829" s="99" t="b">
        <v>0</v>
      </c>
      <c r="H1829" s="99" t="b">
        <v>0</v>
      </c>
      <c r="I1829" s="99" t="b">
        <v>0</v>
      </c>
      <c r="J1829" s="99" t="b">
        <v>1</v>
      </c>
      <c r="K1829" s="99" t="b">
        <v>0</v>
      </c>
      <c r="L1829" s="99" t="b">
        <v>0</v>
      </c>
    </row>
    <row r="1830" spans="1:12" ht="15">
      <c r="A1830" s="101" t="s">
        <v>2264</v>
      </c>
      <c r="B1830" s="99" t="s">
        <v>1251</v>
      </c>
      <c r="C1830" s="99">
        <v>2</v>
      </c>
      <c r="D1830" s="103">
        <v>0.000550138547769991</v>
      </c>
      <c r="E1830" s="103">
        <v>3.174544349203273</v>
      </c>
      <c r="F1830" s="99" t="s">
        <v>454</v>
      </c>
      <c r="G1830" s="99" t="b">
        <v>0</v>
      </c>
      <c r="H1830" s="99" t="b">
        <v>0</v>
      </c>
      <c r="I1830" s="99" t="b">
        <v>0</v>
      </c>
      <c r="J1830" s="99" t="b">
        <v>0</v>
      </c>
      <c r="K1830" s="99" t="b">
        <v>0</v>
      </c>
      <c r="L1830" s="99" t="b">
        <v>0</v>
      </c>
    </row>
    <row r="1831" spans="1:12" ht="15">
      <c r="A1831" s="101" t="s">
        <v>587</v>
      </c>
      <c r="B1831" s="99" t="s">
        <v>650</v>
      </c>
      <c r="C1831" s="99">
        <v>2</v>
      </c>
      <c r="D1831" s="103">
        <v>0.000550138547769991</v>
      </c>
      <c r="E1831" s="103">
        <v>1.794333107491667</v>
      </c>
      <c r="F1831" s="99" t="s">
        <v>454</v>
      </c>
      <c r="G1831" s="99" t="b">
        <v>0</v>
      </c>
      <c r="H1831" s="99" t="b">
        <v>0</v>
      </c>
      <c r="I1831" s="99" t="b">
        <v>0</v>
      </c>
      <c r="J1831" s="99" t="b">
        <v>0</v>
      </c>
      <c r="K1831" s="99" t="b">
        <v>0</v>
      </c>
      <c r="L1831" s="99" t="b">
        <v>0</v>
      </c>
    </row>
    <row r="1832" spans="1:12" ht="15">
      <c r="A1832" s="101" t="s">
        <v>817</v>
      </c>
      <c r="B1832" s="99" t="s">
        <v>752</v>
      </c>
      <c r="C1832" s="99">
        <v>2</v>
      </c>
      <c r="D1832" s="103">
        <v>0.000550138547769991</v>
      </c>
      <c r="E1832" s="103">
        <v>2.6516656039229356</v>
      </c>
      <c r="F1832" s="99" t="s">
        <v>454</v>
      </c>
      <c r="G1832" s="99" t="b">
        <v>0</v>
      </c>
      <c r="H1832" s="99" t="b">
        <v>0</v>
      </c>
      <c r="I1832" s="99" t="b">
        <v>0</v>
      </c>
      <c r="J1832" s="99" t="b">
        <v>0</v>
      </c>
      <c r="K1832" s="99" t="b">
        <v>0</v>
      </c>
      <c r="L1832" s="99" t="b">
        <v>0</v>
      </c>
    </row>
    <row r="1833" spans="1:12" ht="15">
      <c r="A1833" s="101" t="s">
        <v>2113</v>
      </c>
      <c r="B1833" s="99" t="s">
        <v>1495</v>
      </c>
      <c r="C1833" s="99">
        <v>2</v>
      </c>
      <c r="D1833" s="103">
        <v>0.000550138547769991</v>
      </c>
      <c r="E1833" s="103">
        <v>3.3506356082589543</v>
      </c>
      <c r="F1833" s="99" t="s">
        <v>454</v>
      </c>
      <c r="G1833" s="99" t="b">
        <v>0</v>
      </c>
      <c r="H1833" s="99" t="b">
        <v>0</v>
      </c>
      <c r="I1833" s="99" t="b">
        <v>0</v>
      </c>
      <c r="J1833" s="99" t="b">
        <v>0</v>
      </c>
      <c r="K1833" s="99" t="b">
        <v>1</v>
      </c>
      <c r="L1833" s="99" t="b">
        <v>0</v>
      </c>
    </row>
    <row r="1834" spans="1:12" ht="15">
      <c r="A1834" s="101" t="s">
        <v>619</v>
      </c>
      <c r="B1834" s="99" t="s">
        <v>511</v>
      </c>
      <c r="C1834" s="99">
        <v>2</v>
      </c>
      <c r="D1834" s="103">
        <v>0.000550138547769991</v>
      </c>
      <c r="E1834" s="103">
        <v>1.7485756169309918</v>
      </c>
      <c r="F1834" s="99" t="s">
        <v>454</v>
      </c>
      <c r="G1834" s="99" t="b">
        <v>0</v>
      </c>
      <c r="H1834" s="99" t="b">
        <v>0</v>
      </c>
      <c r="I1834" s="99" t="b">
        <v>0</v>
      </c>
      <c r="J1834" s="99" t="b">
        <v>1</v>
      </c>
      <c r="K1834" s="99" t="b">
        <v>0</v>
      </c>
      <c r="L1834" s="99" t="b">
        <v>0</v>
      </c>
    </row>
    <row r="1835" spans="1:12" ht="15">
      <c r="A1835" s="101" t="s">
        <v>542</v>
      </c>
      <c r="B1835" s="99" t="s">
        <v>2069</v>
      </c>
      <c r="C1835" s="99">
        <v>2</v>
      </c>
      <c r="D1835" s="103">
        <v>0.000550138547769991</v>
      </c>
      <c r="E1835" s="103">
        <v>2.3506356082589543</v>
      </c>
      <c r="F1835" s="99" t="s">
        <v>454</v>
      </c>
      <c r="G1835" s="99" t="b">
        <v>0</v>
      </c>
      <c r="H1835" s="99" t="b">
        <v>0</v>
      </c>
      <c r="I1835" s="99" t="b">
        <v>0</v>
      </c>
      <c r="J1835" s="99" t="b">
        <v>0</v>
      </c>
      <c r="K1835" s="99" t="b">
        <v>0</v>
      </c>
      <c r="L1835" s="99" t="b">
        <v>0</v>
      </c>
    </row>
    <row r="1836" spans="1:12" ht="15">
      <c r="A1836" s="101" t="s">
        <v>477</v>
      </c>
      <c r="B1836" s="99" t="s">
        <v>646</v>
      </c>
      <c r="C1836" s="99">
        <v>2</v>
      </c>
      <c r="D1836" s="103">
        <v>0.000550138547769991</v>
      </c>
      <c r="E1836" s="103">
        <v>1.7766043405312355</v>
      </c>
      <c r="F1836" s="99" t="s">
        <v>454</v>
      </c>
      <c r="G1836" s="99" t="b">
        <v>0</v>
      </c>
      <c r="H1836" s="99" t="b">
        <v>0</v>
      </c>
      <c r="I1836" s="99" t="b">
        <v>0</v>
      </c>
      <c r="J1836" s="99" t="b">
        <v>0</v>
      </c>
      <c r="K1836" s="99" t="b">
        <v>0</v>
      </c>
      <c r="L1836" s="99" t="b">
        <v>0</v>
      </c>
    </row>
    <row r="1837" spans="1:12" ht="15">
      <c r="A1837" s="101" t="s">
        <v>585</v>
      </c>
      <c r="B1837" s="99" t="s">
        <v>856</v>
      </c>
      <c r="C1837" s="99">
        <v>2</v>
      </c>
      <c r="D1837" s="103">
        <v>0.000550138547769991</v>
      </c>
      <c r="E1837" s="103">
        <v>2.697423094483611</v>
      </c>
      <c r="F1837" s="99" t="s">
        <v>454</v>
      </c>
      <c r="G1837" s="99" t="b">
        <v>0</v>
      </c>
      <c r="H1837" s="99" t="b">
        <v>0</v>
      </c>
      <c r="I1837" s="99" t="b">
        <v>0</v>
      </c>
      <c r="J1837" s="99" t="b">
        <v>0</v>
      </c>
      <c r="K1837" s="99" t="b">
        <v>0</v>
      </c>
      <c r="L1837" s="99" t="b">
        <v>0</v>
      </c>
    </row>
    <row r="1838" spans="1:12" ht="15">
      <c r="A1838" s="101" t="s">
        <v>612</v>
      </c>
      <c r="B1838" s="99" t="s">
        <v>1471</v>
      </c>
      <c r="C1838" s="99">
        <v>2</v>
      </c>
      <c r="D1838" s="103">
        <v>0.000550138547769991</v>
      </c>
      <c r="E1838" s="103">
        <v>2.3963930988196296</v>
      </c>
      <c r="F1838" s="99" t="s">
        <v>454</v>
      </c>
      <c r="G1838" s="99" t="b">
        <v>0</v>
      </c>
      <c r="H1838" s="99" t="b">
        <v>0</v>
      </c>
      <c r="I1838" s="99" t="b">
        <v>0</v>
      </c>
      <c r="J1838" s="99" t="b">
        <v>0</v>
      </c>
      <c r="K1838" s="99" t="b">
        <v>0</v>
      </c>
      <c r="L1838" s="99" t="b">
        <v>0</v>
      </c>
    </row>
    <row r="1839" spans="1:12" ht="15">
      <c r="A1839" s="101" t="s">
        <v>700</v>
      </c>
      <c r="B1839" s="99" t="s">
        <v>590</v>
      </c>
      <c r="C1839" s="99">
        <v>2</v>
      </c>
      <c r="D1839" s="103">
        <v>0.000550138547769991</v>
      </c>
      <c r="E1839" s="103">
        <v>2.4475456212670106</v>
      </c>
      <c r="F1839" s="99" t="s">
        <v>454</v>
      </c>
      <c r="G1839" s="99" t="b">
        <v>0</v>
      </c>
      <c r="H1839" s="99" t="b">
        <v>0</v>
      </c>
      <c r="I1839" s="99" t="b">
        <v>0</v>
      </c>
      <c r="J1839" s="99" t="b">
        <v>0</v>
      </c>
      <c r="K1839" s="99" t="b">
        <v>0</v>
      </c>
      <c r="L1839" s="99" t="b">
        <v>0</v>
      </c>
    </row>
    <row r="1840" spans="1:12" ht="15">
      <c r="A1840" s="101" t="s">
        <v>732</v>
      </c>
      <c r="B1840" s="99" t="s">
        <v>702</v>
      </c>
      <c r="C1840" s="99">
        <v>2</v>
      </c>
      <c r="D1840" s="103">
        <v>0.000550138547769991</v>
      </c>
      <c r="E1840" s="103">
        <v>2.5055375682446974</v>
      </c>
      <c r="F1840" s="99" t="s">
        <v>454</v>
      </c>
      <c r="G1840" s="99" t="b">
        <v>1</v>
      </c>
      <c r="H1840" s="99" t="b">
        <v>0</v>
      </c>
      <c r="I1840" s="99" t="b">
        <v>0</v>
      </c>
      <c r="J1840" s="99" t="b">
        <v>0</v>
      </c>
      <c r="K1840" s="99" t="b">
        <v>0</v>
      </c>
      <c r="L1840" s="99" t="b">
        <v>0</v>
      </c>
    </row>
    <row r="1841" spans="1:12" ht="15">
      <c r="A1841" s="101" t="s">
        <v>1121</v>
      </c>
      <c r="B1841" s="99" t="s">
        <v>691</v>
      </c>
      <c r="C1841" s="99">
        <v>2</v>
      </c>
      <c r="D1841" s="103">
        <v>0.0006833671362470793</v>
      </c>
      <c r="E1841" s="103">
        <v>2.3506356082589543</v>
      </c>
      <c r="F1841" s="99" t="s">
        <v>454</v>
      </c>
      <c r="G1841" s="99" t="b">
        <v>0</v>
      </c>
      <c r="H1841" s="99" t="b">
        <v>0</v>
      </c>
      <c r="I1841" s="99" t="b">
        <v>0</v>
      </c>
      <c r="J1841" s="99" t="b">
        <v>0</v>
      </c>
      <c r="K1841" s="99" t="b">
        <v>0</v>
      </c>
      <c r="L1841" s="99" t="b">
        <v>0</v>
      </c>
    </row>
    <row r="1842" spans="1:12" ht="15">
      <c r="A1842" s="101" t="s">
        <v>1541</v>
      </c>
      <c r="B1842" s="99" t="s">
        <v>706</v>
      </c>
      <c r="C1842" s="99">
        <v>2</v>
      </c>
      <c r="D1842" s="103">
        <v>0.000550138547769991</v>
      </c>
      <c r="E1842" s="103">
        <v>2.7766043405312355</v>
      </c>
      <c r="F1842" s="99" t="s">
        <v>454</v>
      </c>
      <c r="G1842" s="99" t="b">
        <v>0</v>
      </c>
      <c r="H1842" s="99" t="b">
        <v>0</v>
      </c>
      <c r="I1842" s="99" t="b">
        <v>0</v>
      </c>
      <c r="J1842" s="99" t="b">
        <v>1</v>
      </c>
      <c r="K1842" s="99" t="b">
        <v>0</v>
      </c>
      <c r="L1842" s="99" t="b">
        <v>0</v>
      </c>
    </row>
    <row r="1843" spans="1:12" ht="15">
      <c r="A1843" s="101" t="s">
        <v>810</v>
      </c>
      <c r="B1843" s="99" t="s">
        <v>481</v>
      </c>
      <c r="C1843" s="99">
        <v>2</v>
      </c>
      <c r="D1843" s="103">
        <v>0.000550138547769991</v>
      </c>
      <c r="E1843" s="103">
        <v>2.174544349203273</v>
      </c>
      <c r="F1843" s="99" t="s">
        <v>454</v>
      </c>
      <c r="G1843" s="99" t="b">
        <v>0</v>
      </c>
      <c r="H1843" s="99" t="b">
        <v>0</v>
      </c>
      <c r="I1843" s="99" t="b">
        <v>0</v>
      </c>
      <c r="J1843" s="99" t="b">
        <v>0</v>
      </c>
      <c r="K1843" s="99" t="b">
        <v>0</v>
      </c>
      <c r="L1843" s="99" t="b">
        <v>0</v>
      </c>
    </row>
    <row r="1844" spans="1:12" ht="15">
      <c r="A1844" s="101" t="s">
        <v>1305</v>
      </c>
      <c r="B1844" s="99" t="s">
        <v>2206</v>
      </c>
      <c r="C1844" s="99">
        <v>2</v>
      </c>
      <c r="D1844" s="103">
        <v>0.000550138547769991</v>
      </c>
      <c r="E1844" s="103">
        <v>3.049605612594973</v>
      </c>
      <c r="F1844" s="99" t="s">
        <v>454</v>
      </c>
      <c r="G1844" s="99" t="b">
        <v>0</v>
      </c>
      <c r="H1844" s="99" t="b">
        <v>0</v>
      </c>
      <c r="I1844" s="99" t="b">
        <v>0</v>
      </c>
      <c r="J1844" s="99" t="b">
        <v>0</v>
      </c>
      <c r="K1844" s="99" t="b">
        <v>0</v>
      </c>
      <c r="L1844" s="99" t="b">
        <v>0</v>
      </c>
    </row>
    <row r="1845" spans="1:12" ht="15">
      <c r="A1845" s="101" t="s">
        <v>584</v>
      </c>
      <c r="B1845" s="99" t="s">
        <v>548</v>
      </c>
      <c r="C1845" s="99">
        <v>2</v>
      </c>
      <c r="D1845" s="103">
        <v>0.000550138547769991</v>
      </c>
      <c r="E1845" s="103">
        <v>1.8845097378407552</v>
      </c>
      <c r="F1845" s="99" t="s">
        <v>454</v>
      </c>
      <c r="G1845" s="99" t="b">
        <v>0</v>
      </c>
      <c r="H1845" s="99" t="b">
        <v>0</v>
      </c>
      <c r="I1845" s="99" t="b">
        <v>0</v>
      </c>
      <c r="J1845" s="99" t="b">
        <v>0</v>
      </c>
      <c r="K1845" s="99" t="b">
        <v>0</v>
      </c>
      <c r="L1845" s="99" t="b">
        <v>0</v>
      </c>
    </row>
    <row r="1846" spans="1:12" ht="15">
      <c r="A1846" s="101" t="s">
        <v>2315</v>
      </c>
      <c r="B1846" s="99" t="s">
        <v>585</v>
      </c>
      <c r="C1846" s="99">
        <v>2</v>
      </c>
      <c r="D1846" s="103">
        <v>0.000550138547769991</v>
      </c>
      <c r="E1846" s="103">
        <v>2.697423094483611</v>
      </c>
      <c r="F1846" s="99" t="s">
        <v>454</v>
      </c>
      <c r="G1846" s="99" t="b">
        <v>0</v>
      </c>
      <c r="H1846" s="99" t="b">
        <v>0</v>
      </c>
      <c r="I1846" s="99" t="b">
        <v>0</v>
      </c>
      <c r="J1846" s="99" t="b">
        <v>0</v>
      </c>
      <c r="K1846" s="99" t="b">
        <v>0</v>
      </c>
      <c r="L1846" s="99" t="b">
        <v>0</v>
      </c>
    </row>
    <row r="1847" spans="1:12" ht="15">
      <c r="A1847" s="101" t="s">
        <v>676</v>
      </c>
      <c r="B1847" s="99" t="s">
        <v>589</v>
      </c>
      <c r="C1847" s="99">
        <v>2</v>
      </c>
      <c r="D1847" s="103">
        <v>0.000550138547769991</v>
      </c>
      <c r="E1847" s="103">
        <v>2.2203018397639482</v>
      </c>
      <c r="F1847" s="99" t="s">
        <v>454</v>
      </c>
      <c r="G1847" s="99" t="b">
        <v>0</v>
      </c>
      <c r="H1847" s="99" t="b">
        <v>0</v>
      </c>
      <c r="I1847" s="99" t="b">
        <v>0</v>
      </c>
      <c r="J1847" s="99" t="b">
        <v>0</v>
      </c>
      <c r="K1847" s="99" t="b">
        <v>0</v>
      </c>
      <c r="L1847" s="99" t="b">
        <v>0</v>
      </c>
    </row>
    <row r="1848" spans="1:12" ht="15">
      <c r="A1848" s="101" t="s">
        <v>796</v>
      </c>
      <c r="B1848" s="99" t="s">
        <v>1896</v>
      </c>
      <c r="C1848" s="99">
        <v>2</v>
      </c>
      <c r="D1848" s="103">
        <v>0.000550138547769991</v>
      </c>
      <c r="E1848" s="103">
        <v>2.873514353539292</v>
      </c>
      <c r="F1848" s="99" t="s">
        <v>454</v>
      </c>
      <c r="G1848" s="99" t="b">
        <v>0</v>
      </c>
      <c r="H1848" s="99" t="b">
        <v>0</v>
      </c>
      <c r="I1848" s="99" t="b">
        <v>0</v>
      </c>
      <c r="J1848" s="99" t="b">
        <v>0</v>
      </c>
      <c r="K1848" s="99" t="b">
        <v>0</v>
      </c>
      <c r="L1848" s="99" t="b">
        <v>0</v>
      </c>
    </row>
    <row r="1849" spans="1:12" ht="15">
      <c r="A1849" s="101" t="s">
        <v>1545</v>
      </c>
      <c r="B1849" s="99" t="s">
        <v>678</v>
      </c>
      <c r="C1849" s="99">
        <v>2</v>
      </c>
      <c r="D1849" s="103">
        <v>0.000550138547769991</v>
      </c>
      <c r="E1849" s="103">
        <v>2.5213318354279295</v>
      </c>
      <c r="F1849" s="99" t="s">
        <v>454</v>
      </c>
      <c r="G1849" s="99" t="b">
        <v>0</v>
      </c>
      <c r="H1849" s="99" t="b">
        <v>0</v>
      </c>
      <c r="I1849" s="99" t="b">
        <v>0</v>
      </c>
      <c r="J1849" s="99" t="b">
        <v>0</v>
      </c>
      <c r="K1849" s="99" t="b">
        <v>0</v>
      </c>
      <c r="L1849" s="99" t="b">
        <v>0</v>
      </c>
    </row>
    <row r="1850" spans="1:12" ht="15">
      <c r="A1850" s="101" t="s">
        <v>2361</v>
      </c>
      <c r="B1850" s="99" t="s">
        <v>1520</v>
      </c>
      <c r="C1850" s="99">
        <v>2</v>
      </c>
      <c r="D1850" s="103">
        <v>0.000550138547769991</v>
      </c>
      <c r="E1850" s="103">
        <v>3.3506356082589543</v>
      </c>
      <c r="F1850" s="99" t="s">
        <v>454</v>
      </c>
      <c r="G1850" s="99" t="b">
        <v>0</v>
      </c>
      <c r="H1850" s="99" t="b">
        <v>0</v>
      </c>
      <c r="I1850" s="99" t="b">
        <v>0</v>
      </c>
      <c r="J1850" s="99" t="b">
        <v>0</v>
      </c>
      <c r="K1850" s="99" t="b">
        <v>0</v>
      </c>
      <c r="L1850" s="99" t="b">
        <v>0</v>
      </c>
    </row>
    <row r="1851" spans="1:12" ht="15">
      <c r="A1851" s="101" t="s">
        <v>784</v>
      </c>
      <c r="B1851" s="99" t="s">
        <v>230</v>
      </c>
      <c r="C1851" s="99">
        <v>2</v>
      </c>
      <c r="D1851" s="103">
        <v>0.000550138547769991</v>
      </c>
      <c r="E1851" s="103">
        <v>1.6516656039229356</v>
      </c>
      <c r="F1851" s="99" t="s">
        <v>454</v>
      </c>
      <c r="G1851" s="99" t="b">
        <v>0</v>
      </c>
      <c r="H1851" s="99" t="b">
        <v>0</v>
      </c>
      <c r="I1851" s="99" t="b">
        <v>0</v>
      </c>
      <c r="J1851" s="99" t="b">
        <v>0</v>
      </c>
      <c r="K1851" s="99" t="b">
        <v>0</v>
      </c>
      <c r="L1851" s="99" t="b">
        <v>0</v>
      </c>
    </row>
    <row r="1852" spans="1:12" ht="15">
      <c r="A1852" s="101" t="s">
        <v>482</v>
      </c>
      <c r="B1852" s="99" t="s">
        <v>572</v>
      </c>
      <c r="C1852" s="99">
        <v>2</v>
      </c>
      <c r="D1852" s="103">
        <v>0.0006833671362470793</v>
      </c>
      <c r="E1852" s="103">
        <v>1.4843482691747594</v>
      </c>
      <c r="F1852" s="99" t="s">
        <v>454</v>
      </c>
      <c r="G1852" s="99" t="b">
        <v>0</v>
      </c>
      <c r="H1852" s="99" t="b">
        <v>0</v>
      </c>
      <c r="I1852" s="99" t="b">
        <v>0</v>
      </c>
      <c r="J1852" s="99" t="b">
        <v>0</v>
      </c>
      <c r="K1852" s="99" t="b">
        <v>0</v>
      </c>
      <c r="L1852" s="99" t="b">
        <v>0</v>
      </c>
    </row>
    <row r="1853" spans="1:12" ht="15">
      <c r="A1853" s="101" t="s">
        <v>487</v>
      </c>
      <c r="B1853" s="99" t="s">
        <v>487</v>
      </c>
      <c r="C1853" s="99">
        <v>2</v>
      </c>
      <c r="D1853" s="103">
        <v>0.0006833671362470793</v>
      </c>
      <c r="E1853" s="103">
        <v>0.9027027426667742</v>
      </c>
      <c r="F1853" s="99" t="s">
        <v>454</v>
      </c>
      <c r="G1853" s="99" t="b">
        <v>0</v>
      </c>
      <c r="H1853" s="99" t="b">
        <v>0</v>
      </c>
      <c r="I1853" s="99" t="b">
        <v>0</v>
      </c>
      <c r="J1853" s="99" t="b">
        <v>0</v>
      </c>
      <c r="K1853" s="99" t="b">
        <v>0</v>
      </c>
      <c r="L1853" s="99" t="b">
        <v>0</v>
      </c>
    </row>
    <row r="1854" spans="1:12" ht="15">
      <c r="A1854" s="101" t="s">
        <v>2341</v>
      </c>
      <c r="B1854" s="99" t="s">
        <v>244</v>
      </c>
      <c r="C1854" s="99">
        <v>2</v>
      </c>
      <c r="D1854" s="103">
        <v>0.000550138547769991</v>
      </c>
      <c r="E1854" s="103">
        <v>2.1892676060239795</v>
      </c>
      <c r="F1854" s="99" t="s">
        <v>454</v>
      </c>
      <c r="G1854" s="99" t="b">
        <v>0</v>
      </c>
      <c r="H1854" s="99" t="b">
        <v>0</v>
      </c>
      <c r="I1854" s="99" t="b">
        <v>0</v>
      </c>
      <c r="J1854" s="99" t="b">
        <v>0</v>
      </c>
      <c r="K1854" s="99" t="b">
        <v>0</v>
      </c>
      <c r="L1854" s="99" t="b">
        <v>0</v>
      </c>
    </row>
    <row r="1855" spans="1:12" ht="15">
      <c r="A1855" s="101" t="s">
        <v>587</v>
      </c>
      <c r="B1855" s="99" t="s">
        <v>859</v>
      </c>
      <c r="C1855" s="99">
        <v>2</v>
      </c>
      <c r="D1855" s="103">
        <v>0.000550138547769991</v>
      </c>
      <c r="E1855" s="103">
        <v>2.2714543622113297</v>
      </c>
      <c r="F1855" s="99" t="s">
        <v>454</v>
      </c>
      <c r="G1855" s="99" t="b">
        <v>0</v>
      </c>
      <c r="H1855" s="99" t="b">
        <v>0</v>
      </c>
      <c r="I1855" s="99" t="b">
        <v>0</v>
      </c>
      <c r="J1855" s="99" t="b">
        <v>0</v>
      </c>
      <c r="K1855" s="99" t="b">
        <v>0</v>
      </c>
      <c r="L1855" s="99" t="b">
        <v>0</v>
      </c>
    </row>
    <row r="1856" spans="1:12" ht="15">
      <c r="A1856" s="101" t="s">
        <v>1891</v>
      </c>
      <c r="B1856" s="99" t="s">
        <v>587</v>
      </c>
      <c r="C1856" s="99">
        <v>2</v>
      </c>
      <c r="D1856" s="103">
        <v>0.000550138547769991</v>
      </c>
      <c r="E1856" s="103">
        <v>2.4475456212670106</v>
      </c>
      <c r="F1856" s="99" t="s">
        <v>454</v>
      </c>
      <c r="G1856" s="99" t="b">
        <v>0</v>
      </c>
      <c r="H1856" s="99" t="b">
        <v>0</v>
      </c>
      <c r="I1856" s="99" t="b">
        <v>0</v>
      </c>
      <c r="J1856" s="99" t="b">
        <v>0</v>
      </c>
      <c r="K1856" s="99" t="b">
        <v>0</v>
      </c>
      <c r="L1856" s="99" t="b">
        <v>0</v>
      </c>
    </row>
    <row r="1857" spans="1:12" ht="15">
      <c r="A1857" s="101" t="s">
        <v>595</v>
      </c>
      <c r="B1857" s="99" t="s">
        <v>839</v>
      </c>
      <c r="C1857" s="99">
        <v>2</v>
      </c>
      <c r="D1857" s="103">
        <v>0.0006833671362470793</v>
      </c>
      <c r="E1857" s="103">
        <v>2.2123329100926727</v>
      </c>
      <c r="F1857" s="99" t="s">
        <v>454</v>
      </c>
      <c r="G1857" s="99" t="b">
        <v>0</v>
      </c>
      <c r="H1857" s="99" t="b">
        <v>0</v>
      </c>
      <c r="I1857" s="99" t="b">
        <v>0</v>
      </c>
      <c r="J1857" s="99" t="b">
        <v>0</v>
      </c>
      <c r="K1857" s="99" t="b">
        <v>0</v>
      </c>
      <c r="L1857" s="99" t="b">
        <v>0</v>
      </c>
    </row>
    <row r="1858" spans="1:12" ht="15">
      <c r="A1858" s="101" t="s">
        <v>481</v>
      </c>
      <c r="B1858" s="99" t="s">
        <v>781</v>
      </c>
      <c r="C1858" s="99">
        <v>2</v>
      </c>
      <c r="D1858" s="103">
        <v>0.000550138547769991</v>
      </c>
      <c r="E1858" s="103">
        <v>2.4755743448672543</v>
      </c>
      <c r="F1858" s="99" t="s">
        <v>454</v>
      </c>
      <c r="G1858" s="99" t="b">
        <v>0</v>
      </c>
      <c r="H1858" s="99" t="b">
        <v>0</v>
      </c>
      <c r="I1858" s="99" t="b">
        <v>0</v>
      </c>
      <c r="J1858" s="99" t="b">
        <v>0</v>
      </c>
      <c r="K1858" s="99" t="b">
        <v>0</v>
      </c>
      <c r="L1858" s="99" t="b">
        <v>0</v>
      </c>
    </row>
    <row r="1859" spans="1:12" ht="15">
      <c r="A1859" s="101" t="s">
        <v>712</v>
      </c>
      <c r="B1859" s="99" t="s">
        <v>1647</v>
      </c>
      <c r="C1859" s="99">
        <v>2</v>
      </c>
      <c r="D1859" s="103">
        <v>0.000550138547769991</v>
      </c>
      <c r="E1859" s="103">
        <v>2.873514353539292</v>
      </c>
      <c r="F1859" s="99" t="s">
        <v>454</v>
      </c>
      <c r="G1859" s="99" t="b">
        <v>0</v>
      </c>
      <c r="H1859" s="99" t="b">
        <v>0</v>
      </c>
      <c r="I1859" s="99" t="b">
        <v>0</v>
      </c>
      <c r="J1859" s="99" t="b">
        <v>0</v>
      </c>
      <c r="K1859" s="99" t="b">
        <v>0</v>
      </c>
      <c r="L1859" s="99" t="b">
        <v>0</v>
      </c>
    </row>
    <row r="1860" spans="1:12" ht="15">
      <c r="A1860" s="101" t="s">
        <v>886</v>
      </c>
      <c r="B1860" s="99" t="s">
        <v>2212</v>
      </c>
      <c r="C1860" s="99">
        <v>2</v>
      </c>
      <c r="D1860" s="103">
        <v>0.0006833671362470793</v>
      </c>
      <c r="E1860" s="103">
        <v>2.952695599586917</v>
      </c>
      <c r="F1860" s="99" t="s">
        <v>454</v>
      </c>
      <c r="G1860" s="99" t="b">
        <v>0</v>
      </c>
      <c r="H1860" s="99" t="b">
        <v>0</v>
      </c>
      <c r="I1860" s="99" t="b">
        <v>0</v>
      </c>
      <c r="J1860" s="99" t="b">
        <v>0</v>
      </c>
      <c r="K1860" s="99" t="b">
        <v>0</v>
      </c>
      <c r="L1860" s="99" t="b">
        <v>0</v>
      </c>
    </row>
    <row r="1861" spans="1:12" ht="15">
      <c r="A1861" s="101" t="s">
        <v>587</v>
      </c>
      <c r="B1861" s="99" t="s">
        <v>563</v>
      </c>
      <c r="C1861" s="99">
        <v>2</v>
      </c>
      <c r="D1861" s="103">
        <v>0.000550138547769991</v>
      </c>
      <c r="E1861" s="103">
        <v>1.707182931772767</v>
      </c>
      <c r="F1861" s="99" t="s">
        <v>454</v>
      </c>
      <c r="G1861" s="99" t="b">
        <v>0</v>
      </c>
      <c r="H1861" s="99" t="b">
        <v>0</v>
      </c>
      <c r="I1861" s="99" t="b">
        <v>0</v>
      </c>
      <c r="J1861" s="99" t="b">
        <v>0</v>
      </c>
      <c r="K1861" s="99" t="b">
        <v>0</v>
      </c>
      <c r="L1861" s="99" t="b">
        <v>0</v>
      </c>
    </row>
    <row r="1862" spans="1:12" ht="15">
      <c r="A1862" s="101" t="s">
        <v>1636</v>
      </c>
      <c r="B1862" s="99" t="s">
        <v>753</v>
      </c>
      <c r="C1862" s="99">
        <v>2</v>
      </c>
      <c r="D1862" s="103">
        <v>0.000550138547769991</v>
      </c>
      <c r="E1862" s="103">
        <v>2.5213318354279295</v>
      </c>
      <c r="F1862" s="99" t="s">
        <v>454</v>
      </c>
      <c r="G1862" s="99" t="b">
        <v>0</v>
      </c>
      <c r="H1862" s="99" t="b">
        <v>0</v>
      </c>
      <c r="I1862" s="99" t="b">
        <v>0</v>
      </c>
      <c r="J1862" s="99" t="b">
        <v>0</v>
      </c>
      <c r="K1862" s="99" t="b">
        <v>0</v>
      </c>
      <c r="L1862" s="99" t="b">
        <v>0</v>
      </c>
    </row>
    <row r="1863" spans="1:12" ht="15">
      <c r="A1863" s="101" t="s">
        <v>529</v>
      </c>
      <c r="B1863" s="99" t="s">
        <v>587</v>
      </c>
      <c r="C1863" s="99">
        <v>2</v>
      </c>
      <c r="D1863" s="103">
        <v>0.000550138547769991</v>
      </c>
      <c r="E1863" s="103">
        <v>1.8454856299390483</v>
      </c>
      <c r="F1863" s="99" t="s">
        <v>454</v>
      </c>
      <c r="G1863" s="99" t="b">
        <v>0</v>
      </c>
      <c r="H1863" s="99" t="b">
        <v>0</v>
      </c>
      <c r="I1863" s="99" t="b">
        <v>0</v>
      </c>
      <c r="J1863" s="99" t="b">
        <v>0</v>
      </c>
      <c r="K1863" s="99" t="b">
        <v>0</v>
      </c>
      <c r="L1863" s="99" t="b">
        <v>0</v>
      </c>
    </row>
    <row r="1864" spans="1:12" ht="15">
      <c r="A1864" s="101" t="s">
        <v>502</v>
      </c>
      <c r="B1864" s="99" t="s">
        <v>1285</v>
      </c>
      <c r="C1864" s="99">
        <v>2</v>
      </c>
      <c r="D1864" s="103">
        <v>0.000550138547769991</v>
      </c>
      <c r="E1864" s="103">
        <v>2.1968207439144254</v>
      </c>
      <c r="F1864" s="99" t="s">
        <v>454</v>
      </c>
      <c r="G1864" s="99" t="b">
        <v>0</v>
      </c>
      <c r="H1864" s="99" t="b">
        <v>0</v>
      </c>
      <c r="I1864" s="99" t="b">
        <v>0</v>
      </c>
      <c r="J1864" s="99" t="b">
        <v>0</v>
      </c>
      <c r="K1864" s="99" t="b">
        <v>0</v>
      </c>
      <c r="L1864" s="99" t="b">
        <v>0</v>
      </c>
    </row>
    <row r="1865" spans="1:12" ht="15">
      <c r="A1865" s="101" t="s">
        <v>874</v>
      </c>
      <c r="B1865" s="99" t="s">
        <v>2306</v>
      </c>
      <c r="C1865" s="99">
        <v>2</v>
      </c>
      <c r="D1865" s="103">
        <v>0.0006833671362470793</v>
      </c>
      <c r="E1865" s="103">
        <v>3.174544349203273</v>
      </c>
      <c r="F1865" s="99" t="s">
        <v>454</v>
      </c>
      <c r="G1865" s="99" t="b">
        <v>0</v>
      </c>
      <c r="H1865" s="99" t="b">
        <v>0</v>
      </c>
      <c r="I1865" s="99" t="b">
        <v>0</v>
      </c>
      <c r="J1865" s="99" t="b">
        <v>0</v>
      </c>
      <c r="K1865" s="99" t="b">
        <v>0</v>
      </c>
      <c r="L1865" s="99" t="b">
        <v>0</v>
      </c>
    </row>
    <row r="1866" spans="1:12" ht="15">
      <c r="A1866" s="101" t="s">
        <v>621</v>
      </c>
      <c r="B1866" s="99" t="s">
        <v>665</v>
      </c>
      <c r="C1866" s="99">
        <v>2</v>
      </c>
      <c r="D1866" s="103">
        <v>0.000550138547769991</v>
      </c>
      <c r="E1866" s="103">
        <v>2.133151664045048</v>
      </c>
      <c r="F1866" s="99" t="s">
        <v>454</v>
      </c>
      <c r="G1866" s="99" t="b">
        <v>0</v>
      </c>
      <c r="H1866" s="99" t="b">
        <v>0</v>
      </c>
      <c r="I1866" s="99" t="b">
        <v>0</v>
      </c>
      <c r="J1866" s="99" t="b">
        <v>0</v>
      </c>
      <c r="K1866" s="99" t="b">
        <v>0</v>
      </c>
      <c r="L1866" s="99" t="b">
        <v>0</v>
      </c>
    </row>
    <row r="1867" spans="1:12" ht="15">
      <c r="A1867" s="101" t="s">
        <v>563</v>
      </c>
      <c r="B1867" s="99" t="s">
        <v>489</v>
      </c>
      <c r="C1867" s="99">
        <v>2</v>
      </c>
      <c r="D1867" s="103">
        <v>0.000550138547769991</v>
      </c>
      <c r="E1867" s="103">
        <v>1.707182931772767</v>
      </c>
      <c r="F1867" s="99" t="s">
        <v>454</v>
      </c>
      <c r="G1867" s="99" t="b">
        <v>0</v>
      </c>
      <c r="H1867" s="99" t="b">
        <v>0</v>
      </c>
      <c r="I1867" s="99" t="b">
        <v>0</v>
      </c>
      <c r="J1867" s="99" t="b">
        <v>0</v>
      </c>
      <c r="K1867" s="99" t="b">
        <v>0</v>
      </c>
      <c r="L1867" s="99" t="b">
        <v>0</v>
      </c>
    </row>
    <row r="1868" spans="1:12" ht="15">
      <c r="A1868" s="101" t="s">
        <v>1861</v>
      </c>
      <c r="B1868" s="99" t="s">
        <v>479</v>
      </c>
      <c r="C1868" s="99">
        <v>2</v>
      </c>
      <c r="D1868" s="103">
        <v>0.0006833671362470793</v>
      </c>
      <c r="E1868" s="103">
        <v>2.0718820073061255</v>
      </c>
      <c r="F1868" s="99" t="s">
        <v>454</v>
      </c>
      <c r="G1868" s="99" t="b">
        <v>0</v>
      </c>
      <c r="H1868" s="99" t="b">
        <v>1</v>
      </c>
      <c r="I1868" s="99" t="b">
        <v>0</v>
      </c>
      <c r="J1868" s="99" t="b">
        <v>0</v>
      </c>
      <c r="K1868" s="99" t="b">
        <v>0</v>
      </c>
      <c r="L1868" s="99" t="b">
        <v>0</v>
      </c>
    </row>
    <row r="1869" spans="1:12" ht="15">
      <c r="A1869" s="101" t="s">
        <v>1505</v>
      </c>
      <c r="B1869" s="99" t="s">
        <v>1110</v>
      </c>
      <c r="C1869" s="99">
        <v>2</v>
      </c>
      <c r="D1869" s="103">
        <v>0.000550138547769991</v>
      </c>
      <c r="E1869" s="103">
        <v>3.3506356082589543</v>
      </c>
      <c r="F1869" s="99" t="s">
        <v>454</v>
      </c>
      <c r="G1869" s="99" t="b">
        <v>0</v>
      </c>
      <c r="H1869" s="99" t="b">
        <v>0</v>
      </c>
      <c r="I1869" s="99" t="b">
        <v>0</v>
      </c>
      <c r="J1869" s="99" t="b">
        <v>0</v>
      </c>
      <c r="K1869" s="99" t="b">
        <v>0</v>
      </c>
      <c r="L1869" s="99" t="b">
        <v>0</v>
      </c>
    </row>
    <row r="1870" spans="1:12" ht="15">
      <c r="A1870" s="101" t="s">
        <v>1109</v>
      </c>
      <c r="B1870" s="99" t="s">
        <v>1010</v>
      </c>
      <c r="C1870" s="99">
        <v>2</v>
      </c>
      <c r="D1870" s="103">
        <v>0.0006833671362470793</v>
      </c>
      <c r="E1870" s="103">
        <v>3.3506356082589543</v>
      </c>
      <c r="F1870" s="99" t="s">
        <v>454</v>
      </c>
      <c r="G1870" s="99" t="b">
        <v>0</v>
      </c>
      <c r="H1870" s="99" t="b">
        <v>0</v>
      </c>
      <c r="I1870" s="99" t="b">
        <v>0</v>
      </c>
      <c r="J1870" s="99" t="b">
        <v>0</v>
      </c>
      <c r="K1870" s="99" t="b">
        <v>0</v>
      </c>
      <c r="L1870" s="99" t="b">
        <v>0</v>
      </c>
    </row>
    <row r="1871" spans="1:12" ht="15">
      <c r="A1871" s="101" t="s">
        <v>645</v>
      </c>
      <c r="B1871" s="99" t="s">
        <v>244</v>
      </c>
      <c r="C1871" s="99">
        <v>2</v>
      </c>
      <c r="D1871" s="103">
        <v>0.000550138547769991</v>
      </c>
      <c r="E1871" s="103">
        <v>1.7913275973519418</v>
      </c>
      <c r="F1871" s="99" t="s">
        <v>454</v>
      </c>
      <c r="G1871" s="99" t="b">
        <v>0</v>
      </c>
      <c r="H1871" s="99" t="b">
        <v>0</v>
      </c>
      <c r="I1871" s="99" t="b">
        <v>0</v>
      </c>
      <c r="J1871" s="99" t="b">
        <v>0</v>
      </c>
      <c r="K1871" s="99" t="b">
        <v>0</v>
      </c>
      <c r="L1871" s="99" t="b">
        <v>0</v>
      </c>
    </row>
    <row r="1872" spans="1:12" ht="15">
      <c r="A1872" s="101" t="s">
        <v>504</v>
      </c>
      <c r="B1872" s="99" t="s">
        <v>793</v>
      </c>
      <c r="C1872" s="99">
        <v>2</v>
      </c>
      <c r="D1872" s="103">
        <v>0.000550138547769991</v>
      </c>
      <c r="E1872" s="103">
        <v>1.9936542072658232</v>
      </c>
      <c r="F1872" s="99" t="s">
        <v>454</v>
      </c>
      <c r="G1872" s="99" t="b">
        <v>0</v>
      </c>
      <c r="H1872" s="99" t="b">
        <v>0</v>
      </c>
      <c r="I1872" s="99" t="b">
        <v>0</v>
      </c>
      <c r="J1872" s="99" t="b">
        <v>0</v>
      </c>
      <c r="K1872" s="99" t="b">
        <v>0</v>
      </c>
      <c r="L1872" s="99" t="b">
        <v>0</v>
      </c>
    </row>
    <row r="1873" spans="1:12" ht="15">
      <c r="A1873" s="101" t="s">
        <v>578</v>
      </c>
      <c r="B1873" s="99" t="s">
        <v>763</v>
      </c>
      <c r="C1873" s="99">
        <v>2</v>
      </c>
      <c r="D1873" s="103">
        <v>0.000550138547769991</v>
      </c>
      <c r="E1873" s="103">
        <v>2.3963930988196296</v>
      </c>
      <c r="F1873" s="99" t="s">
        <v>454</v>
      </c>
      <c r="G1873" s="99" t="b">
        <v>0</v>
      </c>
      <c r="H1873" s="99" t="b">
        <v>0</v>
      </c>
      <c r="I1873" s="99" t="b">
        <v>0</v>
      </c>
      <c r="J1873" s="99" t="b">
        <v>0</v>
      </c>
      <c r="K1873" s="99" t="b">
        <v>0</v>
      </c>
      <c r="L1873" s="99" t="b">
        <v>0</v>
      </c>
    </row>
    <row r="1874" spans="1:12" ht="15">
      <c r="A1874" s="101" t="s">
        <v>2258</v>
      </c>
      <c r="B1874" s="99" t="s">
        <v>730</v>
      </c>
      <c r="C1874" s="99">
        <v>2</v>
      </c>
      <c r="D1874" s="103">
        <v>0.0006833671362470793</v>
      </c>
      <c r="E1874" s="103">
        <v>3.049605612594973</v>
      </c>
      <c r="F1874" s="99" t="s">
        <v>454</v>
      </c>
      <c r="G1874" s="99" t="b">
        <v>0</v>
      </c>
      <c r="H1874" s="99" t="b">
        <v>0</v>
      </c>
      <c r="I1874" s="99" t="b">
        <v>0</v>
      </c>
      <c r="J1874" s="99" t="b">
        <v>0</v>
      </c>
      <c r="K1874" s="99" t="b">
        <v>0</v>
      </c>
      <c r="L1874" s="99" t="b">
        <v>0</v>
      </c>
    </row>
    <row r="1875" spans="1:12" ht="15">
      <c r="A1875" s="101" t="s">
        <v>591</v>
      </c>
      <c r="B1875" s="99" t="s">
        <v>565</v>
      </c>
      <c r="C1875" s="99">
        <v>2</v>
      </c>
      <c r="D1875" s="103">
        <v>0.000550138547769991</v>
      </c>
      <c r="E1875" s="103">
        <v>2.4475456212670106</v>
      </c>
      <c r="F1875" s="99" t="s">
        <v>454</v>
      </c>
      <c r="G1875" s="99" t="b">
        <v>0</v>
      </c>
      <c r="H1875" s="99" t="b">
        <v>0</v>
      </c>
      <c r="I1875" s="99" t="b">
        <v>0</v>
      </c>
      <c r="J1875" s="99" t="b">
        <v>0</v>
      </c>
      <c r="K1875" s="99" t="b">
        <v>0</v>
      </c>
      <c r="L1875" s="99" t="b">
        <v>0</v>
      </c>
    </row>
    <row r="1876" spans="1:12" ht="15">
      <c r="A1876" s="101" t="s">
        <v>522</v>
      </c>
      <c r="B1876" s="99" t="s">
        <v>1260</v>
      </c>
      <c r="C1876" s="99">
        <v>2</v>
      </c>
      <c r="D1876" s="103">
        <v>0.000550138547769991</v>
      </c>
      <c r="E1876" s="103">
        <v>2.3506356082589543</v>
      </c>
      <c r="F1876" s="99" t="s">
        <v>454</v>
      </c>
      <c r="G1876" s="99" t="b">
        <v>0</v>
      </c>
      <c r="H1876" s="99" t="b">
        <v>0</v>
      </c>
      <c r="I1876" s="99" t="b">
        <v>0</v>
      </c>
      <c r="J1876" s="99" t="b">
        <v>0</v>
      </c>
      <c r="K1876" s="99" t="b">
        <v>0</v>
      </c>
      <c r="L1876" s="99" t="b">
        <v>0</v>
      </c>
    </row>
    <row r="1877" spans="1:12" ht="15">
      <c r="A1877" s="101" t="s">
        <v>510</v>
      </c>
      <c r="B1877" s="99" t="s">
        <v>1480</v>
      </c>
      <c r="C1877" s="99">
        <v>2</v>
      </c>
      <c r="D1877" s="103">
        <v>0.000550138547769991</v>
      </c>
      <c r="E1877" s="103">
        <v>2.299483085811573</v>
      </c>
      <c r="F1877" s="99" t="s">
        <v>454</v>
      </c>
      <c r="G1877" s="99" t="b">
        <v>0</v>
      </c>
      <c r="H1877" s="99" t="b">
        <v>0</v>
      </c>
      <c r="I1877" s="99" t="b">
        <v>0</v>
      </c>
      <c r="J1877" s="99" t="b">
        <v>0</v>
      </c>
      <c r="K1877" s="99" t="b">
        <v>0</v>
      </c>
      <c r="L1877" s="99" t="b">
        <v>0</v>
      </c>
    </row>
    <row r="1878" spans="1:12" ht="15">
      <c r="A1878" s="101" t="s">
        <v>2379</v>
      </c>
      <c r="B1878" s="99" t="s">
        <v>619</v>
      </c>
      <c r="C1878" s="99">
        <v>2</v>
      </c>
      <c r="D1878" s="103">
        <v>0.000550138547769991</v>
      </c>
      <c r="E1878" s="103">
        <v>2.748575616930992</v>
      </c>
      <c r="F1878" s="99" t="s">
        <v>454</v>
      </c>
      <c r="G1878" s="99" t="b">
        <v>0</v>
      </c>
      <c r="H1878" s="99" t="b">
        <v>0</v>
      </c>
      <c r="I1878" s="99" t="b">
        <v>0</v>
      </c>
      <c r="J1878" s="99" t="b">
        <v>0</v>
      </c>
      <c r="K1878" s="99" t="b">
        <v>0</v>
      </c>
      <c r="L1878" s="99" t="b">
        <v>0</v>
      </c>
    </row>
    <row r="1879" spans="1:12" ht="15">
      <c r="A1879" s="101" t="s">
        <v>510</v>
      </c>
      <c r="B1879" s="99" t="s">
        <v>489</v>
      </c>
      <c r="C1879" s="99">
        <v>2</v>
      </c>
      <c r="D1879" s="103">
        <v>0.000550138547769991</v>
      </c>
      <c r="E1879" s="103">
        <v>1.5724843578753107</v>
      </c>
      <c r="F1879" s="99" t="s">
        <v>454</v>
      </c>
      <c r="G1879" s="99" t="b">
        <v>0</v>
      </c>
      <c r="H1879" s="99" t="b">
        <v>0</v>
      </c>
      <c r="I1879" s="99" t="b">
        <v>0</v>
      </c>
      <c r="J1879" s="99" t="b">
        <v>0</v>
      </c>
      <c r="K1879" s="99" t="b">
        <v>0</v>
      </c>
      <c r="L1879" s="99" t="b">
        <v>0</v>
      </c>
    </row>
    <row r="1880" spans="1:12" ht="15">
      <c r="A1880" s="101" t="s">
        <v>522</v>
      </c>
      <c r="B1880" s="99" t="s">
        <v>501</v>
      </c>
      <c r="C1880" s="99">
        <v>2</v>
      </c>
      <c r="D1880" s="103">
        <v>0.000550138547769991</v>
      </c>
      <c r="E1880" s="103">
        <v>1.873514353539292</v>
      </c>
      <c r="F1880" s="99" t="s">
        <v>454</v>
      </c>
      <c r="G1880" s="99" t="b">
        <v>0</v>
      </c>
      <c r="H1880" s="99" t="b">
        <v>0</v>
      </c>
      <c r="I1880" s="99" t="b">
        <v>0</v>
      </c>
      <c r="J1880" s="99" t="b">
        <v>0</v>
      </c>
      <c r="K1880" s="99" t="b">
        <v>0</v>
      </c>
      <c r="L1880" s="99" t="b">
        <v>0</v>
      </c>
    </row>
    <row r="1881" spans="1:12" ht="15">
      <c r="A1881" s="101" t="s">
        <v>892</v>
      </c>
      <c r="B1881" s="99" t="s">
        <v>1356</v>
      </c>
      <c r="C1881" s="99">
        <v>2</v>
      </c>
      <c r="D1881" s="103">
        <v>0.0006833671362470793</v>
      </c>
      <c r="E1881" s="103">
        <v>2.697423094483611</v>
      </c>
      <c r="F1881" s="99" t="s">
        <v>454</v>
      </c>
      <c r="G1881" s="99" t="b">
        <v>0</v>
      </c>
      <c r="H1881" s="99" t="b">
        <v>0</v>
      </c>
      <c r="I1881" s="99" t="b">
        <v>0</v>
      </c>
      <c r="J1881" s="99" t="b">
        <v>0</v>
      </c>
      <c r="K1881" s="99" t="b">
        <v>0</v>
      </c>
      <c r="L1881" s="99" t="b">
        <v>0</v>
      </c>
    </row>
    <row r="1882" spans="1:12" ht="15">
      <c r="A1882" s="101" t="s">
        <v>659</v>
      </c>
      <c r="B1882" s="99" t="s">
        <v>480</v>
      </c>
      <c r="C1882" s="99">
        <v>2</v>
      </c>
      <c r="D1882" s="103">
        <v>0.000550138547769991</v>
      </c>
      <c r="E1882" s="103">
        <v>2.408627555236641</v>
      </c>
      <c r="F1882" s="99" t="s">
        <v>454</v>
      </c>
      <c r="G1882" s="99" t="b">
        <v>0</v>
      </c>
      <c r="H1882" s="99" t="b">
        <v>0</v>
      </c>
      <c r="I1882" s="99" t="b">
        <v>0</v>
      </c>
      <c r="J1882" s="99" t="b">
        <v>0</v>
      </c>
      <c r="K1882" s="99" t="b">
        <v>0</v>
      </c>
      <c r="L1882" s="99" t="b">
        <v>0</v>
      </c>
    </row>
    <row r="1883" spans="1:12" ht="15">
      <c r="A1883" s="101" t="s">
        <v>662</v>
      </c>
      <c r="B1883" s="99" t="s">
        <v>487</v>
      </c>
      <c r="C1883" s="99">
        <v>2</v>
      </c>
      <c r="D1883" s="103">
        <v>0.000550138547769991</v>
      </c>
      <c r="E1883" s="103">
        <v>1.8321216683810668</v>
      </c>
      <c r="F1883" s="99" t="s">
        <v>454</v>
      </c>
      <c r="G1883" s="99" t="b">
        <v>0</v>
      </c>
      <c r="H1883" s="99" t="b">
        <v>0</v>
      </c>
      <c r="I1883" s="99" t="b">
        <v>0</v>
      </c>
      <c r="J1883" s="99" t="b">
        <v>0</v>
      </c>
      <c r="K1883" s="99" t="b">
        <v>0</v>
      </c>
      <c r="L1883" s="99" t="b">
        <v>0</v>
      </c>
    </row>
    <row r="1884" spans="1:12" ht="15">
      <c r="A1884" s="101" t="s">
        <v>1027</v>
      </c>
      <c r="B1884" s="99" t="s">
        <v>494</v>
      </c>
      <c r="C1884" s="99">
        <v>2</v>
      </c>
      <c r="D1884" s="103">
        <v>0.000550138547769991</v>
      </c>
      <c r="E1884" s="103">
        <v>2.873514353539292</v>
      </c>
      <c r="F1884" s="99" t="s">
        <v>454</v>
      </c>
      <c r="G1884" s="99" t="b">
        <v>0</v>
      </c>
      <c r="H1884" s="99" t="b">
        <v>0</v>
      </c>
      <c r="I1884" s="99" t="b">
        <v>0</v>
      </c>
      <c r="J1884" s="99" t="b">
        <v>0</v>
      </c>
      <c r="K1884" s="99" t="b">
        <v>0</v>
      </c>
      <c r="L1884" s="99" t="b">
        <v>0</v>
      </c>
    </row>
    <row r="1885" spans="1:12" ht="15">
      <c r="A1885" s="101" t="s">
        <v>706</v>
      </c>
      <c r="B1885" s="99" t="s">
        <v>1505</v>
      </c>
      <c r="C1885" s="99">
        <v>2</v>
      </c>
      <c r="D1885" s="103">
        <v>0.000550138547769991</v>
      </c>
      <c r="E1885" s="103">
        <v>2.952695599586917</v>
      </c>
      <c r="F1885" s="99" t="s">
        <v>454</v>
      </c>
      <c r="G1885" s="99" t="b">
        <v>1</v>
      </c>
      <c r="H1885" s="99" t="b">
        <v>0</v>
      </c>
      <c r="I1885" s="99" t="b">
        <v>0</v>
      </c>
      <c r="J1885" s="99" t="b">
        <v>0</v>
      </c>
      <c r="K1885" s="99" t="b">
        <v>0</v>
      </c>
      <c r="L1885" s="99" t="b">
        <v>0</v>
      </c>
    </row>
    <row r="1886" spans="1:12" ht="15">
      <c r="A1886" s="101" t="s">
        <v>485</v>
      </c>
      <c r="B1886" s="99" t="s">
        <v>662</v>
      </c>
      <c r="C1886" s="99">
        <v>2</v>
      </c>
      <c r="D1886" s="103">
        <v>0.000550138547769991</v>
      </c>
      <c r="E1886" s="103">
        <v>2.3092429231007294</v>
      </c>
      <c r="F1886" s="99" t="s">
        <v>454</v>
      </c>
      <c r="G1886" s="99" t="b">
        <v>0</v>
      </c>
      <c r="H1886" s="99" t="b">
        <v>0</v>
      </c>
      <c r="I1886" s="99" t="b">
        <v>0</v>
      </c>
      <c r="J1886" s="99" t="b">
        <v>0</v>
      </c>
      <c r="K1886" s="99" t="b">
        <v>0</v>
      </c>
      <c r="L1886" s="99" t="b">
        <v>0</v>
      </c>
    </row>
    <row r="1887" spans="1:12" ht="15">
      <c r="A1887" s="101" t="s">
        <v>602</v>
      </c>
      <c r="B1887" s="99" t="s">
        <v>2230</v>
      </c>
      <c r="C1887" s="99">
        <v>2</v>
      </c>
      <c r="D1887" s="103">
        <v>0.000550138547769991</v>
      </c>
      <c r="E1887" s="103">
        <v>2.4755743448672543</v>
      </c>
      <c r="F1887" s="99" t="s">
        <v>454</v>
      </c>
      <c r="G1887" s="99" t="b">
        <v>0</v>
      </c>
      <c r="H1887" s="99" t="b">
        <v>0</v>
      </c>
      <c r="I1887" s="99" t="b">
        <v>0</v>
      </c>
      <c r="J1887" s="99" t="b">
        <v>0</v>
      </c>
      <c r="K1887" s="99" t="b">
        <v>0</v>
      </c>
      <c r="L1887" s="99" t="b">
        <v>0</v>
      </c>
    </row>
    <row r="1888" spans="1:12" ht="15">
      <c r="A1888" s="101" t="s">
        <v>1480</v>
      </c>
      <c r="B1888" s="99" t="s">
        <v>1490</v>
      </c>
      <c r="C1888" s="99">
        <v>2</v>
      </c>
      <c r="D1888" s="103">
        <v>0.000550138547769991</v>
      </c>
      <c r="E1888" s="103">
        <v>3.174544349203273</v>
      </c>
      <c r="F1888" s="99" t="s">
        <v>454</v>
      </c>
      <c r="G1888" s="99" t="b">
        <v>0</v>
      </c>
      <c r="H1888" s="99" t="b">
        <v>0</v>
      </c>
      <c r="I1888" s="99" t="b">
        <v>0</v>
      </c>
      <c r="J1888" s="99" t="b">
        <v>0</v>
      </c>
      <c r="K1888" s="99" t="b">
        <v>0</v>
      </c>
      <c r="L1888" s="99" t="b">
        <v>0</v>
      </c>
    </row>
    <row r="1889" spans="1:12" ht="15">
      <c r="A1889" s="101" t="s">
        <v>537</v>
      </c>
      <c r="B1889" s="99" t="s">
        <v>746</v>
      </c>
      <c r="C1889" s="99">
        <v>2</v>
      </c>
      <c r="D1889" s="103">
        <v>0.000550138547769991</v>
      </c>
      <c r="E1889" s="103">
        <v>2.3616309925604178</v>
      </c>
      <c r="F1889" s="99" t="s">
        <v>454</v>
      </c>
      <c r="G1889" s="99" t="b">
        <v>0</v>
      </c>
      <c r="H1889" s="99" t="b">
        <v>0</v>
      </c>
      <c r="I1889" s="99" t="b">
        <v>0</v>
      </c>
      <c r="J1889" s="99" t="b">
        <v>0</v>
      </c>
      <c r="K1889" s="99" t="b">
        <v>0</v>
      </c>
      <c r="L1889" s="99" t="b">
        <v>0</v>
      </c>
    </row>
    <row r="1890" spans="1:12" ht="15">
      <c r="A1890" s="101" t="s">
        <v>1080</v>
      </c>
      <c r="B1890" s="99" t="s">
        <v>913</v>
      </c>
      <c r="C1890" s="99">
        <v>2</v>
      </c>
      <c r="D1890" s="103">
        <v>0.000550138547769991</v>
      </c>
      <c r="E1890" s="103">
        <v>2.6516656039229356</v>
      </c>
      <c r="F1890" s="99" t="s">
        <v>454</v>
      </c>
      <c r="G1890" s="99" t="b">
        <v>0</v>
      </c>
      <c r="H1890" s="99" t="b">
        <v>0</v>
      </c>
      <c r="I1890" s="99" t="b">
        <v>0</v>
      </c>
      <c r="J1890" s="99" t="b">
        <v>0</v>
      </c>
      <c r="K1890" s="99" t="b">
        <v>0</v>
      </c>
      <c r="L1890" s="99" t="b">
        <v>0</v>
      </c>
    </row>
    <row r="1891" spans="1:12" ht="15">
      <c r="A1891" s="101" t="s">
        <v>737</v>
      </c>
      <c r="B1891" s="99" t="s">
        <v>799</v>
      </c>
      <c r="C1891" s="99">
        <v>2</v>
      </c>
      <c r="D1891" s="103">
        <v>0.000550138547769991</v>
      </c>
      <c r="E1891" s="103">
        <v>2.0953631031556483</v>
      </c>
      <c r="F1891" s="99" t="s">
        <v>454</v>
      </c>
      <c r="G1891" s="99" t="b">
        <v>0</v>
      </c>
      <c r="H1891" s="99" t="b">
        <v>0</v>
      </c>
      <c r="I1891" s="99" t="b">
        <v>0</v>
      </c>
      <c r="J1891" s="99" t="b">
        <v>0</v>
      </c>
      <c r="K1891" s="99" t="b">
        <v>0</v>
      </c>
      <c r="L1891" s="99" t="b">
        <v>0</v>
      </c>
    </row>
    <row r="1892" spans="1:12" ht="15">
      <c r="A1892" s="101" t="s">
        <v>665</v>
      </c>
      <c r="B1892" s="99" t="s">
        <v>1029</v>
      </c>
      <c r="C1892" s="99">
        <v>2</v>
      </c>
      <c r="D1892" s="103">
        <v>0.000550138547769991</v>
      </c>
      <c r="E1892" s="103">
        <v>2.3092429231007294</v>
      </c>
      <c r="F1892" s="99" t="s">
        <v>454</v>
      </c>
      <c r="G1892" s="99" t="b">
        <v>0</v>
      </c>
      <c r="H1892" s="99" t="b">
        <v>0</v>
      </c>
      <c r="I1892" s="99" t="b">
        <v>0</v>
      </c>
      <c r="J1892" s="99" t="b">
        <v>0</v>
      </c>
      <c r="K1892" s="99" t="b">
        <v>0</v>
      </c>
      <c r="L1892" s="99" t="b">
        <v>0</v>
      </c>
    </row>
    <row r="1893" spans="1:12" ht="15">
      <c r="A1893" s="101" t="s">
        <v>913</v>
      </c>
      <c r="B1893" s="99" t="s">
        <v>244</v>
      </c>
      <c r="C1893" s="99">
        <v>2</v>
      </c>
      <c r="D1893" s="103">
        <v>0.0006833671362470793</v>
      </c>
      <c r="E1893" s="103">
        <v>1.7913275973519418</v>
      </c>
      <c r="F1893" s="99" t="s">
        <v>454</v>
      </c>
      <c r="G1893" s="99" t="b">
        <v>0</v>
      </c>
      <c r="H1893" s="99" t="b">
        <v>0</v>
      </c>
      <c r="I1893" s="99" t="b">
        <v>0</v>
      </c>
      <c r="J1893" s="99" t="b">
        <v>0</v>
      </c>
      <c r="K1893" s="99" t="b">
        <v>0</v>
      </c>
      <c r="L1893" s="99" t="b">
        <v>0</v>
      </c>
    </row>
    <row r="1894" spans="1:12" ht="15">
      <c r="A1894" s="101" t="s">
        <v>1033</v>
      </c>
      <c r="B1894" s="99" t="s">
        <v>1873</v>
      </c>
      <c r="C1894" s="99">
        <v>2</v>
      </c>
      <c r="D1894" s="103">
        <v>0.000550138547769991</v>
      </c>
      <c r="E1894" s="103">
        <v>3.174544349203273</v>
      </c>
      <c r="F1894" s="99" t="s">
        <v>454</v>
      </c>
      <c r="G1894" s="99" t="b">
        <v>0</v>
      </c>
      <c r="H1894" s="99" t="b">
        <v>0</v>
      </c>
      <c r="I1894" s="99" t="b">
        <v>0</v>
      </c>
      <c r="J1894" s="99" t="b">
        <v>0</v>
      </c>
      <c r="K1894" s="99" t="b">
        <v>0</v>
      </c>
      <c r="L1894" s="99" t="b">
        <v>0</v>
      </c>
    </row>
    <row r="1895" spans="1:12" ht="15">
      <c r="A1895" s="101" t="s">
        <v>490</v>
      </c>
      <c r="B1895" s="99" t="s">
        <v>522</v>
      </c>
      <c r="C1895" s="99">
        <v>2</v>
      </c>
      <c r="D1895" s="103">
        <v>0.000550138547769991</v>
      </c>
      <c r="E1895" s="103">
        <v>1.4186694935307818</v>
      </c>
      <c r="F1895" s="99" t="s">
        <v>454</v>
      </c>
      <c r="G1895" s="99" t="b">
        <v>0</v>
      </c>
      <c r="H1895" s="99" t="b">
        <v>0</v>
      </c>
      <c r="I1895" s="99" t="b">
        <v>0</v>
      </c>
      <c r="J1895" s="99" t="b">
        <v>0</v>
      </c>
      <c r="K1895" s="99" t="b">
        <v>0</v>
      </c>
      <c r="L1895" s="99" t="b">
        <v>0</v>
      </c>
    </row>
    <row r="1896" spans="1:12" ht="15">
      <c r="A1896" s="101" t="s">
        <v>489</v>
      </c>
      <c r="B1896" s="99" t="s">
        <v>1566</v>
      </c>
      <c r="C1896" s="99">
        <v>2</v>
      </c>
      <c r="D1896" s="103">
        <v>0.000550138547769991</v>
      </c>
      <c r="E1896" s="103">
        <v>2.2714543622113297</v>
      </c>
      <c r="F1896" s="99" t="s">
        <v>454</v>
      </c>
      <c r="G1896" s="99" t="b">
        <v>0</v>
      </c>
      <c r="H1896" s="99" t="b">
        <v>0</v>
      </c>
      <c r="I1896" s="99" t="b">
        <v>0</v>
      </c>
      <c r="J1896" s="99" t="b">
        <v>0</v>
      </c>
      <c r="K1896" s="99" t="b">
        <v>0</v>
      </c>
      <c r="L1896" s="99" t="b">
        <v>0</v>
      </c>
    </row>
    <row r="1897" spans="1:12" ht="15">
      <c r="A1897" s="101" t="s">
        <v>609</v>
      </c>
      <c r="B1897" s="99" t="s">
        <v>799</v>
      </c>
      <c r="C1897" s="99">
        <v>2</v>
      </c>
      <c r="D1897" s="103">
        <v>0.000550138547769991</v>
      </c>
      <c r="E1897" s="103">
        <v>1.9034775769167351</v>
      </c>
      <c r="F1897" s="99" t="s">
        <v>454</v>
      </c>
      <c r="G1897" s="99" t="b">
        <v>0</v>
      </c>
      <c r="H1897" s="99" t="b">
        <v>0</v>
      </c>
      <c r="I1897" s="99" t="b">
        <v>0</v>
      </c>
      <c r="J1897" s="99" t="b">
        <v>0</v>
      </c>
      <c r="K1897" s="99" t="b">
        <v>0</v>
      </c>
      <c r="L1897" s="99" t="b">
        <v>0</v>
      </c>
    </row>
    <row r="1898" spans="1:12" ht="15">
      <c r="A1898" s="101" t="s">
        <v>544</v>
      </c>
      <c r="B1898" s="99" t="s">
        <v>514</v>
      </c>
      <c r="C1898" s="99">
        <v>2</v>
      </c>
      <c r="D1898" s="103">
        <v>0.000550138547769991</v>
      </c>
      <c r="E1898" s="103">
        <v>1.7651748787504538</v>
      </c>
      <c r="F1898" s="99" t="s">
        <v>454</v>
      </c>
      <c r="G1898" s="99" t="b">
        <v>0</v>
      </c>
      <c r="H1898" s="99" t="b">
        <v>0</v>
      </c>
      <c r="I1898" s="99" t="b">
        <v>0</v>
      </c>
      <c r="J1898" s="99" t="b">
        <v>0</v>
      </c>
      <c r="K1898" s="99" t="b">
        <v>0</v>
      </c>
      <c r="L1898" s="99" t="b">
        <v>0</v>
      </c>
    </row>
    <row r="1899" spans="1:12" ht="15">
      <c r="A1899" s="101" t="s">
        <v>732</v>
      </c>
      <c r="B1899" s="99" t="s">
        <v>866</v>
      </c>
      <c r="C1899" s="99">
        <v>2</v>
      </c>
      <c r="D1899" s="103">
        <v>0.000550138547769991</v>
      </c>
      <c r="E1899" s="103">
        <v>2.408627555236641</v>
      </c>
      <c r="F1899" s="99" t="s">
        <v>454</v>
      </c>
      <c r="G1899" s="99" t="b">
        <v>1</v>
      </c>
      <c r="H1899" s="99" t="b">
        <v>0</v>
      </c>
      <c r="I1899" s="99" t="b">
        <v>0</v>
      </c>
      <c r="J1899" s="99" t="b">
        <v>0</v>
      </c>
      <c r="K1899" s="99" t="b">
        <v>0</v>
      </c>
      <c r="L1899" s="99" t="b">
        <v>0</v>
      </c>
    </row>
    <row r="1900" spans="1:12" ht="15">
      <c r="A1900" s="101" t="s">
        <v>506</v>
      </c>
      <c r="B1900" s="99" t="s">
        <v>702</v>
      </c>
      <c r="C1900" s="99">
        <v>2</v>
      </c>
      <c r="D1900" s="103">
        <v>0.000550138547769991</v>
      </c>
      <c r="E1900" s="103">
        <v>1.873514353539292</v>
      </c>
      <c r="F1900" s="99" t="s">
        <v>454</v>
      </c>
      <c r="G1900" s="99" t="b">
        <v>0</v>
      </c>
      <c r="H1900" s="99" t="b">
        <v>0</v>
      </c>
      <c r="I1900" s="99" t="b">
        <v>0</v>
      </c>
      <c r="J1900" s="99" t="b">
        <v>0</v>
      </c>
      <c r="K1900" s="99" t="b">
        <v>0</v>
      </c>
      <c r="L1900" s="99" t="b">
        <v>0</v>
      </c>
    </row>
    <row r="1901" spans="1:12" ht="15">
      <c r="A1901" s="101" t="s">
        <v>489</v>
      </c>
      <c r="B1901" s="99" t="s">
        <v>522</v>
      </c>
      <c r="C1901" s="99">
        <v>2</v>
      </c>
      <c r="D1901" s="103">
        <v>0.000550138547769991</v>
      </c>
      <c r="E1901" s="103">
        <v>1.4933031118276858</v>
      </c>
      <c r="F1901" s="99" t="s">
        <v>454</v>
      </c>
      <c r="G1901" s="99" t="b">
        <v>0</v>
      </c>
      <c r="H1901" s="99" t="b">
        <v>0</v>
      </c>
      <c r="I1901" s="99" t="b">
        <v>0</v>
      </c>
      <c r="J1901" s="99" t="b">
        <v>0</v>
      </c>
      <c r="K1901" s="99" t="b">
        <v>0</v>
      </c>
      <c r="L1901" s="99" t="b">
        <v>0</v>
      </c>
    </row>
    <row r="1902" spans="1:12" ht="15">
      <c r="A1902" s="101" t="s">
        <v>478</v>
      </c>
      <c r="B1902" s="99" t="s">
        <v>839</v>
      </c>
      <c r="C1902" s="99">
        <v>2</v>
      </c>
      <c r="D1902" s="103">
        <v>0.0006833671362470793</v>
      </c>
      <c r="E1902" s="103">
        <v>2.139782242944061</v>
      </c>
      <c r="F1902" s="99" t="s">
        <v>454</v>
      </c>
      <c r="G1902" s="99" t="b">
        <v>0</v>
      </c>
      <c r="H1902" s="99" t="b">
        <v>0</v>
      </c>
      <c r="I1902" s="99" t="b">
        <v>0</v>
      </c>
      <c r="J1902" s="99" t="b">
        <v>0</v>
      </c>
      <c r="K1902" s="99" t="b">
        <v>0</v>
      </c>
      <c r="L1902" s="99" t="b">
        <v>0</v>
      </c>
    </row>
    <row r="1903" spans="1:12" ht="15">
      <c r="A1903" s="101" t="s">
        <v>886</v>
      </c>
      <c r="B1903" s="99" t="s">
        <v>1173</v>
      </c>
      <c r="C1903" s="99">
        <v>2</v>
      </c>
      <c r="D1903" s="103">
        <v>0.0006833671362470793</v>
      </c>
      <c r="E1903" s="103">
        <v>2.952695599586917</v>
      </c>
      <c r="F1903" s="99" t="s">
        <v>454</v>
      </c>
      <c r="G1903" s="99" t="b">
        <v>0</v>
      </c>
      <c r="H1903" s="99" t="b">
        <v>0</v>
      </c>
      <c r="I1903" s="99" t="b">
        <v>0</v>
      </c>
      <c r="J1903" s="99" t="b">
        <v>0</v>
      </c>
      <c r="K1903" s="99" t="b">
        <v>0</v>
      </c>
      <c r="L1903" s="99" t="b">
        <v>0</v>
      </c>
    </row>
    <row r="1904" spans="1:12" ht="15">
      <c r="A1904" s="101" t="s">
        <v>506</v>
      </c>
      <c r="B1904" s="99" t="s">
        <v>230</v>
      </c>
      <c r="C1904" s="99">
        <v>2</v>
      </c>
      <c r="D1904" s="103">
        <v>0.000550138547769991</v>
      </c>
      <c r="E1904" s="103">
        <v>0.8735143535392919</v>
      </c>
      <c r="F1904" s="99" t="s">
        <v>454</v>
      </c>
      <c r="G1904" s="99" t="b">
        <v>0</v>
      </c>
      <c r="H1904" s="99" t="b">
        <v>0</v>
      </c>
      <c r="I1904" s="99" t="b">
        <v>0</v>
      </c>
      <c r="J1904" s="99" t="b">
        <v>0</v>
      </c>
      <c r="K1904" s="99" t="b">
        <v>0</v>
      </c>
      <c r="L1904" s="99" t="b">
        <v>0</v>
      </c>
    </row>
    <row r="1905" spans="1:12" ht="15">
      <c r="A1905" s="101" t="s">
        <v>574</v>
      </c>
      <c r="B1905" s="99" t="s">
        <v>2136</v>
      </c>
      <c r="C1905" s="99">
        <v>2</v>
      </c>
      <c r="D1905" s="103">
        <v>0.0006833671362470793</v>
      </c>
      <c r="E1905" s="103">
        <v>2.4212166825446615</v>
      </c>
      <c r="F1905" s="99" t="s">
        <v>454</v>
      </c>
      <c r="G1905" s="99" t="b">
        <v>0</v>
      </c>
      <c r="H1905" s="99" t="b">
        <v>0</v>
      </c>
      <c r="I1905" s="99" t="b">
        <v>0</v>
      </c>
      <c r="J1905" s="99" t="b">
        <v>0</v>
      </c>
      <c r="K1905" s="99" t="b">
        <v>0</v>
      </c>
      <c r="L1905" s="99" t="b">
        <v>0</v>
      </c>
    </row>
    <row r="1906" spans="1:12" ht="15">
      <c r="A1906" s="101" t="s">
        <v>681</v>
      </c>
      <c r="B1906" s="99" t="s">
        <v>1402</v>
      </c>
      <c r="C1906" s="99">
        <v>2</v>
      </c>
      <c r="D1906" s="103">
        <v>0.000550138547769991</v>
      </c>
      <c r="E1906" s="103">
        <v>2.4341816597090293</v>
      </c>
      <c r="F1906" s="99" t="s">
        <v>454</v>
      </c>
      <c r="G1906" s="99" t="b">
        <v>0</v>
      </c>
      <c r="H1906" s="99" t="b">
        <v>0</v>
      </c>
      <c r="I1906" s="99" t="b">
        <v>0</v>
      </c>
      <c r="J1906" s="99" t="b">
        <v>0</v>
      </c>
      <c r="K1906" s="99" t="b">
        <v>0</v>
      </c>
      <c r="L1906" s="99" t="b">
        <v>0</v>
      </c>
    </row>
    <row r="1907" spans="1:12" ht="15">
      <c r="A1907" s="101" t="s">
        <v>1171</v>
      </c>
      <c r="B1907" s="99" t="s">
        <v>244</v>
      </c>
      <c r="C1907" s="99">
        <v>2</v>
      </c>
      <c r="D1907" s="103">
        <v>0.000550138547769991</v>
      </c>
      <c r="E1907" s="103">
        <v>2.013176346968298</v>
      </c>
      <c r="F1907" s="99" t="s">
        <v>454</v>
      </c>
      <c r="G1907" s="99" t="b">
        <v>0</v>
      </c>
      <c r="H1907" s="99" t="b">
        <v>0</v>
      </c>
      <c r="I1907" s="99" t="b">
        <v>0</v>
      </c>
      <c r="J1907" s="99" t="b">
        <v>0</v>
      </c>
      <c r="K1907" s="99" t="b">
        <v>0</v>
      </c>
      <c r="L1907" s="99" t="b">
        <v>0</v>
      </c>
    </row>
    <row r="1908" spans="1:12" ht="15">
      <c r="A1908" s="101" t="s">
        <v>554</v>
      </c>
      <c r="B1908" s="99" t="s">
        <v>1075</v>
      </c>
      <c r="C1908" s="99">
        <v>2</v>
      </c>
      <c r="D1908" s="103">
        <v>0.000550138547769991</v>
      </c>
      <c r="E1908" s="103">
        <v>2.3963930988196296</v>
      </c>
      <c r="F1908" s="99" t="s">
        <v>454</v>
      </c>
      <c r="G1908" s="99" t="b">
        <v>0</v>
      </c>
      <c r="H1908" s="99" t="b">
        <v>0</v>
      </c>
      <c r="I1908" s="99" t="b">
        <v>0</v>
      </c>
      <c r="J1908" s="99" t="b">
        <v>0</v>
      </c>
      <c r="K1908" s="99" t="b">
        <v>0</v>
      </c>
      <c r="L1908" s="99" t="b">
        <v>0</v>
      </c>
    </row>
    <row r="1909" spans="1:12" ht="15">
      <c r="A1909" s="101" t="s">
        <v>773</v>
      </c>
      <c r="B1909" s="99" t="s">
        <v>490</v>
      </c>
      <c r="C1909" s="99">
        <v>2</v>
      </c>
      <c r="D1909" s="103">
        <v>0.000550138547769991</v>
      </c>
      <c r="E1909" s="103">
        <v>2.0718820073061255</v>
      </c>
      <c r="F1909" s="99" t="s">
        <v>454</v>
      </c>
      <c r="G1909" s="99" t="b">
        <v>0</v>
      </c>
      <c r="H1909" s="99" t="b">
        <v>0</v>
      </c>
      <c r="I1909" s="99" t="b">
        <v>0</v>
      </c>
      <c r="J1909" s="99" t="b">
        <v>0</v>
      </c>
      <c r="K1909" s="99" t="b">
        <v>0</v>
      </c>
      <c r="L1909" s="99" t="b">
        <v>0</v>
      </c>
    </row>
    <row r="1910" spans="1:12" ht="15">
      <c r="A1910" s="101" t="s">
        <v>481</v>
      </c>
      <c r="B1910" s="99" t="s">
        <v>585</v>
      </c>
      <c r="C1910" s="99">
        <v>2</v>
      </c>
      <c r="D1910" s="103">
        <v>0.000550138547769991</v>
      </c>
      <c r="E1910" s="103">
        <v>1.8223618310919105</v>
      </c>
      <c r="F1910" s="99" t="s">
        <v>454</v>
      </c>
      <c r="G1910" s="99" t="b">
        <v>0</v>
      </c>
      <c r="H1910" s="99" t="b">
        <v>0</v>
      </c>
      <c r="I1910" s="99" t="b">
        <v>0</v>
      </c>
      <c r="J1910" s="99" t="b">
        <v>0</v>
      </c>
      <c r="K1910" s="99" t="b">
        <v>0</v>
      </c>
      <c r="L1910" s="99" t="b">
        <v>0</v>
      </c>
    </row>
    <row r="1911" spans="1:12" ht="15">
      <c r="A1911" s="101" t="s">
        <v>968</v>
      </c>
      <c r="B1911" s="99" t="s">
        <v>860</v>
      </c>
      <c r="C1911" s="99">
        <v>2</v>
      </c>
      <c r="D1911" s="103">
        <v>0.000550138547769991</v>
      </c>
      <c r="E1911" s="103">
        <v>2.3294463091890165</v>
      </c>
      <c r="F1911" s="99" t="s">
        <v>454</v>
      </c>
      <c r="G1911" s="99" t="b">
        <v>0</v>
      </c>
      <c r="H1911" s="99" t="b">
        <v>0</v>
      </c>
      <c r="I1911" s="99" t="b">
        <v>0</v>
      </c>
      <c r="J1911" s="99" t="b">
        <v>0</v>
      </c>
      <c r="K1911" s="99" t="b">
        <v>0</v>
      </c>
      <c r="L1911" s="99" t="b">
        <v>0</v>
      </c>
    </row>
    <row r="1912" spans="1:12" ht="15">
      <c r="A1912" s="101" t="s">
        <v>740</v>
      </c>
      <c r="B1912" s="99" t="s">
        <v>477</v>
      </c>
      <c r="C1912" s="99">
        <v>2</v>
      </c>
      <c r="D1912" s="103">
        <v>0.000550138547769991</v>
      </c>
      <c r="E1912" s="103">
        <v>1.8557855865788604</v>
      </c>
      <c r="F1912" s="99" t="s">
        <v>454</v>
      </c>
      <c r="G1912" s="99" t="b">
        <v>0</v>
      </c>
      <c r="H1912" s="99" t="b">
        <v>0</v>
      </c>
      <c r="I1912" s="99" t="b">
        <v>0</v>
      </c>
      <c r="J1912" s="99" t="b">
        <v>0</v>
      </c>
      <c r="K1912" s="99" t="b">
        <v>0</v>
      </c>
      <c r="L1912" s="99" t="b">
        <v>0</v>
      </c>
    </row>
    <row r="1913" spans="1:12" ht="15">
      <c r="A1913" s="101" t="s">
        <v>487</v>
      </c>
      <c r="B1913" s="99" t="s">
        <v>683</v>
      </c>
      <c r="C1913" s="99">
        <v>2</v>
      </c>
      <c r="D1913" s="103">
        <v>0.0006833671362470793</v>
      </c>
      <c r="E1913" s="103">
        <v>1.5761186425304048</v>
      </c>
      <c r="F1913" s="99" t="s">
        <v>454</v>
      </c>
      <c r="G1913" s="99" t="b">
        <v>0</v>
      </c>
      <c r="H1913" s="99" t="b">
        <v>0</v>
      </c>
      <c r="I1913" s="99" t="b">
        <v>0</v>
      </c>
      <c r="J1913" s="99" t="b">
        <v>0</v>
      </c>
      <c r="K1913" s="99" t="b">
        <v>0</v>
      </c>
      <c r="L1913" s="99" t="b">
        <v>0</v>
      </c>
    </row>
    <row r="1914" spans="1:12" ht="15">
      <c r="A1914" s="101" t="s">
        <v>896</v>
      </c>
      <c r="B1914" s="99" t="s">
        <v>804</v>
      </c>
      <c r="C1914" s="99">
        <v>2</v>
      </c>
      <c r="D1914" s="103">
        <v>0.000550138547769991</v>
      </c>
      <c r="E1914" s="103">
        <v>2.4475456212670106</v>
      </c>
      <c r="F1914" s="99" t="s">
        <v>454</v>
      </c>
      <c r="G1914" s="99" t="b">
        <v>0</v>
      </c>
      <c r="H1914" s="99" t="b">
        <v>0</v>
      </c>
      <c r="I1914" s="99" t="b">
        <v>0</v>
      </c>
      <c r="J1914" s="99" t="b">
        <v>0</v>
      </c>
      <c r="K1914" s="99" t="b">
        <v>0</v>
      </c>
      <c r="L1914" s="99" t="b">
        <v>0</v>
      </c>
    </row>
    <row r="1915" spans="1:12" ht="15">
      <c r="A1915" s="101" t="s">
        <v>781</v>
      </c>
      <c r="B1915" s="99" t="s">
        <v>504</v>
      </c>
      <c r="C1915" s="99">
        <v>2</v>
      </c>
      <c r="D1915" s="103">
        <v>0.000550138547769991</v>
      </c>
      <c r="E1915" s="103">
        <v>2.5377222516160987</v>
      </c>
      <c r="F1915" s="99" t="s">
        <v>454</v>
      </c>
      <c r="G1915" s="99" t="b">
        <v>0</v>
      </c>
      <c r="H1915" s="99" t="b">
        <v>0</v>
      </c>
      <c r="I1915" s="99" t="b">
        <v>0</v>
      </c>
      <c r="J1915" s="99" t="b">
        <v>0</v>
      </c>
      <c r="K1915" s="99" t="b">
        <v>0</v>
      </c>
      <c r="L1915" s="99" t="b">
        <v>0</v>
      </c>
    </row>
    <row r="1916" spans="1:12" ht="15">
      <c r="A1916" s="101" t="s">
        <v>1882</v>
      </c>
      <c r="B1916" s="99" t="s">
        <v>230</v>
      </c>
      <c r="C1916" s="99">
        <v>2</v>
      </c>
      <c r="D1916" s="103">
        <v>0.000550138547769991</v>
      </c>
      <c r="E1916" s="103">
        <v>2.049605612594973</v>
      </c>
      <c r="F1916" s="99" t="s">
        <v>454</v>
      </c>
      <c r="G1916" s="99" t="b">
        <v>0</v>
      </c>
      <c r="H1916" s="99" t="b">
        <v>0</v>
      </c>
      <c r="I1916" s="99" t="b">
        <v>0</v>
      </c>
      <c r="J1916" s="99" t="b">
        <v>0</v>
      </c>
      <c r="K1916" s="99" t="b">
        <v>0</v>
      </c>
      <c r="L1916" s="99" t="b">
        <v>0</v>
      </c>
    </row>
    <row r="1917" spans="1:12" ht="15">
      <c r="A1917" s="101" t="s">
        <v>1723</v>
      </c>
      <c r="B1917" s="99" t="s">
        <v>230</v>
      </c>
      <c r="C1917" s="99">
        <v>2</v>
      </c>
      <c r="D1917" s="103">
        <v>0.000550138547769991</v>
      </c>
      <c r="E1917" s="103">
        <v>2.049605612594973</v>
      </c>
      <c r="F1917" s="99" t="s">
        <v>454</v>
      </c>
      <c r="G1917" s="99" t="b">
        <v>0</v>
      </c>
      <c r="H1917" s="99" t="b">
        <v>0</v>
      </c>
      <c r="I1917" s="99" t="b">
        <v>0</v>
      </c>
      <c r="J1917" s="99" t="b">
        <v>0</v>
      </c>
      <c r="K1917" s="99" t="b">
        <v>0</v>
      </c>
      <c r="L1917" s="99" t="b">
        <v>0</v>
      </c>
    </row>
    <row r="1918" spans="1:12" ht="15">
      <c r="A1918" s="101" t="s">
        <v>702</v>
      </c>
      <c r="B1918" s="99" t="s">
        <v>1255</v>
      </c>
      <c r="C1918" s="99">
        <v>2</v>
      </c>
      <c r="D1918" s="103">
        <v>0.000550138547769991</v>
      </c>
      <c r="E1918" s="103">
        <v>2.748575616930992</v>
      </c>
      <c r="F1918" s="99" t="s">
        <v>454</v>
      </c>
      <c r="G1918" s="99" t="b">
        <v>0</v>
      </c>
      <c r="H1918" s="99" t="b">
        <v>0</v>
      </c>
      <c r="I1918" s="99" t="b">
        <v>0</v>
      </c>
      <c r="J1918" s="99" t="b">
        <v>0</v>
      </c>
      <c r="K1918" s="99" t="b">
        <v>0</v>
      </c>
      <c r="L1918" s="99" t="b">
        <v>0</v>
      </c>
    </row>
    <row r="1919" spans="1:12" ht="15">
      <c r="A1919" s="101" t="s">
        <v>913</v>
      </c>
      <c r="B1919" s="99" t="s">
        <v>481</v>
      </c>
      <c r="C1919" s="99">
        <v>2</v>
      </c>
      <c r="D1919" s="103">
        <v>0.000550138547769991</v>
      </c>
      <c r="E1919" s="103">
        <v>2.0776343361952168</v>
      </c>
      <c r="F1919" s="99" t="s">
        <v>454</v>
      </c>
      <c r="G1919" s="99" t="b">
        <v>0</v>
      </c>
      <c r="H1919" s="99" t="b">
        <v>0</v>
      </c>
      <c r="I1919" s="99" t="b">
        <v>0</v>
      </c>
      <c r="J1919" s="99" t="b">
        <v>0</v>
      </c>
      <c r="K1919" s="99" t="b">
        <v>0</v>
      </c>
      <c r="L1919" s="99" t="b">
        <v>0</v>
      </c>
    </row>
    <row r="1920" spans="1:12" ht="15">
      <c r="A1920" s="101" t="s">
        <v>481</v>
      </c>
      <c r="B1920" s="99" t="s">
        <v>1177</v>
      </c>
      <c r="C1920" s="99">
        <v>2</v>
      </c>
      <c r="D1920" s="103">
        <v>0.000550138547769991</v>
      </c>
      <c r="E1920" s="103">
        <v>2.4755743448672543</v>
      </c>
      <c r="F1920" s="99" t="s">
        <v>454</v>
      </c>
      <c r="G1920" s="99" t="b">
        <v>0</v>
      </c>
      <c r="H1920" s="99" t="b">
        <v>0</v>
      </c>
      <c r="I1920" s="99" t="b">
        <v>0</v>
      </c>
      <c r="J1920" s="99" t="b">
        <v>0</v>
      </c>
      <c r="K1920" s="99" t="b">
        <v>0</v>
      </c>
      <c r="L1920" s="99" t="b">
        <v>0</v>
      </c>
    </row>
    <row r="1921" spans="1:12" ht="15">
      <c r="A1921" s="101" t="s">
        <v>1013</v>
      </c>
      <c r="B1921" s="99" t="s">
        <v>2239</v>
      </c>
      <c r="C1921" s="99">
        <v>2</v>
      </c>
      <c r="D1921" s="103">
        <v>0.000550138547769991</v>
      </c>
      <c r="E1921" s="103">
        <v>3.3506356082589543</v>
      </c>
      <c r="F1921" s="99" t="s">
        <v>454</v>
      </c>
      <c r="G1921" s="99" t="b">
        <v>0</v>
      </c>
      <c r="H1921" s="99" t="b">
        <v>0</v>
      </c>
      <c r="I1921" s="99" t="b">
        <v>0</v>
      </c>
      <c r="J1921" s="99" t="b">
        <v>0</v>
      </c>
      <c r="K1921" s="99" t="b">
        <v>0</v>
      </c>
      <c r="L1921" s="99" t="b">
        <v>0</v>
      </c>
    </row>
    <row r="1922" spans="1:12" ht="15">
      <c r="A1922" s="101" t="s">
        <v>627</v>
      </c>
      <c r="B1922" s="99" t="s">
        <v>1909</v>
      </c>
      <c r="C1922" s="99">
        <v>2</v>
      </c>
      <c r="D1922" s="103">
        <v>0.000550138547769991</v>
      </c>
      <c r="E1922" s="103">
        <v>2.5377222516160987</v>
      </c>
      <c r="F1922" s="99" t="s">
        <v>454</v>
      </c>
      <c r="G1922" s="99" t="b">
        <v>0</v>
      </c>
      <c r="H1922" s="99" t="b">
        <v>0</v>
      </c>
      <c r="I1922" s="99" t="b">
        <v>0</v>
      </c>
      <c r="J1922" s="99" t="b">
        <v>0</v>
      </c>
      <c r="K1922" s="99" t="b">
        <v>0</v>
      </c>
      <c r="L1922" s="99" t="b">
        <v>0</v>
      </c>
    </row>
    <row r="1923" spans="1:12" ht="15">
      <c r="A1923" s="101" t="s">
        <v>713</v>
      </c>
      <c r="B1923" s="99" t="s">
        <v>2135</v>
      </c>
      <c r="C1923" s="99">
        <v>2</v>
      </c>
      <c r="D1923" s="103">
        <v>0.000550138547769991</v>
      </c>
      <c r="E1923" s="103">
        <v>3.049605612594973</v>
      </c>
      <c r="F1923" s="99" t="s">
        <v>454</v>
      </c>
      <c r="G1923" s="99" t="b">
        <v>0</v>
      </c>
      <c r="H1923" s="99" t="b">
        <v>0</v>
      </c>
      <c r="I1923" s="99" t="b">
        <v>0</v>
      </c>
      <c r="J1923" s="99" t="b">
        <v>0</v>
      </c>
      <c r="K1923" s="99" t="b">
        <v>0</v>
      </c>
      <c r="L1923" s="99" t="b">
        <v>0</v>
      </c>
    </row>
    <row r="1924" spans="1:12" ht="15">
      <c r="A1924" s="101" t="s">
        <v>511</v>
      </c>
      <c r="B1924" s="99" t="s">
        <v>2008</v>
      </c>
      <c r="C1924" s="99">
        <v>2</v>
      </c>
      <c r="D1924" s="103">
        <v>0.000550138547769991</v>
      </c>
      <c r="E1924" s="103">
        <v>2.3506356082589543</v>
      </c>
      <c r="F1924" s="99" t="s">
        <v>454</v>
      </c>
      <c r="G1924" s="99" t="b">
        <v>1</v>
      </c>
      <c r="H1924" s="99" t="b">
        <v>0</v>
      </c>
      <c r="I1924" s="99" t="b">
        <v>0</v>
      </c>
      <c r="J1924" s="99" t="b">
        <v>0</v>
      </c>
      <c r="K1924" s="99" t="b">
        <v>0</v>
      </c>
      <c r="L1924" s="99" t="b">
        <v>0</v>
      </c>
    </row>
    <row r="1925" spans="1:12" ht="15">
      <c r="A1925" s="101" t="s">
        <v>493</v>
      </c>
      <c r="B1925" s="99" t="s">
        <v>2122</v>
      </c>
      <c r="C1925" s="99">
        <v>2</v>
      </c>
      <c r="D1925" s="103">
        <v>0.000550138547769991</v>
      </c>
      <c r="E1925" s="103">
        <v>2.5055375682446974</v>
      </c>
      <c r="F1925" s="99" t="s">
        <v>454</v>
      </c>
      <c r="G1925" s="99" t="b">
        <v>0</v>
      </c>
      <c r="H1925" s="99" t="b">
        <v>0</v>
      </c>
      <c r="I1925" s="99" t="b">
        <v>0</v>
      </c>
      <c r="J1925" s="99" t="b">
        <v>0</v>
      </c>
      <c r="K1925" s="99" t="b">
        <v>0</v>
      </c>
      <c r="L1925" s="99" t="b">
        <v>0</v>
      </c>
    </row>
    <row r="1926" spans="1:12" ht="15">
      <c r="A1926" s="101" t="s">
        <v>528</v>
      </c>
      <c r="B1926" s="99" t="s">
        <v>486</v>
      </c>
      <c r="C1926" s="99">
        <v>2</v>
      </c>
      <c r="D1926" s="103">
        <v>0.000550138547769991</v>
      </c>
      <c r="E1926" s="103">
        <v>1.707182931772767</v>
      </c>
      <c r="F1926" s="99" t="s">
        <v>454</v>
      </c>
      <c r="G1926" s="99" t="b">
        <v>0</v>
      </c>
      <c r="H1926" s="99" t="b">
        <v>0</v>
      </c>
      <c r="I1926" s="99" t="b">
        <v>0</v>
      </c>
      <c r="J1926" s="99" t="b">
        <v>0</v>
      </c>
      <c r="K1926" s="99" t="b">
        <v>0</v>
      </c>
      <c r="L1926" s="99" t="b">
        <v>0</v>
      </c>
    </row>
    <row r="1927" spans="1:12" ht="15">
      <c r="A1927" s="101" t="s">
        <v>560</v>
      </c>
      <c r="B1927" s="99" t="s">
        <v>612</v>
      </c>
      <c r="C1927" s="99">
        <v>2</v>
      </c>
      <c r="D1927" s="103">
        <v>0.000550138547769991</v>
      </c>
      <c r="E1927" s="103">
        <v>1.6974230944836106</v>
      </c>
      <c r="F1927" s="99" t="s">
        <v>454</v>
      </c>
      <c r="G1927" s="99" t="b">
        <v>0</v>
      </c>
      <c r="H1927" s="99" t="b">
        <v>0</v>
      </c>
      <c r="I1927" s="99" t="b">
        <v>0</v>
      </c>
      <c r="J1927" s="99" t="b">
        <v>0</v>
      </c>
      <c r="K1927" s="99" t="b">
        <v>0</v>
      </c>
      <c r="L1927" s="99" t="b">
        <v>0</v>
      </c>
    </row>
    <row r="1928" spans="1:12" ht="15">
      <c r="A1928" s="101" t="s">
        <v>2079</v>
      </c>
      <c r="B1928" s="99" t="s">
        <v>1240</v>
      </c>
      <c r="C1928" s="99">
        <v>2</v>
      </c>
      <c r="D1928" s="103">
        <v>0.000550138547769991</v>
      </c>
      <c r="E1928" s="103">
        <v>3.174544349203273</v>
      </c>
      <c r="F1928" s="99" t="s">
        <v>454</v>
      </c>
      <c r="G1928" s="99" t="b">
        <v>0</v>
      </c>
      <c r="H1928" s="99" t="b">
        <v>0</v>
      </c>
      <c r="I1928" s="99" t="b">
        <v>0</v>
      </c>
      <c r="J1928" s="99" t="b">
        <v>0</v>
      </c>
      <c r="K1928" s="99" t="b">
        <v>0</v>
      </c>
      <c r="L1928" s="99" t="b">
        <v>0</v>
      </c>
    </row>
    <row r="1929" spans="1:12" ht="15">
      <c r="A1929" s="101" t="s">
        <v>1256</v>
      </c>
      <c r="B1929" s="99" t="s">
        <v>609</v>
      </c>
      <c r="C1929" s="99">
        <v>2</v>
      </c>
      <c r="D1929" s="103">
        <v>0.000550138547769991</v>
      </c>
      <c r="E1929" s="103">
        <v>2.204507572580716</v>
      </c>
      <c r="F1929" s="99" t="s">
        <v>454</v>
      </c>
      <c r="G1929" s="99" t="b">
        <v>0</v>
      </c>
      <c r="H1929" s="99" t="b">
        <v>0</v>
      </c>
      <c r="I1929" s="99" t="b">
        <v>0</v>
      </c>
      <c r="J1929" s="99" t="b">
        <v>0</v>
      </c>
      <c r="K1929" s="99" t="b">
        <v>0</v>
      </c>
      <c r="L1929" s="99" t="b">
        <v>0</v>
      </c>
    </row>
    <row r="1930" spans="1:12" ht="15">
      <c r="A1930" s="101" t="s">
        <v>799</v>
      </c>
      <c r="B1930" s="99" t="s">
        <v>587</v>
      </c>
      <c r="C1930" s="99">
        <v>2</v>
      </c>
      <c r="D1930" s="103">
        <v>0.000550138547769991</v>
      </c>
      <c r="E1930" s="103">
        <v>1.8454856299390483</v>
      </c>
      <c r="F1930" s="99" t="s">
        <v>454</v>
      </c>
      <c r="G1930" s="99" t="b">
        <v>0</v>
      </c>
      <c r="H1930" s="99" t="b">
        <v>0</v>
      </c>
      <c r="I1930" s="99" t="b">
        <v>0</v>
      </c>
      <c r="J1930" s="99" t="b">
        <v>0</v>
      </c>
      <c r="K1930" s="99" t="b">
        <v>0</v>
      </c>
      <c r="L1930" s="99" t="b">
        <v>0</v>
      </c>
    </row>
    <row r="1931" spans="1:12" ht="15">
      <c r="A1931" s="101" t="s">
        <v>551</v>
      </c>
      <c r="B1931" s="99" t="s">
        <v>585</v>
      </c>
      <c r="C1931" s="99">
        <v>2</v>
      </c>
      <c r="D1931" s="103">
        <v>0.000550138547769991</v>
      </c>
      <c r="E1931" s="103">
        <v>1.719699489194763</v>
      </c>
      <c r="F1931" s="99" t="s">
        <v>454</v>
      </c>
      <c r="G1931" s="99" t="b">
        <v>0</v>
      </c>
      <c r="H1931" s="99" t="b">
        <v>0</v>
      </c>
      <c r="I1931" s="99" t="b">
        <v>0</v>
      </c>
      <c r="J1931" s="99" t="b">
        <v>0</v>
      </c>
      <c r="K1931" s="99" t="b">
        <v>0</v>
      </c>
      <c r="L1931" s="99" t="b">
        <v>0</v>
      </c>
    </row>
    <row r="1932" spans="1:12" ht="15">
      <c r="A1932" s="101" t="s">
        <v>1566</v>
      </c>
      <c r="B1932" s="99" t="s">
        <v>822</v>
      </c>
      <c r="C1932" s="99">
        <v>2</v>
      </c>
      <c r="D1932" s="103">
        <v>0.000550138547769991</v>
      </c>
      <c r="E1932" s="103">
        <v>2.7766043405312355</v>
      </c>
      <c r="F1932" s="99" t="s">
        <v>454</v>
      </c>
      <c r="G1932" s="99" t="b">
        <v>0</v>
      </c>
      <c r="H1932" s="99" t="b">
        <v>0</v>
      </c>
      <c r="I1932" s="99" t="b">
        <v>0</v>
      </c>
      <c r="J1932" s="99" t="b">
        <v>0</v>
      </c>
      <c r="K1932" s="99" t="b">
        <v>0</v>
      </c>
      <c r="L1932" s="99" t="b">
        <v>0</v>
      </c>
    </row>
    <row r="1933" spans="1:12" ht="15">
      <c r="A1933" s="101" t="s">
        <v>514</v>
      </c>
      <c r="B1933" s="99" t="s">
        <v>508</v>
      </c>
      <c r="C1933" s="99">
        <v>2</v>
      </c>
      <c r="D1933" s="103">
        <v>0.000550138547769991</v>
      </c>
      <c r="E1933" s="103">
        <v>1.7222466782086427</v>
      </c>
      <c r="F1933" s="99" t="s">
        <v>454</v>
      </c>
      <c r="G1933" s="99" t="b">
        <v>0</v>
      </c>
      <c r="H1933" s="99" t="b">
        <v>0</v>
      </c>
      <c r="I1933" s="99" t="b">
        <v>0</v>
      </c>
      <c r="J1933" s="99" t="b">
        <v>0</v>
      </c>
      <c r="K1933" s="99" t="b">
        <v>0</v>
      </c>
      <c r="L1933" s="99" t="b">
        <v>0</v>
      </c>
    </row>
    <row r="1934" spans="1:12" ht="15">
      <c r="A1934" s="101" t="s">
        <v>552</v>
      </c>
      <c r="B1934" s="99" t="s">
        <v>587</v>
      </c>
      <c r="C1934" s="99">
        <v>2</v>
      </c>
      <c r="D1934" s="103">
        <v>0.000550138547769991</v>
      </c>
      <c r="E1934" s="103">
        <v>1.6693943708833672</v>
      </c>
      <c r="F1934" s="99" t="s">
        <v>454</v>
      </c>
      <c r="G1934" s="99" t="b">
        <v>0</v>
      </c>
      <c r="H1934" s="99" t="b">
        <v>0</v>
      </c>
      <c r="I1934" s="99" t="b">
        <v>0</v>
      </c>
      <c r="J1934" s="99" t="b">
        <v>0</v>
      </c>
      <c r="K1934" s="99" t="b">
        <v>0</v>
      </c>
      <c r="L1934" s="99" t="b">
        <v>0</v>
      </c>
    </row>
    <row r="1935" spans="1:12" ht="15">
      <c r="A1935" s="101" t="s">
        <v>1075</v>
      </c>
      <c r="B1935" s="99" t="s">
        <v>681</v>
      </c>
      <c r="C1935" s="99">
        <v>2</v>
      </c>
      <c r="D1935" s="103">
        <v>0.000550138547769991</v>
      </c>
      <c r="E1935" s="103">
        <v>2.3092429231007294</v>
      </c>
      <c r="F1935" s="99" t="s">
        <v>454</v>
      </c>
      <c r="G1935" s="99" t="b">
        <v>0</v>
      </c>
      <c r="H1935" s="99" t="b">
        <v>0</v>
      </c>
      <c r="I1935" s="99" t="b">
        <v>0</v>
      </c>
      <c r="J1935" s="99" t="b">
        <v>0</v>
      </c>
      <c r="K1935" s="99" t="b">
        <v>0</v>
      </c>
      <c r="L1935" s="99" t="b">
        <v>0</v>
      </c>
    </row>
    <row r="1936" spans="1:12" ht="15">
      <c r="A1936" s="101" t="s">
        <v>1643</v>
      </c>
      <c r="B1936" s="99" t="s">
        <v>502</v>
      </c>
      <c r="C1936" s="99">
        <v>2</v>
      </c>
      <c r="D1936" s="103">
        <v>0.000550138547769991</v>
      </c>
      <c r="E1936" s="103">
        <v>2.3729120029701067</v>
      </c>
      <c r="F1936" s="99" t="s">
        <v>454</v>
      </c>
      <c r="G1936" s="99" t="b">
        <v>0</v>
      </c>
      <c r="H1936" s="99" t="b">
        <v>0</v>
      </c>
      <c r="I1936" s="99" t="b">
        <v>0</v>
      </c>
      <c r="J1936" s="99" t="b">
        <v>0</v>
      </c>
      <c r="K1936" s="99" t="b">
        <v>0</v>
      </c>
      <c r="L1936" s="99" t="b">
        <v>0</v>
      </c>
    </row>
    <row r="1937" spans="1:12" ht="15">
      <c r="A1937" s="101" t="s">
        <v>592</v>
      </c>
      <c r="B1937" s="99" t="s">
        <v>954</v>
      </c>
      <c r="C1937" s="99">
        <v>2</v>
      </c>
      <c r="D1937" s="103">
        <v>0.0006833671362470793</v>
      </c>
      <c r="E1937" s="103">
        <v>2.2714543622113297</v>
      </c>
      <c r="F1937" s="99" t="s">
        <v>454</v>
      </c>
      <c r="G1937" s="99" t="b">
        <v>0</v>
      </c>
      <c r="H1937" s="99" t="b">
        <v>0</v>
      </c>
      <c r="I1937" s="99" t="b">
        <v>0</v>
      </c>
      <c r="J1937" s="99" t="b">
        <v>0</v>
      </c>
      <c r="K1937" s="99" t="b">
        <v>0</v>
      </c>
      <c r="L1937" s="99" t="b">
        <v>0</v>
      </c>
    </row>
    <row r="1938" spans="1:12" ht="15">
      <c r="A1938" s="101" t="s">
        <v>1381</v>
      </c>
      <c r="B1938" s="99" t="s">
        <v>665</v>
      </c>
      <c r="C1938" s="99">
        <v>2</v>
      </c>
      <c r="D1938" s="103">
        <v>0.000550138547769991</v>
      </c>
      <c r="E1938" s="103">
        <v>2.6102729187647107</v>
      </c>
      <c r="F1938" s="99" t="s">
        <v>454</v>
      </c>
      <c r="G1938" s="99" t="b">
        <v>0</v>
      </c>
      <c r="H1938" s="99" t="b">
        <v>0</v>
      </c>
      <c r="I1938" s="99" t="b">
        <v>0</v>
      </c>
      <c r="J1938" s="99" t="b">
        <v>0</v>
      </c>
      <c r="K1938" s="99" t="b">
        <v>0</v>
      </c>
      <c r="L1938" s="99" t="b">
        <v>0</v>
      </c>
    </row>
    <row r="1939" spans="1:12" ht="15">
      <c r="A1939" s="101" t="s">
        <v>651</v>
      </c>
      <c r="B1939" s="99" t="s">
        <v>998</v>
      </c>
      <c r="C1939" s="99">
        <v>2</v>
      </c>
      <c r="D1939" s="103">
        <v>0.000550138547769991</v>
      </c>
      <c r="E1939" s="103">
        <v>3.049605612594973</v>
      </c>
      <c r="F1939" s="99" t="s">
        <v>454</v>
      </c>
      <c r="G1939" s="99" t="b">
        <v>0</v>
      </c>
      <c r="H1939" s="99" t="b">
        <v>0</v>
      </c>
      <c r="I1939" s="99" t="b">
        <v>0</v>
      </c>
      <c r="J1939" s="99" t="b">
        <v>0</v>
      </c>
      <c r="K1939" s="99" t="b">
        <v>0</v>
      </c>
      <c r="L1939" s="99" t="b">
        <v>0</v>
      </c>
    </row>
    <row r="1940" spans="1:12" ht="15">
      <c r="A1940" s="101" t="s">
        <v>244</v>
      </c>
      <c r="B1940" s="99" t="s">
        <v>737</v>
      </c>
      <c r="C1940" s="99">
        <v>2</v>
      </c>
      <c r="D1940" s="103">
        <v>0.000550138547769991</v>
      </c>
      <c r="E1940" s="103">
        <v>1.5070913963133192</v>
      </c>
      <c r="F1940" s="99" t="s">
        <v>454</v>
      </c>
      <c r="G1940" s="99" t="b">
        <v>0</v>
      </c>
      <c r="H1940" s="99" t="b">
        <v>0</v>
      </c>
      <c r="I1940" s="99" t="b">
        <v>0</v>
      </c>
      <c r="J1940" s="99" t="b">
        <v>0</v>
      </c>
      <c r="K1940" s="99" t="b">
        <v>0</v>
      </c>
      <c r="L1940" s="99" t="b">
        <v>0</v>
      </c>
    </row>
    <row r="1941" spans="1:12" ht="15">
      <c r="A1941" s="101" t="s">
        <v>931</v>
      </c>
      <c r="B1941" s="99" t="s">
        <v>535</v>
      </c>
      <c r="C1941" s="99">
        <v>2</v>
      </c>
      <c r="D1941" s="103">
        <v>0.000550138547769991</v>
      </c>
      <c r="E1941" s="103">
        <v>2.3092429231007294</v>
      </c>
      <c r="F1941" s="99" t="s">
        <v>454</v>
      </c>
      <c r="G1941" s="99" t="b">
        <v>0</v>
      </c>
      <c r="H1941" s="99" t="b">
        <v>0</v>
      </c>
      <c r="I1941" s="99" t="b">
        <v>0</v>
      </c>
      <c r="J1941" s="99" t="b">
        <v>0</v>
      </c>
      <c r="K1941" s="99" t="b">
        <v>0</v>
      </c>
      <c r="L1941" s="99" t="b">
        <v>0</v>
      </c>
    </row>
    <row r="1942" spans="1:12" ht="15">
      <c r="A1942" s="101" t="s">
        <v>892</v>
      </c>
      <c r="B1942" s="99" t="s">
        <v>1632</v>
      </c>
      <c r="C1942" s="99">
        <v>2</v>
      </c>
      <c r="D1942" s="103">
        <v>0.0006833671362470793</v>
      </c>
      <c r="E1942" s="103">
        <v>2.697423094483611</v>
      </c>
      <c r="F1942" s="99" t="s">
        <v>454</v>
      </c>
      <c r="G1942" s="99" t="b">
        <v>0</v>
      </c>
      <c r="H1942" s="99" t="b">
        <v>0</v>
      </c>
      <c r="I1942" s="99" t="b">
        <v>0</v>
      </c>
      <c r="J1942" s="99" t="b">
        <v>0</v>
      </c>
      <c r="K1942" s="99" t="b">
        <v>0</v>
      </c>
      <c r="L1942" s="99" t="b">
        <v>0</v>
      </c>
    </row>
    <row r="1943" spans="1:12" ht="15">
      <c r="A1943" s="101" t="s">
        <v>1061</v>
      </c>
      <c r="B1943" s="99" t="s">
        <v>790</v>
      </c>
      <c r="C1943" s="99">
        <v>2</v>
      </c>
      <c r="D1943" s="103">
        <v>0.000550138547769991</v>
      </c>
      <c r="E1943" s="103">
        <v>2.408627555236641</v>
      </c>
      <c r="F1943" s="99" t="s">
        <v>454</v>
      </c>
      <c r="G1943" s="99" t="b">
        <v>0</v>
      </c>
      <c r="H1943" s="99" t="b">
        <v>0</v>
      </c>
      <c r="I1943" s="99" t="b">
        <v>0</v>
      </c>
      <c r="J1943" s="99" t="b">
        <v>0</v>
      </c>
      <c r="K1943" s="99" t="b">
        <v>0</v>
      </c>
      <c r="L1943" s="99" t="b">
        <v>0</v>
      </c>
    </row>
    <row r="1944" spans="1:12" ht="15">
      <c r="A1944" s="101" t="s">
        <v>823</v>
      </c>
      <c r="B1944" s="99" t="s">
        <v>594</v>
      </c>
      <c r="C1944" s="99">
        <v>2</v>
      </c>
      <c r="D1944" s="103">
        <v>0.000550138547769991</v>
      </c>
      <c r="E1944" s="103">
        <v>2.952695599586917</v>
      </c>
      <c r="F1944" s="99" t="s">
        <v>454</v>
      </c>
      <c r="G1944" s="99" t="b">
        <v>0</v>
      </c>
      <c r="H1944" s="99" t="b">
        <v>0</v>
      </c>
      <c r="I1944" s="99" t="b">
        <v>0</v>
      </c>
      <c r="J1944" s="99" t="b">
        <v>0</v>
      </c>
      <c r="K1944" s="99" t="b">
        <v>0</v>
      </c>
      <c r="L1944" s="99" t="b">
        <v>0</v>
      </c>
    </row>
    <row r="1945" spans="1:12" ht="15">
      <c r="A1945" s="101" t="s">
        <v>2309</v>
      </c>
      <c r="B1945" s="99" t="s">
        <v>822</v>
      </c>
      <c r="C1945" s="99">
        <v>2</v>
      </c>
      <c r="D1945" s="103">
        <v>0.000550138547769991</v>
      </c>
      <c r="E1945" s="103">
        <v>2.952695599586917</v>
      </c>
      <c r="F1945" s="99" t="s">
        <v>454</v>
      </c>
      <c r="G1945" s="99" t="b">
        <v>1</v>
      </c>
      <c r="H1945" s="99" t="b">
        <v>0</v>
      </c>
      <c r="I1945" s="99" t="b">
        <v>0</v>
      </c>
      <c r="J1945" s="99" t="b">
        <v>0</v>
      </c>
      <c r="K1945" s="99" t="b">
        <v>0</v>
      </c>
      <c r="L1945" s="99" t="b">
        <v>0</v>
      </c>
    </row>
    <row r="1946" spans="1:12" ht="15">
      <c r="A1946" s="101" t="s">
        <v>612</v>
      </c>
      <c r="B1946" s="99" t="s">
        <v>488</v>
      </c>
      <c r="C1946" s="99">
        <v>2</v>
      </c>
      <c r="D1946" s="103">
        <v>0.000550138547769991</v>
      </c>
      <c r="E1946" s="103">
        <v>1.643065432161018</v>
      </c>
      <c r="F1946" s="99" t="s">
        <v>454</v>
      </c>
      <c r="G1946" s="99" t="b">
        <v>0</v>
      </c>
      <c r="H1946" s="99" t="b">
        <v>0</v>
      </c>
      <c r="I1946" s="99" t="b">
        <v>0</v>
      </c>
      <c r="J1946" s="99" t="b">
        <v>0</v>
      </c>
      <c r="K1946" s="99" t="b">
        <v>0</v>
      </c>
      <c r="L1946" s="99" t="b">
        <v>0</v>
      </c>
    </row>
    <row r="1947" spans="1:12" ht="15">
      <c r="A1947" s="101" t="s">
        <v>1960</v>
      </c>
      <c r="B1947" s="99" t="s">
        <v>591</v>
      </c>
      <c r="C1947" s="99">
        <v>2</v>
      </c>
      <c r="D1947" s="103">
        <v>0.000550138547769991</v>
      </c>
      <c r="E1947" s="103">
        <v>2.4475456212670106</v>
      </c>
      <c r="F1947" s="99" t="s">
        <v>454</v>
      </c>
      <c r="G1947" s="99" t="b">
        <v>0</v>
      </c>
      <c r="H1947" s="99" t="b">
        <v>0</v>
      </c>
      <c r="I1947" s="99" t="b">
        <v>0</v>
      </c>
      <c r="J1947" s="99" t="b">
        <v>0</v>
      </c>
      <c r="K1947" s="99" t="b">
        <v>0</v>
      </c>
      <c r="L1947" s="99" t="b">
        <v>0</v>
      </c>
    </row>
    <row r="1948" spans="1:12" ht="15">
      <c r="A1948" s="101" t="s">
        <v>993</v>
      </c>
      <c r="B1948" s="99" t="s">
        <v>1992</v>
      </c>
      <c r="C1948" s="99">
        <v>2</v>
      </c>
      <c r="D1948" s="103">
        <v>0.000550138547769991</v>
      </c>
      <c r="E1948" s="103">
        <v>2.952695599586917</v>
      </c>
      <c r="F1948" s="99" t="s">
        <v>454</v>
      </c>
      <c r="G1948" s="99" t="b">
        <v>0</v>
      </c>
      <c r="H1948" s="99" t="b">
        <v>0</v>
      </c>
      <c r="I1948" s="99" t="b">
        <v>0</v>
      </c>
      <c r="J1948" s="99" t="b">
        <v>0</v>
      </c>
      <c r="K1948" s="99" t="b">
        <v>0</v>
      </c>
      <c r="L1948" s="99" t="b">
        <v>0</v>
      </c>
    </row>
    <row r="1949" spans="1:12" ht="15">
      <c r="A1949" s="101" t="s">
        <v>804</v>
      </c>
      <c r="B1949" s="99" t="s">
        <v>585</v>
      </c>
      <c r="C1949" s="99">
        <v>2</v>
      </c>
      <c r="D1949" s="103">
        <v>0.000550138547769991</v>
      </c>
      <c r="E1949" s="103">
        <v>2.0953631031556483</v>
      </c>
      <c r="F1949" s="99" t="s">
        <v>454</v>
      </c>
      <c r="G1949" s="99" t="b">
        <v>0</v>
      </c>
      <c r="H1949" s="99" t="b">
        <v>0</v>
      </c>
      <c r="I1949" s="99" t="b">
        <v>0</v>
      </c>
      <c r="J1949" s="99" t="b">
        <v>0</v>
      </c>
      <c r="K1949" s="99" t="b">
        <v>0</v>
      </c>
      <c r="L1949" s="99" t="b">
        <v>0</v>
      </c>
    </row>
    <row r="1950" spans="1:12" ht="15">
      <c r="A1950" s="101" t="s">
        <v>514</v>
      </c>
      <c r="B1950" s="99" t="s">
        <v>563</v>
      </c>
      <c r="C1950" s="99">
        <v>2</v>
      </c>
      <c r="D1950" s="103">
        <v>0.000550138547769991</v>
      </c>
      <c r="E1950" s="103">
        <v>1.9113029144286917</v>
      </c>
      <c r="F1950" s="99" t="s">
        <v>454</v>
      </c>
      <c r="G1950" s="99" t="b">
        <v>0</v>
      </c>
      <c r="H1950" s="99" t="b">
        <v>0</v>
      </c>
      <c r="I1950" s="99" t="b">
        <v>0</v>
      </c>
      <c r="J1950" s="99" t="b">
        <v>0</v>
      </c>
      <c r="K1950" s="99" t="b">
        <v>0</v>
      </c>
      <c r="L1950" s="99" t="b">
        <v>0</v>
      </c>
    </row>
    <row r="1951" spans="1:12" ht="15">
      <c r="A1951" s="101" t="s">
        <v>2428</v>
      </c>
      <c r="B1951" s="99" t="s">
        <v>681</v>
      </c>
      <c r="C1951" s="99">
        <v>2</v>
      </c>
      <c r="D1951" s="103">
        <v>0.000550138547769991</v>
      </c>
      <c r="E1951" s="103">
        <v>2.6102729187647107</v>
      </c>
      <c r="F1951" s="99" t="s">
        <v>454</v>
      </c>
      <c r="G1951" s="99" t="b">
        <v>0</v>
      </c>
      <c r="H1951" s="99" t="b">
        <v>0</v>
      </c>
      <c r="I1951" s="99" t="b">
        <v>0</v>
      </c>
      <c r="J1951" s="99" t="b">
        <v>0</v>
      </c>
      <c r="K1951" s="99" t="b">
        <v>0</v>
      </c>
      <c r="L1951" s="99" t="b">
        <v>0</v>
      </c>
    </row>
    <row r="1952" spans="1:12" ht="15">
      <c r="A1952" s="101" t="s">
        <v>511</v>
      </c>
      <c r="B1952" s="99" t="s">
        <v>1099</v>
      </c>
      <c r="C1952" s="99">
        <v>2</v>
      </c>
      <c r="D1952" s="103">
        <v>0.000550138547769991</v>
      </c>
      <c r="E1952" s="103">
        <v>2.3506356082589543</v>
      </c>
      <c r="F1952" s="99" t="s">
        <v>454</v>
      </c>
      <c r="G1952" s="99" t="b">
        <v>1</v>
      </c>
      <c r="H1952" s="99" t="b">
        <v>0</v>
      </c>
      <c r="I1952" s="99" t="b">
        <v>0</v>
      </c>
      <c r="J1952" s="99" t="b">
        <v>0</v>
      </c>
      <c r="K1952" s="99" t="b">
        <v>0</v>
      </c>
      <c r="L1952" s="99" t="b">
        <v>0</v>
      </c>
    </row>
    <row r="1953" spans="1:12" ht="15">
      <c r="A1953" s="101" t="s">
        <v>481</v>
      </c>
      <c r="B1953" s="99" t="s">
        <v>624</v>
      </c>
      <c r="C1953" s="99">
        <v>9</v>
      </c>
      <c r="D1953" s="103">
        <v>0.0034566781911162265</v>
      </c>
      <c r="E1953" s="103">
        <v>2.0968107343513425</v>
      </c>
      <c r="F1953" s="99" t="s">
        <v>455</v>
      </c>
      <c r="G1953" s="99" t="b">
        <v>0</v>
      </c>
      <c r="H1953" s="99" t="b">
        <v>0</v>
      </c>
      <c r="I1953" s="99" t="b">
        <v>0</v>
      </c>
      <c r="J1953" s="99" t="b">
        <v>0</v>
      </c>
      <c r="K1953" s="99" t="b">
        <v>0</v>
      </c>
      <c r="L1953" s="99" t="b">
        <v>0</v>
      </c>
    </row>
    <row r="1954" spans="1:12" ht="15">
      <c r="A1954" s="101" t="s">
        <v>478</v>
      </c>
      <c r="B1954" s="99" t="s">
        <v>505</v>
      </c>
      <c r="C1954" s="99">
        <v>8</v>
      </c>
      <c r="D1954" s="103">
        <v>0.002593931388214271</v>
      </c>
      <c r="E1954" s="103">
        <v>2.2095150145426308</v>
      </c>
      <c r="F1954" s="99" t="s">
        <v>455</v>
      </c>
      <c r="G1954" s="99" t="b">
        <v>0</v>
      </c>
      <c r="H1954" s="99" t="b">
        <v>0</v>
      </c>
      <c r="I1954" s="99" t="b">
        <v>0</v>
      </c>
      <c r="J1954" s="99" t="b">
        <v>0</v>
      </c>
      <c r="K1954" s="99" t="b">
        <v>0</v>
      </c>
      <c r="L1954" s="99" t="b">
        <v>0</v>
      </c>
    </row>
    <row r="1955" spans="1:12" ht="15">
      <c r="A1955" s="101" t="s">
        <v>536</v>
      </c>
      <c r="B1955" s="99" t="s">
        <v>521</v>
      </c>
      <c r="C1955" s="99">
        <v>7</v>
      </c>
      <c r="D1955" s="103">
        <v>0.002269689964687487</v>
      </c>
      <c r="E1955" s="103">
        <v>2.4647875196459372</v>
      </c>
      <c r="F1955" s="99" t="s">
        <v>455</v>
      </c>
      <c r="G1955" s="99" t="b">
        <v>0</v>
      </c>
      <c r="H1955" s="99" t="b">
        <v>0</v>
      </c>
      <c r="I1955" s="99" t="b">
        <v>0</v>
      </c>
      <c r="J1955" s="99" t="b">
        <v>0</v>
      </c>
      <c r="K1955" s="99" t="b">
        <v>0</v>
      </c>
      <c r="L1955" s="99" t="b">
        <v>0</v>
      </c>
    </row>
    <row r="1956" spans="1:12" ht="15">
      <c r="A1956" s="101" t="s">
        <v>604</v>
      </c>
      <c r="B1956" s="99" t="s">
        <v>569</v>
      </c>
      <c r="C1956" s="99">
        <v>7</v>
      </c>
      <c r="D1956" s="103">
        <v>0.0026885274819792872</v>
      </c>
      <c r="E1956" s="103">
        <v>1.9577030415488315</v>
      </c>
      <c r="F1956" s="99" t="s">
        <v>455</v>
      </c>
      <c r="G1956" s="99" t="b">
        <v>0</v>
      </c>
      <c r="H1956" s="99" t="b">
        <v>0</v>
      </c>
      <c r="I1956" s="99" t="b">
        <v>0</v>
      </c>
      <c r="J1956" s="99" t="b">
        <v>0</v>
      </c>
      <c r="K1956" s="99" t="b">
        <v>0</v>
      </c>
      <c r="L1956" s="99" t="b">
        <v>0</v>
      </c>
    </row>
    <row r="1957" spans="1:12" ht="15">
      <c r="A1957" s="101" t="s">
        <v>475</v>
      </c>
      <c r="B1957" s="99" t="s">
        <v>703</v>
      </c>
      <c r="C1957" s="99">
        <v>6</v>
      </c>
      <c r="D1957" s="103">
        <v>0.0019454485411607033</v>
      </c>
      <c r="E1957" s="103">
        <v>2.049814171675119</v>
      </c>
      <c r="F1957" s="99" t="s">
        <v>455</v>
      </c>
      <c r="G1957" s="99" t="b">
        <v>0</v>
      </c>
      <c r="H1957" s="99" t="b">
        <v>0</v>
      </c>
      <c r="I1957" s="99" t="b">
        <v>0</v>
      </c>
      <c r="J1957" s="99" t="b">
        <v>0</v>
      </c>
      <c r="K1957" s="99" t="b">
        <v>0</v>
      </c>
      <c r="L1957" s="99" t="b">
        <v>0</v>
      </c>
    </row>
    <row r="1958" spans="1:12" ht="15">
      <c r="A1958" s="101" t="s">
        <v>474</v>
      </c>
      <c r="B1958" s="99" t="s">
        <v>536</v>
      </c>
      <c r="C1958" s="99">
        <v>6</v>
      </c>
      <c r="D1958" s="103">
        <v>0.002304452127410818</v>
      </c>
      <c r="E1958" s="103">
        <v>1.7745914396174234</v>
      </c>
      <c r="F1958" s="99" t="s">
        <v>455</v>
      </c>
      <c r="G1958" s="99" t="b">
        <v>0</v>
      </c>
      <c r="H1958" s="99" t="b">
        <v>0</v>
      </c>
      <c r="I1958" s="99" t="b">
        <v>0</v>
      </c>
      <c r="J1958" s="99" t="b">
        <v>0</v>
      </c>
      <c r="K1958" s="99" t="b">
        <v>0</v>
      </c>
      <c r="L1958" s="99" t="b">
        <v>0</v>
      </c>
    </row>
    <row r="1959" spans="1:12" ht="15">
      <c r="A1959" s="101" t="s">
        <v>475</v>
      </c>
      <c r="B1959" s="99" t="s">
        <v>510</v>
      </c>
      <c r="C1959" s="99">
        <v>5</v>
      </c>
      <c r="D1959" s="103">
        <v>0.0024318106764508788</v>
      </c>
      <c r="E1959" s="103">
        <v>1.8456941890191942</v>
      </c>
      <c r="F1959" s="99" t="s">
        <v>455</v>
      </c>
      <c r="G1959" s="99" t="b">
        <v>0</v>
      </c>
      <c r="H1959" s="99" t="b">
        <v>0</v>
      </c>
      <c r="I1959" s="99" t="b">
        <v>0</v>
      </c>
      <c r="J1959" s="99" t="b">
        <v>0</v>
      </c>
      <c r="K1959" s="99" t="b">
        <v>0</v>
      </c>
      <c r="L1959" s="99" t="b">
        <v>0</v>
      </c>
    </row>
    <row r="1960" spans="1:12" ht="15">
      <c r="A1960" s="101" t="s">
        <v>539</v>
      </c>
      <c r="B1960" s="99" t="s">
        <v>540</v>
      </c>
      <c r="C1960" s="99">
        <v>5</v>
      </c>
      <c r="D1960" s="103">
        <v>0.001244297926984316</v>
      </c>
      <c r="E1960" s="103">
        <v>2.6866362692622934</v>
      </c>
      <c r="F1960" s="99" t="s">
        <v>455</v>
      </c>
      <c r="G1960" s="99" t="b">
        <v>0</v>
      </c>
      <c r="H1960" s="99" t="b">
        <v>0</v>
      </c>
      <c r="I1960" s="99" t="b">
        <v>0</v>
      </c>
      <c r="J1960" s="99" t="b">
        <v>0</v>
      </c>
      <c r="K1960" s="99" t="b">
        <v>0</v>
      </c>
      <c r="L1960" s="99" t="b">
        <v>0</v>
      </c>
    </row>
    <row r="1961" spans="1:12" ht="15">
      <c r="A1961" s="101" t="s">
        <v>474</v>
      </c>
      <c r="B1961" s="99" t="s">
        <v>483</v>
      </c>
      <c r="C1961" s="99">
        <v>5</v>
      </c>
      <c r="D1961" s="103">
        <v>0.001920376772842348</v>
      </c>
      <c r="E1961" s="103">
        <v>1.3943801979058172</v>
      </c>
      <c r="F1961" s="99" t="s">
        <v>455</v>
      </c>
      <c r="G1961" s="99" t="b">
        <v>0</v>
      </c>
      <c r="H1961" s="99" t="b">
        <v>0</v>
      </c>
      <c r="I1961" s="99" t="b">
        <v>0</v>
      </c>
      <c r="J1961" s="99" t="b">
        <v>0</v>
      </c>
      <c r="K1961" s="99" t="b">
        <v>0</v>
      </c>
      <c r="L1961" s="99" t="b">
        <v>0</v>
      </c>
    </row>
    <row r="1962" spans="1:12" ht="15">
      <c r="A1962" s="101" t="s">
        <v>524</v>
      </c>
      <c r="B1962" s="99" t="s">
        <v>474</v>
      </c>
      <c r="C1962" s="99">
        <v>4</v>
      </c>
      <c r="D1962" s="103">
        <v>0.0012969656941071355</v>
      </c>
      <c r="E1962" s="103">
        <v>1.7658175153099183</v>
      </c>
      <c r="F1962" s="99" t="s">
        <v>455</v>
      </c>
      <c r="G1962" s="99" t="b">
        <v>0</v>
      </c>
      <c r="H1962" s="99" t="b">
        <v>0</v>
      </c>
      <c r="I1962" s="99" t="b">
        <v>0</v>
      </c>
      <c r="J1962" s="99" t="b">
        <v>0</v>
      </c>
      <c r="K1962" s="99" t="b">
        <v>0</v>
      </c>
      <c r="L1962" s="99" t="b">
        <v>0</v>
      </c>
    </row>
    <row r="1963" spans="1:12" ht="15">
      <c r="A1963" s="101" t="s">
        <v>604</v>
      </c>
      <c r="B1963" s="99" t="s">
        <v>897</v>
      </c>
      <c r="C1963" s="99">
        <v>4</v>
      </c>
      <c r="D1963" s="103">
        <v>0.0019454485411607033</v>
      </c>
      <c r="E1963" s="103">
        <v>2.1126050015345745</v>
      </c>
      <c r="F1963" s="99" t="s">
        <v>455</v>
      </c>
      <c r="G1963" s="99" t="b">
        <v>0</v>
      </c>
      <c r="H1963" s="99" t="b">
        <v>0</v>
      </c>
      <c r="I1963" s="99" t="b">
        <v>0</v>
      </c>
      <c r="J1963" s="99" t="b">
        <v>0</v>
      </c>
      <c r="K1963" s="99" t="b">
        <v>0</v>
      </c>
      <c r="L1963" s="99" t="b">
        <v>0</v>
      </c>
    </row>
    <row r="1964" spans="1:12" ht="15">
      <c r="A1964" s="101" t="s">
        <v>485</v>
      </c>
      <c r="B1964" s="99" t="s">
        <v>524</v>
      </c>
      <c r="C1964" s="99">
        <v>4</v>
      </c>
      <c r="D1964" s="103">
        <v>0.0012969656941071355</v>
      </c>
      <c r="E1964" s="103">
        <v>2.413634997198556</v>
      </c>
      <c r="F1964" s="99" t="s">
        <v>455</v>
      </c>
      <c r="G1964" s="99" t="b">
        <v>0</v>
      </c>
      <c r="H1964" s="99" t="b">
        <v>0</v>
      </c>
      <c r="I1964" s="99" t="b">
        <v>0</v>
      </c>
      <c r="J1964" s="99" t="b">
        <v>0</v>
      </c>
      <c r="K1964" s="99" t="b">
        <v>0</v>
      </c>
      <c r="L1964" s="99" t="b">
        <v>0</v>
      </c>
    </row>
    <row r="1965" spans="1:12" ht="15">
      <c r="A1965" s="101" t="s">
        <v>474</v>
      </c>
      <c r="B1965" s="99" t="s">
        <v>636</v>
      </c>
      <c r="C1965" s="99">
        <v>4</v>
      </c>
      <c r="D1965" s="103">
        <v>0.0019454485411607033</v>
      </c>
      <c r="E1965" s="103">
        <v>1.598500180561742</v>
      </c>
      <c r="F1965" s="99" t="s">
        <v>455</v>
      </c>
      <c r="G1965" s="99" t="b">
        <v>0</v>
      </c>
      <c r="H1965" s="99" t="b">
        <v>0</v>
      </c>
      <c r="I1965" s="99" t="b">
        <v>0</v>
      </c>
      <c r="J1965" s="99" t="b">
        <v>0</v>
      </c>
      <c r="K1965" s="99" t="b">
        <v>0</v>
      </c>
      <c r="L1965" s="99" t="b">
        <v>0</v>
      </c>
    </row>
    <row r="1966" spans="1:12" ht="15">
      <c r="A1966" s="101" t="s">
        <v>531</v>
      </c>
      <c r="B1966" s="99" t="s">
        <v>606</v>
      </c>
      <c r="C1966" s="99">
        <v>4</v>
      </c>
      <c r="D1966" s="103">
        <v>0.0015363014182738785</v>
      </c>
      <c r="E1966" s="103">
        <v>2.5616975326539935</v>
      </c>
      <c r="F1966" s="99" t="s">
        <v>455</v>
      </c>
      <c r="G1966" s="99" t="b">
        <v>0</v>
      </c>
      <c r="H1966" s="99" t="b">
        <v>0</v>
      </c>
      <c r="I1966" s="99" t="b">
        <v>0</v>
      </c>
      <c r="J1966" s="99" t="b">
        <v>0</v>
      </c>
      <c r="K1966" s="99" t="b">
        <v>0</v>
      </c>
      <c r="L1966" s="99" t="b">
        <v>0</v>
      </c>
    </row>
    <row r="1967" spans="1:12" ht="15">
      <c r="A1967" s="101" t="s">
        <v>764</v>
      </c>
      <c r="B1967" s="99" t="s">
        <v>841</v>
      </c>
      <c r="C1967" s="99">
        <v>4</v>
      </c>
      <c r="D1967" s="103">
        <v>0.0019454485411607033</v>
      </c>
      <c r="E1967" s="103">
        <v>2.765817515309918</v>
      </c>
      <c r="F1967" s="99" t="s">
        <v>455</v>
      </c>
      <c r="G1967" s="99" t="b">
        <v>0</v>
      </c>
      <c r="H1967" s="99" t="b">
        <v>0</v>
      </c>
      <c r="I1967" s="99" t="b">
        <v>0</v>
      </c>
      <c r="J1967" s="99" t="b">
        <v>0</v>
      </c>
      <c r="K1967" s="99" t="b">
        <v>0</v>
      </c>
      <c r="L1967" s="99" t="b">
        <v>0</v>
      </c>
    </row>
    <row r="1968" spans="1:12" ht="15">
      <c r="A1968" s="101" t="s">
        <v>767</v>
      </c>
      <c r="B1968" s="99" t="s">
        <v>501</v>
      </c>
      <c r="C1968" s="99">
        <v>4</v>
      </c>
      <c r="D1968" s="103">
        <v>0.0012969656941071355</v>
      </c>
      <c r="E1968" s="103">
        <v>2.288696260590256</v>
      </c>
      <c r="F1968" s="99" t="s">
        <v>455</v>
      </c>
      <c r="G1968" s="99" t="b">
        <v>0</v>
      </c>
      <c r="H1968" s="99" t="b">
        <v>0</v>
      </c>
      <c r="I1968" s="99" t="b">
        <v>0</v>
      </c>
      <c r="J1968" s="99" t="b">
        <v>0</v>
      </c>
      <c r="K1968" s="99" t="b">
        <v>0</v>
      </c>
      <c r="L1968" s="99" t="b">
        <v>0</v>
      </c>
    </row>
    <row r="1969" spans="1:12" ht="15">
      <c r="A1969" s="101" t="s">
        <v>569</v>
      </c>
      <c r="B1969" s="99" t="s">
        <v>513</v>
      </c>
      <c r="C1969" s="99">
        <v>4</v>
      </c>
      <c r="D1969" s="103">
        <v>0.0019454485411607033</v>
      </c>
      <c r="E1969" s="103">
        <v>1.7165994926397365</v>
      </c>
      <c r="F1969" s="99" t="s">
        <v>455</v>
      </c>
      <c r="G1969" s="99" t="b">
        <v>0</v>
      </c>
      <c r="H1969" s="99" t="b">
        <v>0</v>
      </c>
      <c r="I1969" s="99" t="b">
        <v>0</v>
      </c>
      <c r="J1969" s="99" t="b">
        <v>0</v>
      </c>
      <c r="K1969" s="99" t="b">
        <v>0</v>
      </c>
      <c r="L1969" s="99" t="b">
        <v>0</v>
      </c>
    </row>
    <row r="1970" spans="1:12" ht="15">
      <c r="A1970" s="101" t="s">
        <v>537</v>
      </c>
      <c r="B1970" s="99" t="s">
        <v>475</v>
      </c>
      <c r="C1970" s="99">
        <v>4</v>
      </c>
      <c r="D1970" s="103">
        <v>0.0019454485411607033</v>
      </c>
      <c r="E1970" s="103">
        <v>1.8238094622876049</v>
      </c>
      <c r="F1970" s="99" t="s">
        <v>455</v>
      </c>
      <c r="G1970" s="99" t="b">
        <v>0</v>
      </c>
      <c r="H1970" s="99" t="b">
        <v>0</v>
      </c>
      <c r="I1970" s="99" t="b">
        <v>0</v>
      </c>
      <c r="J1970" s="99" t="b">
        <v>0</v>
      </c>
      <c r="K1970" s="99" t="b">
        <v>0</v>
      </c>
      <c r="L1970" s="99" t="b">
        <v>0</v>
      </c>
    </row>
    <row r="1971" spans="1:12" ht="15">
      <c r="A1971" s="101" t="s">
        <v>1031</v>
      </c>
      <c r="B1971" s="99" t="s">
        <v>797</v>
      </c>
      <c r="C1971" s="99">
        <v>3</v>
      </c>
      <c r="D1971" s="103">
        <v>0.0014590864058705276</v>
      </c>
      <c r="E1971" s="103">
        <v>2.339848783037637</v>
      </c>
      <c r="F1971" s="99" t="s">
        <v>455</v>
      </c>
      <c r="G1971" s="99" t="b">
        <v>0</v>
      </c>
      <c r="H1971" s="99" t="b">
        <v>0</v>
      </c>
      <c r="I1971" s="99" t="b">
        <v>0</v>
      </c>
      <c r="J1971" s="99" t="b">
        <v>0</v>
      </c>
      <c r="K1971" s="99" t="b">
        <v>0</v>
      </c>
      <c r="L1971" s="99" t="b">
        <v>0</v>
      </c>
    </row>
    <row r="1972" spans="1:12" ht="15">
      <c r="A1972" s="101" t="s">
        <v>825</v>
      </c>
      <c r="B1972" s="99" t="s">
        <v>734</v>
      </c>
      <c r="C1972" s="99">
        <v>3</v>
      </c>
      <c r="D1972" s="103">
        <v>0.0014590864058705276</v>
      </c>
      <c r="E1972" s="103">
        <v>2.288696260590256</v>
      </c>
      <c r="F1972" s="99" t="s">
        <v>455</v>
      </c>
      <c r="G1972" s="99" t="b">
        <v>0</v>
      </c>
      <c r="H1972" s="99" t="b">
        <v>0</v>
      </c>
      <c r="I1972" s="99" t="b">
        <v>0</v>
      </c>
      <c r="J1972" s="99" t="b">
        <v>0</v>
      </c>
      <c r="K1972" s="99" t="b">
        <v>0</v>
      </c>
      <c r="L1972" s="99" t="b">
        <v>0</v>
      </c>
    </row>
    <row r="1973" spans="1:12" ht="15">
      <c r="A1973" s="101" t="s">
        <v>505</v>
      </c>
      <c r="B1973" s="99" t="s">
        <v>499</v>
      </c>
      <c r="C1973" s="99">
        <v>3</v>
      </c>
      <c r="D1973" s="103">
        <v>0.0009727242705803516</v>
      </c>
      <c r="E1973" s="103">
        <v>2.260667536990012</v>
      </c>
      <c r="F1973" s="99" t="s">
        <v>455</v>
      </c>
      <c r="G1973" s="99" t="b">
        <v>0</v>
      </c>
      <c r="H1973" s="99" t="b">
        <v>0</v>
      </c>
      <c r="I1973" s="99" t="b">
        <v>0</v>
      </c>
      <c r="J1973" s="99" t="b">
        <v>0</v>
      </c>
      <c r="K1973" s="99" t="b">
        <v>0</v>
      </c>
      <c r="L1973" s="99" t="b">
        <v>0</v>
      </c>
    </row>
    <row r="1974" spans="1:12" ht="15">
      <c r="A1974" s="101" t="s">
        <v>588</v>
      </c>
      <c r="B1974" s="99" t="s">
        <v>531</v>
      </c>
      <c r="C1974" s="99">
        <v>3</v>
      </c>
      <c r="D1974" s="103">
        <v>0.0014590864058705276</v>
      </c>
      <c r="E1974" s="103">
        <v>2.1357288003817123</v>
      </c>
      <c r="F1974" s="99" t="s">
        <v>455</v>
      </c>
      <c r="G1974" s="99" t="b">
        <v>0</v>
      </c>
      <c r="H1974" s="99" t="b">
        <v>0</v>
      </c>
      <c r="I1974" s="99" t="b">
        <v>0</v>
      </c>
      <c r="J1974" s="99" t="b">
        <v>0</v>
      </c>
      <c r="K1974" s="99" t="b">
        <v>0</v>
      </c>
      <c r="L1974" s="99" t="b">
        <v>0</v>
      </c>
    </row>
    <row r="1975" spans="1:12" ht="15">
      <c r="A1975" s="101" t="s">
        <v>1437</v>
      </c>
      <c r="B1975" s="99" t="s">
        <v>747</v>
      </c>
      <c r="C1975" s="99">
        <v>3</v>
      </c>
      <c r="D1975" s="103">
        <v>0.0014590864058705276</v>
      </c>
      <c r="E1975" s="103">
        <v>2.5616975326539935</v>
      </c>
      <c r="F1975" s="99" t="s">
        <v>455</v>
      </c>
      <c r="G1975" s="99" t="b">
        <v>0</v>
      </c>
      <c r="H1975" s="99" t="b">
        <v>0</v>
      </c>
      <c r="I1975" s="99" t="b">
        <v>0</v>
      </c>
      <c r="J1975" s="99" t="b">
        <v>0</v>
      </c>
      <c r="K1975" s="99" t="b">
        <v>0</v>
      </c>
      <c r="L1975" s="99" t="b">
        <v>0</v>
      </c>
    </row>
    <row r="1976" spans="1:12" ht="15">
      <c r="A1976" s="101" t="s">
        <v>725</v>
      </c>
      <c r="B1976" s="99" t="s">
        <v>559</v>
      </c>
      <c r="C1976" s="99">
        <v>3</v>
      </c>
      <c r="D1976" s="103">
        <v>0.001152226063705409</v>
      </c>
      <c r="E1976" s="103">
        <v>2.3978407300153237</v>
      </c>
      <c r="F1976" s="99" t="s">
        <v>455</v>
      </c>
      <c r="G1976" s="99" t="b">
        <v>0</v>
      </c>
      <c r="H1976" s="99" t="b">
        <v>0</v>
      </c>
      <c r="I1976" s="99" t="b">
        <v>0</v>
      </c>
      <c r="J1976" s="99" t="b">
        <v>0</v>
      </c>
      <c r="K1976" s="99" t="b">
        <v>0</v>
      </c>
      <c r="L1976" s="99" t="b">
        <v>0</v>
      </c>
    </row>
    <row r="1977" spans="1:12" ht="15">
      <c r="A1977" s="101" t="s">
        <v>474</v>
      </c>
      <c r="B1977" s="99" t="s">
        <v>707</v>
      </c>
      <c r="C1977" s="99">
        <v>3</v>
      </c>
      <c r="D1977" s="103">
        <v>0.001152226063705409</v>
      </c>
      <c r="E1977" s="103">
        <v>1.5405082335840552</v>
      </c>
      <c r="F1977" s="99" t="s">
        <v>455</v>
      </c>
      <c r="G1977" s="99" t="b">
        <v>0</v>
      </c>
      <c r="H1977" s="99" t="b">
        <v>0</v>
      </c>
      <c r="I1977" s="99" t="b">
        <v>0</v>
      </c>
      <c r="J1977" s="99" t="b">
        <v>0</v>
      </c>
      <c r="K1977" s="99" t="b">
        <v>0</v>
      </c>
      <c r="L1977" s="99" t="b">
        <v>0</v>
      </c>
    </row>
    <row r="1978" spans="1:12" ht="15">
      <c r="A1978" s="101" t="s">
        <v>475</v>
      </c>
      <c r="B1978" s="99" t="s">
        <v>610</v>
      </c>
      <c r="C1978" s="99">
        <v>3</v>
      </c>
      <c r="D1978" s="103">
        <v>0.0014590864058705276</v>
      </c>
      <c r="E1978" s="103">
        <v>1.8279654220587627</v>
      </c>
      <c r="F1978" s="99" t="s">
        <v>455</v>
      </c>
      <c r="G1978" s="99" t="b">
        <v>0</v>
      </c>
      <c r="H1978" s="99" t="b">
        <v>0</v>
      </c>
      <c r="I1978" s="99" t="b">
        <v>0</v>
      </c>
      <c r="J1978" s="99" t="b">
        <v>0</v>
      </c>
      <c r="K1978" s="99" t="b">
        <v>0</v>
      </c>
      <c r="L1978" s="99" t="b">
        <v>0</v>
      </c>
    </row>
    <row r="1979" spans="1:12" ht="15">
      <c r="A1979" s="101" t="s">
        <v>522</v>
      </c>
      <c r="B1979" s="99" t="s">
        <v>474</v>
      </c>
      <c r="C1979" s="99">
        <v>3</v>
      </c>
      <c r="D1979" s="103">
        <v>0.001152226063705409</v>
      </c>
      <c r="E1979" s="103">
        <v>1.6408787787016184</v>
      </c>
      <c r="F1979" s="99" t="s">
        <v>455</v>
      </c>
      <c r="G1979" s="99" t="b">
        <v>0</v>
      </c>
      <c r="H1979" s="99" t="b">
        <v>0</v>
      </c>
      <c r="I1979" s="99" t="b">
        <v>0</v>
      </c>
      <c r="J1979" s="99" t="b">
        <v>0</v>
      </c>
      <c r="K1979" s="99" t="b">
        <v>0</v>
      </c>
      <c r="L1979" s="99" t="b">
        <v>0</v>
      </c>
    </row>
    <row r="1980" spans="1:12" ht="15">
      <c r="A1980" s="101" t="s">
        <v>705</v>
      </c>
      <c r="B1980" s="99" t="s">
        <v>1437</v>
      </c>
      <c r="C1980" s="99">
        <v>3</v>
      </c>
      <c r="D1980" s="103">
        <v>0.0014590864058705276</v>
      </c>
      <c r="E1980" s="103">
        <v>2.8627275283179747</v>
      </c>
      <c r="F1980" s="99" t="s">
        <v>455</v>
      </c>
      <c r="G1980" s="99" t="b">
        <v>0</v>
      </c>
      <c r="H1980" s="99" t="b">
        <v>0</v>
      </c>
      <c r="I1980" s="99" t="b">
        <v>0</v>
      </c>
      <c r="J1980" s="99" t="b">
        <v>0</v>
      </c>
      <c r="K1980" s="99" t="b">
        <v>0</v>
      </c>
      <c r="L1980" s="99" t="b">
        <v>0</v>
      </c>
    </row>
    <row r="1981" spans="1:12" ht="15">
      <c r="A1981" s="101" t="s">
        <v>960</v>
      </c>
      <c r="B1981" s="99" t="s">
        <v>474</v>
      </c>
      <c r="C1981" s="99">
        <v>3</v>
      </c>
      <c r="D1981" s="103">
        <v>0.0014590864058705276</v>
      </c>
      <c r="E1981" s="103">
        <v>1.7377887917096746</v>
      </c>
      <c r="F1981" s="99" t="s">
        <v>455</v>
      </c>
      <c r="G1981" s="99" t="b">
        <v>0</v>
      </c>
      <c r="H1981" s="99" t="b">
        <v>1</v>
      </c>
      <c r="I1981" s="99" t="b">
        <v>0</v>
      </c>
      <c r="J1981" s="99" t="b">
        <v>0</v>
      </c>
      <c r="K1981" s="99" t="b">
        <v>0</v>
      </c>
      <c r="L1981" s="99" t="b">
        <v>0</v>
      </c>
    </row>
    <row r="1982" spans="1:12" ht="15">
      <c r="A1982" s="101" t="s">
        <v>475</v>
      </c>
      <c r="B1982" s="99" t="s">
        <v>476</v>
      </c>
      <c r="C1982" s="99">
        <v>3</v>
      </c>
      <c r="D1982" s="103">
        <v>0.001152226063705409</v>
      </c>
      <c r="E1982" s="103">
        <v>1.4477541803471567</v>
      </c>
      <c r="F1982" s="99" t="s">
        <v>455</v>
      </c>
      <c r="G1982" s="99" t="b">
        <v>0</v>
      </c>
      <c r="H1982" s="99" t="b">
        <v>0</v>
      </c>
      <c r="I1982" s="99" t="b">
        <v>0</v>
      </c>
      <c r="J1982" s="99" t="b">
        <v>0</v>
      </c>
      <c r="K1982" s="99" t="b">
        <v>0</v>
      </c>
      <c r="L1982" s="99" t="b">
        <v>0</v>
      </c>
    </row>
    <row r="1983" spans="1:12" ht="15">
      <c r="A1983" s="101" t="s">
        <v>739</v>
      </c>
      <c r="B1983" s="99" t="s">
        <v>486</v>
      </c>
      <c r="C1983" s="99">
        <v>2</v>
      </c>
      <c r="D1983" s="103">
        <v>0.0007681507091369393</v>
      </c>
      <c r="E1983" s="103">
        <v>2.017629488303718</v>
      </c>
      <c r="F1983" s="99" t="s">
        <v>455</v>
      </c>
      <c r="G1983" s="99" t="b">
        <v>0</v>
      </c>
      <c r="H1983" s="99" t="b">
        <v>0</v>
      </c>
      <c r="I1983" s="99" t="b">
        <v>0</v>
      </c>
      <c r="J1983" s="99" t="b">
        <v>0</v>
      </c>
      <c r="K1983" s="99" t="b">
        <v>0</v>
      </c>
      <c r="L1983" s="99" t="b">
        <v>0</v>
      </c>
    </row>
    <row r="1984" spans="1:12" ht="15">
      <c r="A1984" s="101" t="s">
        <v>513</v>
      </c>
      <c r="B1984" s="99" t="s">
        <v>544</v>
      </c>
      <c r="C1984" s="99">
        <v>2</v>
      </c>
      <c r="D1984" s="103">
        <v>0.0009727242705803516</v>
      </c>
      <c r="E1984" s="103">
        <v>1.8627275283179745</v>
      </c>
      <c r="F1984" s="99" t="s">
        <v>455</v>
      </c>
      <c r="G1984" s="99" t="b">
        <v>0</v>
      </c>
      <c r="H1984" s="99" t="b">
        <v>0</v>
      </c>
      <c r="I1984" s="99" t="b">
        <v>0</v>
      </c>
      <c r="J1984" s="99" t="b">
        <v>0</v>
      </c>
      <c r="K1984" s="99" t="b">
        <v>0</v>
      </c>
      <c r="L1984" s="99" t="b">
        <v>0</v>
      </c>
    </row>
    <row r="1985" spans="1:12" ht="15">
      <c r="A1985" s="101" t="s">
        <v>750</v>
      </c>
      <c r="B1985" s="99" t="s">
        <v>2048</v>
      </c>
      <c r="C1985" s="99">
        <v>2</v>
      </c>
      <c r="D1985" s="103">
        <v>0.0009727242705803516</v>
      </c>
      <c r="E1985" s="103">
        <v>2.510545010206612</v>
      </c>
      <c r="F1985" s="99" t="s">
        <v>455</v>
      </c>
      <c r="G1985" s="99" t="b">
        <v>0</v>
      </c>
      <c r="H1985" s="99" t="b">
        <v>0</v>
      </c>
      <c r="I1985" s="99" t="b">
        <v>0</v>
      </c>
      <c r="J1985" s="99" t="b">
        <v>0</v>
      </c>
      <c r="K1985" s="99" t="b">
        <v>0</v>
      </c>
      <c r="L1985" s="99" t="b">
        <v>0</v>
      </c>
    </row>
    <row r="1986" spans="1:12" ht="15">
      <c r="A1986" s="101" t="s">
        <v>573</v>
      </c>
      <c r="B1986" s="99" t="s">
        <v>565</v>
      </c>
      <c r="C1986" s="99">
        <v>2</v>
      </c>
      <c r="D1986" s="103">
        <v>0.0009727242705803516</v>
      </c>
      <c r="E1986" s="103">
        <v>2.017629488303718</v>
      </c>
      <c r="F1986" s="99" t="s">
        <v>455</v>
      </c>
      <c r="G1986" s="99" t="b">
        <v>0</v>
      </c>
      <c r="H1986" s="99" t="b">
        <v>0</v>
      </c>
      <c r="I1986" s="99" t="b">
        <v>0</v>
      </c>
      <c r="J1986" s="99" t="b">
        <v>0</v>
      </c>
      <c r="K1986" s="99" t="b">
        <v>0</v>
      </c>
      <c r="L1986" s="99" t="b">
        <v>0</v>
      </c>
    </row>
    <row r="1987" spans="1:12" ht="15">
      <c r="A1987" s="101" t="s">
        <v>932</v>
      </c>
      <c r="B1987" s="99" t="s">
        <v>697</v>
      </c>
      <c r="C1987" s="99">
        <v>2</v>
      </c>
      <c r="D1987" s="103">
        <v>0.0009727242705803516</v>
      </c>
      <c r="E1987" s="103">
        <v>2.6866362692622934</v>
      </c>
      <c r="F1987" s="99" t="s">
        <v>455</v>
      </c>
      <c r="G1987" s="99" t="b">
        <v>0</v>
      </c>
      <c r="H1987" s="99" t="b">
        <v>0</v>
      </c>
      <c r="I1987" s="99" t="b">
        <v>0</v>
      </c>
      <c r="J1987" s="99" t="b">
        <v>0</v>
      </c>
      <c r="K1987" s="99" t="b">
        <v>0</v>
      </c>
      <c r="L1987" s="99" t="b">
        <v>0</v>
      </c>
    </row>
    <row r="1988" spans="1:12" ht="15">
      <c r="A1988" s="101" t="s">
        <v>861</v>
      </c>
      <c r="B1988" s="99" t="s">
        <v>533</v>
      </c>
      <c r="C1988" s="99">
        <v>2</v>
      </c>
      <c r="D1988" s="103">
        <v>0.0009727242705803516</v>
      </c>
      <c r="E1988" s="103">
        <v>2.510545010206612</v>
      </c>
      <c r="F1988" s="99" t="s">
        <v>455</v>
      </c>
      <c r="G1988" s="99" t="b">
        <v>0</v>
      </c>
      <c r="H1988" s="99" t="b">
        <v>0</v>
      </c>
      <c r="I1988" s="99" t="b">
        <v>0</v>
      </c>
      <c r="J1988" s="99" t="b">
        <v>0</v>
      </c>
      <c r="K1988" s="99" t="b">
        <v>0</v>
      </c>
      <c r="L1988" s="99" t="b">
        <v>0</v>
      </c>
    </row>
    <row r="1989" spans="1:12" ht="15">
      <c r="A1989" s="101" t="s">
        <v>620</v>
      </c>
      <c r="B1989" s="99" t="s">
        <v>915</v>
      </c>
      <c r="C1989" s="99">
        <v>2</v>
      </c>
      <c r="D1989" s="103">
        <v>0.0009727242705803516</v>
      </c>
      <c r="E1989" s="103">
        <v>2.385606273598312</v>
      </c>
      <c r="F1989" s="99" t="s">
        <v>455</v>
      </c>
      <c r="G1989" s="99" t="b">
        <v>0</v>
      </c>
      <c r="H1989" s="99" t="b">
        <v>0</v>
      </c>
      <c r="I1989" s="99" t="b">
        <v>0</v>
      </c>
      <c r="J1989" s="99" t="b">
        <v>0</v>
      </c>
      <c r="K1989" s="99" t="b">
        <v>0</v>
      </c>
      <c r="L1989" s="99" t="b">
        <v>0</v>
      </c>
    </row>
    <row r="1990" spans="1:12" ht="15">
      <c r="A1990" s="101" t="s">
        <v>550</v>
      </c>
      <c r="B1990" s="99" t="s">
        <v>488</v>
      </c>
      <c r="C1990" s="99">
        <v>2</v>
      </c>
      <c r="D1990" s="103">
        <v>0.0009727242705803516</v>
      </c>
      <c r="E1990" s="103">
        <v>1.9462735797680495</v>
      </c>
      <c r="F1990" s="99" t="s">
        <v>455</v>
      </c>
      <c r="G1990" s="99" t="b">
        <v>0</v>
      </c>
      <c r="H1990" s="99" t="b">
        <v>0</v>
      </c>
      <c r="I1990" s="99" t="b">
        <v>0</v>
      </c>
      <c r="J1990" s="99" t="b">
        <v>0</v>
      </c>
      <c r="K1990" s="99" t="b">
        <v>0</v>
      </c>
      <c r="L1990" s="99" t="b">
        <v>0</v>
      </c>
    </row>
    <row r="1991" spans="1:12" ht="15">
      <c r="A1991" s="101" t="s">
        <v>1298</v>
      </c>
      <c r="B1991" s="99" t="s">
        <v>584</v>
      </c>
      <c r="C1991" s="99">
        <v>2</v>
      </c>
      <c r="D1991" s="103">
        <v>0.0007681507091369393</v>
      </c>
      <c r="E1991" s="103">
        <v>2.6866362692622934</v>
      </c>
      <c r="F1991" s="99" t="s">
        <v>455</v>
      </c>
      <c r="G1991" s="99" t="b">
        <v>0</v>
      </c>
      <c r="H1991" s="99" t="b">
        <v>0</v>
      </c>
      <c r="I1991" s="99" t="b">
        <v>0</v>
      </c>
      <c r="J1991" s="99" t="b">
        <v>0</v>
      </c>
      <c r="K1991" s="99" t="b">
        <v>0</v>
      </c>
      <c r="L1991" s="99" t="b">
        <v>0</v>
      </c>
    </row>
    <row r="1992" spans="1:12" ht="15">
      <c r="A1992" s="101" t="s">
        <v>750</v>
      </c>
      <c r="B1992" s="99" t="s">
        <v>533</v>
      </c>
      <c r="C1992" s="99">
        <v>2</v>
      </c>
      <c r="D1992" s="103">
        <v>0.0009727242705803516</v>
      </c>
      <c r="E1992" s="103">
        <v>2.0334237554869494</v>
      </c>
      <c r="F1992" s="99" t="s">
        <v>455</v>
      </c>
      <c r="G1992" s="99" t="b">
        <v>0</v>
      </c>
      <c r="H1992" s="99" t="b">
        <v>0</v>
      </c>
      <c r="I1992" s="99" t="b">
        <v>0</v>
      </c>
      <c r="J1992" s="99" t="b">
        <v>0</v>
      </c>
      <c r="K1992" s="99" t="b">
        <v>0</v>
      </c>
      <c r="L1992" s="99" t="b">
        <v>0</v>
      </c>
    </row>
    <row r="1993" spans="1:12" ht="15">
      <c r="A1993" s="101" t="s">
        <v>566</v>
      </c>
      <c r="B1993" s="99" t="s">
        <v>521</v>
      </c>
      <c r="C1993" s="99">
        <v>2</v>
      </c>
      <c r="D1993" s="103">
        <v>0.0007681507091369393</v>
      </c>
      <c r="E1993" s="103">
        <v>2.288696260590256</v>
      </c>
      <c r="F1993" s="99" t="s">
        <v>455</v>
      </c>
      <c r="G1993" s="99" t="b">
        <v>0</v>
      </c>
      <c r="H1993" s="99" t="b">
        <v>0</v>
      </c>
      <c r="I1993" s="99" t="b">
        <v>0</v>
      </c>
      <c r="J1993" s="99" t="b">
        <v>0</v>
      </c>
      <c r="K1993" s="99" t="b">
        <v>0</v>
      </c>
      <c r="L1993" s="99" t="b">
        <v>0</v>
      </c>
    </row>
    <row r="1994" spans="1:12" ht="15">
      <c r="A1994" s="101" t="s">
        <v>520</v>
      </c>
      <c r="B1994" s="99" t="s">
        <v>667</v>
      </c>
      <c r="C1994" s="99">
        <v>2</v>
      </c>
      <c r="D1994" s="103">
        <v>0.0009727242705803516</v>
      </c>
      <c r="E1994" s="103">
        <v>1.6830321449934682</v>
      </c>
      <c r="F1994" s="99" t="s">
        <v>455</v>
      </c>
      <c r="G1994" s="99" t="b">
        <v>0</v>
      </c>
      <c r="H1994" s="99" t="b">
        <v>0</v>
      </c>
      <c r="I1994" s="99" t="b">
        <v>0</v>
      </c>
      <c r="J1994" s="99" t="b">
        <v>0</v>
      </c>
      <c r="K1994" s="99" t="b">
        <v>0</v>
      </c>
      <c r="L1994" s="99" t="b">
        <v>0</v>
      </c>
    </row>
    <row r="1995" spans="1:12" ht="15">
      <c r="A1995" s="101" t="s">
        <v>504</v>
      </c>
      <c r="B1995" s="99" t="s">
        <v>498</v>
      </c>
      <c r="C1995" s="99">
        <v>2</v>
      </c>
      <c r="D1995" s="103">
        <v>0.0007681507091369393</v>
      </c>
      <c r="E1995" s="103">
        <v>1.8627275283179745</v>
      </c>
      <c r="F1995" s="99" t="s">
        <v>455</v>
      </c>
      <c r="G1995" s="99" t="b">
        <v>0</v>
      </c>
      <c r="H1995" s="99" t="b">
        <v>0</v>
      </c>
      <c r="I1995" s="99" t="b">
        <v>0</v>
      </c>
      <c r="J1995" s="99" t="b">
        <v>0</v>
      </c>
      <c r="K1995" s="99" t="b">
        <v>0</v>
      </c>
      <c r="L1995" s="99" t="b">
        <v>0</v>
      </c>
    </row>
    <row r="1996" spans="1:12" ht="15">
      <c r="A1996" s="101" t="s">
        <v>505</v>
      </c>
      <c r="B1996" s="99" t="s">
        <v>476</v>
      </c>
      <c r="C1996" s="99">
        <v>2</v>
      </c>
      <c r="D1996" s="103">
        <v>0.0009727242705803516</v>
      </c>
      <c r="E1996" s="103">
        <v>1.7835462822703498</v>
      </c>
      <c r="F1996" s="99" t="s">
        <v>455</v>
      </c>
      <c r="G1996" s="99" t="b">
        <v>0</v>
      </c>
      <c r="H1996" s="99" t="b">
        <v>0</v>
      </c>
      <c r="I1996" s="99" t="b">
        <v>0</v>
      </c>
      <c r="J1996" s="99" t="b">
        <v>0</v>
      </c>
      <c r="K1996" s="99" t="b">
        <v>0</v>
      </c>
      <c r="L1996" s="99" t="b">
        <v>0</v>
      </c>
    </row>
    <row r="1997" spans="1:12" ht="15">
      <c r="A1997" s="101" t="s">
        <v>2117</v>
      </c>
      <c r="B1997" s="99" t="s">
        <v>2037</v>
      </c>
      <c r="C1997" s="99">
        <v>2</v>
      </c>
      <c r="D1997" s="103">
        <v>0.0009727242705803516</v>
      </c>
      <c r="E1997" s="103">
        <v>3.163757523981956</v>
      </c>
      <c r="F1997" s="99" t="s">
        <v>455</v>
      </c>
      <c r="G1997" s="99" t="b">
        <v>0</v>
      </c>
      <c r="H1997" s="99" t="b">
        <v>0</v>
      </c>
      <c r="I1997" s="99" t="b">
        <v>0</v>
      </c>
      <c r="J1997" s="99" t="b">
        <v>0</v>
      </c>
      <c r="K1997" s="99" t="b">
        <v>0</v>
      </c>
      <c r="L1997" s="99" t="b">
        <v>0</v>
      </c>
    </row>
    <row r="1998" spans="1:12" ht="15">
      <c r="A1998" s="101" t="s">
        <v>735</v>
      </c>
      <c r="B1998" s="99" t="s">
        <v>909</v>
      </c>
      <c r="C1998" s="99">
        <v>2</v>
      </c>
      <c r="D1998" s="103">
        <v>0.0009727242705803516</v>
      </c>
      <c r="E1998" s="103">
        <v>2.385606273598312</v>
      </c>
      <c r="F1998" s="99" t="s">
        <v>455</v>
      </c>
      <c r="G1998" s="99" t="b">
        <v>0</v>
      </c>
      <c r="H1998" s="99" t="b">
        <v>0</v>
      </c>
      <c r="I1998" s="99" t="b">
        <v>0</v>
      </c>
      <c r="J1998" s="99" t="b">
        <v>0</v>
      </c>
      <c r="K1998" s="99" t="b">
        <v>0</v>
      </c>
      <c r="L1998" s="99" t="b">
        <v>0</v>
      </c>
    </row>
    <row r="1999" spans="1:12" ht="15">
      <c r="A1999" s="101" t="s">
        <v>479</v>
      </c>
      <c r="B1999" s="99" t="s">
        <v>478</v>
      </c>
      <c r="C1999" s="99">
        <v>2</v>
      </c>
      <c r="D1999" s="103">
        <v>0.0009727242705803516</v>
      </c>
      <c r="E1999" s="103">
        <v>1.6322786069397006</v>
      </c>
      <c r="F1999" s="99" t="s">
        <v>455</v>
      </c>
      <c r="G1999" s="99" t="b">
        <v>0</v>
      </c>
      <c r="H1999" s="99" t="b">
        <v>0</v>
      </c>
      <c r="I1999" s="99" t="b">
        <v>0</v>
      </c>
      <c r="J1999" s="99" t="b">
        <v>0</v>
      </c>
      <c r="K1999" s="99" t="b">
        <v>0</v>
      </c>
      <c r="L1999" s="99" t="b">
        <v>0</v>
      </c>
    </row>
    <row r="2000" spans="1:12" ht="15">
      <c r="A2000" s="101" t="s">
        <v>909</v>
      </c>
      <c r="B2000" s="99" t="s">
        <v>2083</v>
      </c>
      <c r="C2000" s="99">
        <v>2</v>
      </c>
      <c r="D2000" s="103">
        <v>0.0009727242705803516</v>
      </c>
      <c r="E2000" s="103">
        <v>2.6866362692622934</v>
      </c>
      <c r="F2000" s="99" t="s">
        <v>455</v>
      </c>
      <c r="G2000" s="99" t="b">
        <v>0</v>
      </c>
      <c r="H2000" s="99" t="b">
        <v>0</v>
      </c>
      <c r="I2000" s="99" t="b">
        <v>0</v>
      </c>
      <c r="J2000" s="99" t="b">
        <v>0</v>
      </c>
      <c r="K2000" s="99" t="b">
        <v>0</v>
      </c>
      <c r="L2000" s="99" t="b">
        <v>0</v>
      </c>
    </row>
    <row r="2001" spans="1:12" ht="15">
      <c r="A2001" s="101" t="s">
        <v>798</v>
      </c>
      <c r="B2001" s="99" t="s">
        <v>735</v>
      </c>
      <c r="C2001" s="99">
        <v>2</v>
      </c>
      <c r="D2001" s="103">
        <v>0.0009727242705803516</v>
      </c>
      <c r="E2001" s="103">
        <v>2.464787519645937</v>
      </c>
      <c r="F2001" s="99" t="s">
        <v>455</v>
      </c>
      <c r="G2001" s="99" t="b">
        <v>0</v>
      </c>
      <c r="H2001" s="99" t="b">
        <v>0</v>
      </c>
      <c r="I2001" s="99" t="b">
        <v>0</v>
      </c>
      <c r="J2001" s="99" t="b">
        <v>0</v>
      </c>
      <c r="K2001" s="99" t="b">
        <v>0</v>
      </c>
      <c r="L2001" s="99" t="b">
        <v>0</v>
      </c>
    </row>
    <row r="2002" spans="1:12" ht="15">
      <c r="A2002" s="101" t="s">
        <v>488</v>
      </c>
      <c r="B2002" s="99" t="s">
        <v>494</v>
      </c>
      <c r="C2002" s="99">
        <v>2</v>
      </c>
      <c r="D2002" s="103">
        <v>0.0009727242705803516</v>
      </c>
      <c r="E2002" s="103">
        <v>1.6830321449934682</v>
      </c>
      <c r="F2002" s="99" t="s">
        <v>455</v>
      </c>
      <c r="G2002" s="99" t="b">
        <v>0</v>
      </c>
      <c r="H2002" s="99" t="b">
        <v>0</v>
      </c>
      <c r="I2002" s="99" t="b">
        <v>0</v>
      </c>
      <c r="J2002" s="99" t="b">
        <v>0</v>
      </c>
      <c r="K2002" s="99" t="b">
        <v>0</v>
      </c>
      <c r="L2002" s="99" t="b">
        <v>0</v>
      </c>
    </row>
    <row r="2003" spans="1:12" ht="15">
      <c r="A2003" s="101" t="s">
        <v>638</v>
      </c>
      <c r="B2003" s="99" t="s">
        <v>734</v>
      </c>
      <c r="C2003" s="99">
        <v>2</v>
      </c>
      <c r="D2003" s="103">
        <v>0.0009727242705803516</v>
      </c>
      <c r="E2003" s="103">
        <v>2.510545010206612</v>
      </c>
      <c r="F2003" s="99" t="s">
        <v>455</v>
      </c>
      <c r="G2003" s="99" t="b">
        <v>0</v>
      </c>
      <c r="H2003" s="99" t="b">
        <v>0</v>
      </c>
      <c r="I2003" s="99" t="b">
        <v>0</v>
      </c>
      <c r="J2003" s="99" t="b">
        <v>0</v>
      </c>
      <c r="K2003" s="99" t="b">
        <v>0</v>
      </c>
      <c r="L2003" s="99" t="b">
        <v>0</v>
      </c>
    </row>
    <row r="2004" spans="1:12" ht="15">
      <c r="A2004" s="101" t="s">
        <v>494</v>
      </c>
      <c r="B2004" s="99" t="s">
        <v>685</v>
      </c>
      <c r="C2004" s="99">
        <v>2</v>
      </c>
      <c r="D2004" s="103">
        <v>0.0009727242705803516</v>
      </c>
      <c r="E2004" s="103">
        <v>2.423394834487712</v>
      </c>
      <c r="F2004" s="99" t="s">
        <v>455</v>
      </c>
      <c r="G2004" s="99" t="b">
        <v>0</v>
      </c>
      <c r="H2004" s="99" t="b">
        <v>0</v>
      </c>
      <c r="I2004" s="99" t="b">
        <v>0</v>
      </c>
      <c r="J2004" s="99" t="b">
        <v>0</v>
      </c>
      <c r="K2004" s="99" t="b">
        <v>0</v>
      </c>
      <c r="L2004" s="99" t="b">
        <v>0</v>
      </c>
    </row>
    <row r="2005" spans="1:12" ht="15">
      <c r="A2005" s="101" t="s">
        <v>628</v>
      </c>
      <c r="B2005" s="99" t="s">
        <v>601</v>
      </c>
      <c r="C2005" s="99">
        <v>2</v>
      </c>
      <c r="D2005" s="103">
        <v>0.0009727242705803516</v>
      </c>
      <c r="E2005" s="103">
        <v>2.589726256254237</v>
      </c>
      <c r="F2005" s="99" t="s">
        <v>455</v>
      </c>
      <c r="G2005" s="99" t="b">
        <v>0</v>
      </c>
      <c r="H2005" s="99" t="b">
        <v>0</v>
      </c>
      <c r="I2005" s="99" t="b">
        <v>0</v>
      </c>
      <c r="J2005" s="99" t="b">
        <v>0</v>
      </c>
      <c r="K2005" s="99" t="b">
        <v>0</v>
      </c>
      <c r="L2005" s="99" t="b">
        <v>0</v>
      </c>
    </row>
    <row r="2006" spans="1:12" ht="15">
      <c r="A2006" s="101" t="s">
        <v>712</v>
      </c>
      <c r="B2006" s="99" t="s">
        <v>491</v>
      </c>
      <c r="C2006" s="99">
        <v>2</v>
      </c>
      <c r="D2006" s="103">
        <v>0.0007681507091369393</v>
      </c>
      <c r="E2006" s="103">
        <v>2.0334237554869494</v>
      </c>
      <c r="F2006" s="99" t="s">
        <v>455</v>
      </c>
      <c r="G2006" s="99" t="b">
        <v>0</v>
      </c>
      <c r="H2006" s="99" t="b">
        <v>0</v>
      </c>
      <c r="I2006" s="99" t="b">
        <v>0</v>
      </c>
      <c r="J2006" s="99" t="b">
        <v>0</v>
      </c>
      <c r="K2006" s="99" t="b">
        <v>0</v>
      </c>
      <c r="L2006" s="99" t="b">
        <v>0</v>
      </c>
    </row>
    <row r="2007" spans="1:12" ht="15">
      <c r="A2007" s="101" t="s">
        <v>667</v>
      </c>
      <c r="B2007" s="99" t="s">
        <v>1494</v>
      </c>
      <c r="C2007" s="99">
        <v>2</v>
      </c>
      <c r="D2007" s="103">
        <v>0.0009727242705803516</v>
      </c>
      <c r="E2007" s="103">
        <v>2.2473035754320305</v>
      </c>
      <c r="F2007" s="99" t="s">
        <v>455</v>
      </c>
      <c r="G2007" s="99" t="b">
        <v>0</v>
      </c>
      <c r="H2007" s="99" t="b">
        <v>0</v>
      </c>
      <c r="I2007" s="99" t="b">
        <v>0</v>
      </c>
      <c r="J2007" s="99" t="b">
        <v>0</v>
      </c>
      <c r="K2007" s="99" t="b">
        <v>0</v>
      </c>
      <c r="L2007" s="99" t="b">
        <v>0</v>
      </c>
    </row>
    <row r="2008" spans="1:12" ht="15">
      <c r="A2008" s="101" t="s">
        <v>1669</v>
      </c>
      <c r="B2008" s="99" t="s">
        <v>1681</v>
      </c>
      <c r="C2008" s="99">
        <v>2</v>
      </c>
      <c r="D2008" s="103">
        <v>0.0009727242705803516</v>
      </c>
      <c r="E2008" s="103">
        <v>3.163757523981956</v>
      </c>
      <c r="F2008" s="99" t="s">
        <v>455</v>
      </c>
      <c r="G2008" s="99" t="b">
        <v>0</v>
      </c>
      <c r="H2008" s="99" t="b">
        <v>0</v>
      </c>
      <c r="I2008" s="99" t="b">
        <v>0</v>
      </c>
      <c r="J2008" s="99" t="b">
        <v>0</v>
      </c>
      <c r="K2008" s="99" t="b">
        <v>0</v>
      </c>
      <c r="L2008" s="99" t="b">
        <v>0</v>
      </c>
    </row>
    <row r="2009" spans="1:12" ht="15">
      <c r="A2009" s="101" t="s">
        <v>1047</v>
      </c>
      <c r="B2009" s="99" t="s">
        <v>488</v>
      </c>
      <c r="C2009" s="99">
        <v>2</v>
      </c>
      <c r="D2009" s="103">
        <v>0.0007681507091369393</v>
      </c>
      <c r="E2009" s="103">
        <v>2.2473035754320305</v>
      </c>
      <c r="F2009" s="99" t="s">
        <v>455</v>
      </c>
      <c r="G2009" s="99" t="b">
        <v>0</v>
      </c>
      <c r="H2009" s="99" t="b">
        <v>1</v>
      </c>
      <c r="I2009" s="99" t="b">
        <v>0</v>
      </c>
      <c r="J2009" s="99" t="b">
        <v>0</v>
      </c>
      <c r="K2009" s="99" t="b">
        <v>0</v>
      </c>
      <c r="L2009" s="99" t="b">
        <v>0</v>
      </c>
    </row>
    <row r="2010" spans="1:12" ht="15">
      <c r="A2010" s="101" t="s">
        <v>565</v>
      </c>
      <c r="B2010" s="99" t="s">
        <v>655</v>
      </c>
      <c r="C2010" s="99">
        <v>2</v>
      </c>
      <c r="D2010" s="103">
        <v>0.0009727242705803516</v>
      </c>
      <c r="E2010" s="103">
        <v>2.318659483967699</v>
      </c>
      <c r="F2010" s="99" t="s">
        <v>455</v>
      </c>
      <c r="G2010" s="99" t="b">
        <v>0</v>
      </c>
      <c r="H2010" s="99" t="b">
        <v>0</v>
      </c>
      <c r="I2010" s="99" t="b">
        <v>0</v>
      </c>
      <c r="J2010" s="99" t="b">
        <v>0</v>
      </c>
      <c r="K2010" s="99" t="b">
        <v>0</v>
      </c>
      <c r="L2010" s="99" t="b">
        <v>0</v>
      </c>
    </row>
    <row r="2011" spans="1:12" ht="15">
      <c r="A2011" s="101" t="s">
        <v>507</v>
      </c>
      <c r="B2011" s="99" t="s">
        <v>478</v>
      </c>
      <c r="C2011" s="99">
        <v>2</v>
      </c>
      <c r="D2011" s="103">
        <v>0.0007681507091369393</v>
      </c>
      <c r="E2011" s="103">
        <v>1.8363985895956254</v>
      </c>
      <c r="F2011" s="99" t="s">
        <v>455</v>
      </c>
      <c r="G2011" s="99" t="b">
        <v>0</v>
      </c>
      <c r="H2011" s="99" t="b">
        <v>0</v>
      </c>
      <c r="I2011" s="99" t="b">
        <v>0</v>
      </c>
      <c r="J2011" s="99" t="b">
        <v>0</v>
      </c>
      <c r="K2011" s="99" t="b">
        <v>0</v>
      </c>
      <c r="L2011" s="99" t="b">
        <v>0</v>
      </c>
    </row>
    <row r="2012" spans="1:12" ht="15">
      <c r="A2012" s="101" t="s">
        <v>1503</v>
      </c>
      <c r="B2012" s="99" t="s">
        <v>477</v>
      </c>
      <c r="C2012" s="99">
        <v>2</v>
      </c>
      <c r="D2012" s="103">
        <v>0.0007681507091369393</v>
      </c>
      <c r="E2012" s="103">
        <v>1.9664769658563364</v>
      </c>
      <c r="F2012" s="99" t="s">
        <v>455</v>
      </c>
      <c r="G2012" s="99" t="b">
        <v>0</v>
      </c>
      <c r="H2012" s="99" t="b">
        <v>0</v>
      </c>
      <c r="I2012" s="99" t="b">
        <v>0</v>
      </c>
      <c r="J2012" s="99" t="b">
        <v>0</v>
      </c>
      <c r="K2012" s="99" t="b">
        <v>0</v>
      </c>
      <c r="L2012" s="99" t="b">
        <v>0</v>
      </c>
    </row>
    <row r="2013" spans="1:12" ht="15">
      <c r="A2013" s="101" t="s">
        <v>1283</v>
      </c>
      <c r="B2013" s="99" t="s">
        <v>513</v>
      </c>
      <c r="C2013" s="99">
        <v>2</v>
      </c>
      <c r="D2013" s="103">
        <v>0.0009727242705803516</v>
      </c>
      <c r="E2013" s="103">
        <v>2.084576277934331</v>
      </c>
      <c r="F2013" s="99" t="s">
        <v>455</v>
      </c>
      <c r="G2013" s="99" t="b">
        <v>0</v>
      </c>
      <c r="H2013" s="99" t="b">
        <v>0</v>
      </c>
      <c r="I2013" s="99" t="b">
        <v>0</v>
      </c>
      <c r="J2013" s="99" t="b">
        <v>0</v>
      </c>
      <c r="K2013" s="99" t="b">
        <v>0</v>
      </c>
      <c r="L2013" s="99" t="b">
        <v>0</v>
      </c>
    </row>
    <row r="2014" spans="1:12" ht="15">
      <c r="A2014" s="101" t="s">
        <v>514</v>
      </c>
      <c r="B2014" s="99" t="s">
        <v>513</v>
      </c>
      <c r="C2014" s="99">
        <v>2</v>
      </c>
      <c r="D2014" s="103">
        <v>0.0009727242705803516</v>
      </c>
      <c r="E2014" s="103">
        <v>1.7165994926397365</v>
      </c>
      <c r="F2014" s="99" t="s">
        <v>455</v>
      </c>
      <c r="G2014" s="99" t="b">
        <v>0</v>
      </c>
      <c r="H2014" s="99" t="b">
        <v>0</v>
      </c>
      <c r="I2014" s="99" t="b">
        <v>0</v>
      </c>
      <c r="J2014" s="99" t="b">
        <v>0</v>
      </c>
      <c r="K2014" s="99" t="b">
        <v>0</v>
      </c>
      <c r="L2014" s="99" t="b">
        <v>0</v>
      </c>
    </row>
    <row r="2015" spans="1:12" ht="15">
      <c r="A2015" s="101" t="s">
        <v>758</v>
      </c>
      <c r="B2015" s="99" t="s">
        <v>514</v>
      </c>
      <c r="C2015" s="99">
        <v>2</v>
      </c>
      <c r="D2015" s="103">
        <v>0.0009727242705803516</v>
      </c>
      <c r="E2015" s="103">
        <v>2.2217494709596424</v>
      </c>
      <c r="F2015" s="99" t="s">
        <v>455</v>
      </c>
      <c r="G2015" s="99" t="b">
        <v>0</v>
      </c>
      <c r="H2015" s="99" t="b">
        <v>0</v>
      </c>
      <c r="I2015" s="99" t="b">
        <v>0</v>
      </c>
      <c r="J2015" s="99" t="b">
        <v>0</v>
      </c>
      <c r="K2015" s="99" t="b">
        <v>0</v>
      </c>
      <c r="L2015" s="99" t="b">
        <v>0</v>
      </c>
    </row>
    <row r="2016" spans="1:12" ht="15">
      <c r="A2016" s="101" t="s">
        <v>797</v>
      </c>
      <c r="B2016" s="99" t="s">
        <v>561</v>
      </c>
      <c r="C2016" s="99">
        <v>2</v>
      </c>
      <c r="D2016" s="103">
        <v>0.0009727242705803516</v>
      </c>
      <c r="E2016" s="103">
        <v>2.5616975326539935</v>
      </c>
      <c r="F2016" s="99" t="s">
        <v>455</v>
      </c>
      <c r="G2016" s="99" t="b">
        <v>0</v>
      </c>
      <c r="H2016" s="99" t="b">
        <v>0</v>
      </c>
      <c r="I2016" s="99" t="b">
        <v>0</v>
      </c>
      <c r="J2016" s="99" t="b">
        <v>0</v>
      </c>
      <c r="K2016" s="99" t="b">
        <v>0</v>
      </c>
      <c r="L2016" s="99" t="b">
        <v>0</v>
      </c>
    </row>
    <row r="2017" spans="1:12" ht="15">
      <c r="A2017" s="101" t="s">
        <v>487</v>
      </c>
      <c r="B2017" s="99" t="s">
        <v>556</v>
      </c>
      <c r="C2017" s="99">
        <v>2</v>
      </c>
      <c r="D2017" s="103">
        <v>0.0009727242705803516</v>
      </c>
      <c r="E2017" s="103">
        <v>3.163757523981956</v>
      </c>
      <c r="F2017" s="99" t="s">
        <v>455</v>
      </c>
      <c r="G2017" s="99" t="b">
        <v>0</v>
      </c>
      <c r="H2017" s="99" t="b">
        <v>0</v>
      </c>
      <c r="I2017" s="99" t="b">
        <v>0</v>
      </c>
      <c r="J2017" s="99" t="b">
        <v>0</v>
      </c>
      <c r="K2017" s="99" t="b">
        <v>0</v>
      </c>
      <c r="L2017" s="99" t="b">
        <v>0</v>
      </c>
    </row>
    <row r="2018" spans="1:12" ht="15">
      <c r="A2018" s="101" t="s">
        <v>625</v>
      </c>
      <c r="B2018" s="99" t="s">
        <v>483</v>
      </c>
      <c r="C2018" s="99">
        <v>2</v>
      </c>
      <c r="D2018" s="103">
        <v>0.0009727242705803516</v>
      </c>
      <c r="E2018" s="103">
        <v>2.1425682249120177</v>
      </c>
      <c r="F2018" s="99" t="s">
        <v>455</v>
      </c>
      <c r="G2018" s="99" t="b">
        <v>0</v>
      </c>
      <c r="H2018" s="99" t="b">
        <v>0</v>
      </c>
      <c r="I2018" s="99" t="b">
        <v>0</v>
      </c>
      <c r="J2018" s="99" t="b">
        <v>0</v>
      </c>
      <c r="K2018" s="99" t="b">
        <v>0</v>
      </c>
      <c r="L2018" s="99" t="b">
        <v>0</v>
      </c>
    </row>
    <row r="2019" spans="1:12" ht="15">
      <c r="A2019" s="101" t="s">
        <v>686</v>
      </c>
      <c r="B2019" s="99" t="s">
        <v>1657</v>
      </c>
      <c r="C2019" s="99">
        <v>2</v>
      </c>
      <c r="D2019" s="103">
        <v>0.0009727242705803516</v>
      </c>
      <c r="E2019" s="103">
        <v>2.9876662649262746</v>
      </c>
      <c r="F2019" s="99" t="s">
        <v>455</v>
      </c>
      <c r="G2019" s="99" t="b">
        <v>0</v>
      </c>
      <c r="H2019" s="99" t="b">
        <v>0</v>
      </c>
      <c r="I2019" s="99" t="b">
        <v>0</v>
      </c>
      <c r="J2019" s="99" t="b">
        <v>0</v>
      </c>
      <c r="K2019" s="99" t="b">
        <v>0</v>
      </c>
      <c r="L2019" s="99" t="b">
        <v>0</v>
      </c>
    </row>
    <row r="2020" spans="1:12" ht="15">
      <c r="A2020" s="101" t="s">
        <v>999</v>
      </c>
      <c r="B2020" s="99" t="s">
        <v>1397</v>
      </c>
      <c r="C2020" s="99">
        <v>2</v>
      </c>
      <c r="D2020" s="103">
        <v>0.0009727242705803516</v>
      </c>
      <c r="E2020" s="103">
        <v>2.8115750058705933</v>
      </c>
      <c r="F2020" s="99" t="s">
        <v>455</v>
      </c>
      <c r="G2020" s="99" t="b">
        <v>0</v>
      </c>
      <c r="H2020" s="99" t="b">
        <v>0</v>
      </c>
      <c r="I2020" s="99" t="b">
        <v>0</v>
      </c>
      <c r="J2020" s="99" t="b">
        <v>0</v>
      </c>
      <c r="K2020" s="99" t="b">
        <v>0</v>
      </c>
      <c r="L2020" s="99" t="b">
        <v>0</v>
      </c>
    </row>
    <row r="2021" spans="1:12" ht="15">
      <c r="A2021" s="101" t="s">
        <v>880</v>
      </c>
      <c r="B2021" s="99" t="s">
        <v>1587</v>
      </c>
      <c r="C2021" s="99">
        <v>2</v>
      </c>
      <c r="D2021" s="103">
        <v>0.0007681507091369393</v>
      </c>
      <c r="E2021" s="103">
        <v>2.8627275283179747</v>
      </c>
      <c r="F2021" s="99" t="s">
        <v>455</v>
      </c>
      <c r="G2021" s="99" t="b">
        <v>0</v>
      </c>
      <c r="H2021" s="99" t="b">
        <v>0</v>
      </c>
      <c r="I2021" s="99" t="b">
        <v>0</v>
      </c>
      <c r="J2021" s="99" t="b">
        <v>0</v>
      </c>
      <c r="K2021" s="99" t="b">
        <v>0</v>
      </c>
      <c r="L2021" s="99" t="b">
        <v>0</v>
      </c>
    </row>
    <row r="2022" spans="1:12" ht="15">
      <c r="A2022" s="101" t="s">
        <v>505</v>
      </c>
      <c r="B2022" s="99" t="s">
        <v>526</v>
      </c>
      <c r="C2022" s="99">
        <v>2</v>
      </c>
      <c r="D2022" s="103">
        <v>0.0009727242705803516</v>
      </c>
      <c r="E2022" s="103">
        <v>1.7487841760111378</v>
      </c>
      <c r="F2022" s="99" t="s">
        <v>455</v>
      </c>
      <c r="G2022" s="99" t="b">
        <v>0</v>
      </c>
      <c r="H2022" s="99" t="b">
        <v>0</v>
      </c>
      <c r="I2022" s="99" t="b">
        <v>0</v>
      </c>
      <c r="J2022" s="99" t="b">
        <v>0</v>
      </c>
      <c r="K2022" s="99" t="b">
        <v>0</v>
      </c>
      <c r="L2022" s="99" t="b">
        <v>0</v>
      </c>
    </row>
    <row r="2023" spans="1:12" ht="15">
      <c r="A2023" s="101" t="s">
        <v>491</v>
      </c>
      <c r="B2023" s="99" t="s">
        <v>776</v>
      </c>
      <c r="C2023" s="99">
        <v>2</v>
      </c>
      <c r="D2023" s="103">
        <v>0.0009727242705803516</v>
      </c>
      <c r="E2023" s="103">
        <v>2.0334237554869494</v>
      </c>
      <c r="F2023" s="99" t="s">
        <v>455</v>
      </c>
      <c r="G2023" s="99" t="b">
        <v>0</v>
      </c>
      <c r="H2023" s="99" t="b">
        <v>0</v>
      </c>
      <c r="I2023" s="99" t="b">
        <v>0</v>
      </c>
      <c r="J2023" s="99" t="b">
        <v>0</v>
      </c>
      <c r="K2023" s="99" t="b">
        <v>0</v>
      </c>
      <c r="L2023" s="99" t="b">
        <v>0</v>
      </c>
    </row>
    <row r="2024" spans="1:12" ht="15">
      <c r="A2024" s="101" t="s">
        <v>1072</v>
      </c>
      <c r="B2024" s="99" t="s">
        <v>479</v>
      </c>
      <c r="C2024" s="99">
        <v>2</v>
      </c>
      <c r="D2024" s="103">
        <v>0.0009727242705803516</v>
      </c>
      <c r="E2024" s="103">
        <v>2.385606273598312</v>
      </c>
      <c r="F2024" s="99" t="s">
        <v>455</v>
      </c>
      <c r="G2024" s="99" t="b">
        <v>0</v>
      </c>
      <c r="H2024" s="99" t="b">
        <v>0</v>
      </c>
      <c r="I2024" s="99" t="b">
        <v>0</v>
      </c>
      <c r="J2024" s="99" t="b">
        <v>0</v>
      </c>
      <c r="K2024" s="99" t="b">
        <v>0</v>
      </c>
      <c r="L2024" s="99" t="b">
        <v>0</v>
      </c>
    </row>
    <row r="2025" spans="1:12" ht="15">
      <c r="A2025" s="101" t="s">
        <v>532</v>
      </c>
      <c r="B2025" s="99" t="s">
        <v>625</v>
      </c>
      <c r="C2025" s="99">
        <v>2</v>
      </c>
      <c r="D2025" s="103">
        <v>0.0009727242705803516</v>
      </c>
      <c r="E2025" s="103">
        <v>2.3344537511509307</v>
      </c>
      <c r="F2025" s="99" t="s">
        <v>455</v>
      </c>
      <c r="G2025" s="99" t="b">
        <v>0</v>
      </c>
      <c r="H2025" s="99" t="b">
        <v>0</v>
      </c>
      <c r="I2025" s="99" t="b">
        <v>0</v>
      </c>
      <c r="J2025" s="99" t="b">
        <v>0</v>
      </c>
      <c r="K2025" s="99" t="b">
        <v>0</v>
      </c>
      <c r="L2025" s="99" t="b">
        <v>0</v>
      </c>
    </row>
    <row r="2026" spans="1:12" ht="15">
      <c r="A2026" s="101" t="s">
        <v>1215</v>
      </c>
      <c r="B2026" s="99" t="s">
        <v>2187</v>
      </c>
      <c r="C2026" s="99">
        <v>2</v>
      </c>
      <c r="D2026" s="103">
        <v>0.0007681507091369393</v>
      </c>
      <c r="E2026" s="103">
        <v>2.9876662649262746</v>
      </c>
      <c r="F2026" s="99" t="s">
        <v>455</v>
      </c>
      <c r="G2026" s="99" t="b">
        <v>0</v>
      </c>
      <c r="H2026" s="99" t="b">
        <v>0</v>
      </c>
      <c r="I2026" s="99" t="b">
        <v>0</v>
      </c>
      <c r="J2026" s="99" t="b">
        <v>0</v>
      </c>
      <c r="K2026" s="99" t="b">
        <v>0</v>
      </c>
      <c r="L2026" s="99" t="b">
        <v>0</v>
      </c>
    </row>
    <row r="2027" spans="1:12" ht="15">
      <c r="A2027" s="101" t="s">
        <v>963</v>
      </c>
      <c r="B2027" s="99" t="s">
        <v>1844</v>
      </c>
      <c r="C2027" s="99">
        <v>2</v>
      </c>
      <c r="D2027" s="103">
        <v>0.0009727242705803516</v>
      </c>
      <c r="E2027" s="103">
        <v>2.8627275283179747</v>
      </c>
      <c r="F2027" s="99" t="s">
        <v>455</v>
      </c>
      <c r="G2027" s="99" t="b">
        <v>0</v>
      </c>
      <c r="H2027" s="99" t="b">
        <v>0</v>
      </c>
      <c r="I2027" s="99" t="b">
        <v>0</v>
      </c>
      <c r="J2027" s="99" t="b">
        <v>0</v>
      </c>
      <c r="K2027" s="99" t="b">
        <v>0</v>
      </c>
      <c r="L2027" s="99" t="b">
        <v>0</v>
      </c>
    </row>
    <row r="2028" spans="1:12" ht="15">
      <c r="A2028" s="101" t="s">
        <v>486</v>
      </c>
      <c r="B2028" s="99" t="s">
        <v>614</v>
      </c>
      <c r="C2028" s="99">
        <v>2</v>
      </c>
      <c r="D2028" s="103">
        <v>0.0009727242705803516</v>
      </c>
      <c r="E2028" s="103">
        <v>2.017629488303718</v>
      </c>
      <c r="F2028" s="99" t="s">
        <v>455</v>
      </c>
      <c r="G2028" s="99" t="b">
        <v>0</v>
      </c>
      <c r="H2028" s="99" t="b">
        <v>0</v>
      </c>
      <c r="I2028" s="99" t="b">
        <v>0</v>
      </c>
      <c r="J2028" s="99" t="b">
        <v>0</v>
      </c>
      <c r="K2028" s="99" t="b">
        <v>0</v>
      </c>
      <c r="L2028" s="99" t="b">
        <v>0</v>
      </c>
    </row>
    <row r="2029" spans="1:12" ht="15">
      <c r="A2029" s="101" t="s">
        <v>616</v>
      </c>
      <c r="B2029" s="99" t="s">
        <v>850</v>
      </c>
      <c r="C2029" s="99">
        <v>2</v>
      </c>
      <c r="D2029" s="103">
        <v>0.0007681507091369393</v>
      </c>
      <c r="E2029" s="103">
        <v>2.9876662649262746</v>
      </c>
      <c r="F2029" s="99" t="s">
        <v>455</v>
      </c>
      <c r="G2029" s="99" t="b">
        <v>0</v>
      </c>
      <c r="H2029" s="99" t="b">
        <v>0</v>
      </c>
      <c r="I2029" s="99" t="b">
        <v>0</v>
      </c>
      <c r="J2029" s="99" t="b">
        <v>0</v>
      </c>
      <c r="K2029" s="99" t="b">
        <v>0</v>
      </c>
      <c r="L2029" s="99" t="b">
        <v>0</v>
      </c>
    </row>
    <row r="2030" spans="1:12" ht="15">
      <c r="A2030" s="101" t="s">
        <v>576</v>
      </c>
      <c r="B2030" s="99" t="s">
        <v>2117</v>
      </c>
      <c r="C2030" s="99">
        <v>2</v>
      </c>
      <c r="D2030" s="103">
        <v>0.0009727242705803516</v>
      </c>
      <c r="E2030" s="103">
        <v>2.6196894796316803</v>
      </c>
      <c r="F2030" s="99" t="s">
        <v>455</v>
      </c>
      <c r="G2030" s="99" t="b">
        <v>0</v>
      </c>
      <c r="H2030" s="99" t="b">
        <v>0</v>
      </c>
      <c r="I2030" s="99" t="b">
        <v>0</v>
      </c>
      <c r="J2030" s="99" t="b">
        <v>0</v>
      </c>
      <c r="K2030" s="99" t="b">
        <v>0</v>
      </c>
      <c r="L2030" s="99" t="b">
        <v>0</v>
      </c>
    </row>
    <row r="2031" spans="1:12" ht="15">
      <c r="A2031" s="101" t="s">
        <v>810</v>
      </c>
      <c r="B2031" s="99" t="s">
        <v>638</v>
      </c>
      <c r="C2031" s="99">
        <v>2</v>
      </c>
      <c r="D2031" s="103">
        <v>0.0009727242705803516</v>
      </c>
      <c r="E2031" s="103">
        <v>3.163757523981956</v>
      </c>
      <c r="F2031" s="99" t="s">
        <v>455</v>
      </c>
      <c r="G2031" s="99" t="b">
        <v>0</v>
      </c>
      <c r="H2031" s="99" t="b">
        <v>0</v>
      </c>
      <c r="I2031" s="99" t="b">
        <v>0</v>
      </c>
      <c r="J2031" s="99" t="b">
        <v>0</v>
      </c>
      <c r="K2031" s="99" t="b">
        <v>0</v>
      </c>
      <c r="L2031" s="99" t="b">
        <v>0</v>
      </c>
    </row>
    <row r="2032" spans="1:12" ht="15">
      <c r="A2032" s="101" t="s">
        <v>767</v>
      </c>
      <c r="B2032" s="99" t="s">
        <v>579</v>
      </c>
      <c r="C2032" s="99">
        <v>2</v>
      </c>
      <c r="D2032" s="103">
        <v>0.0007681507091369393</v>
      </c>
      <c r="E2032" s="103">
        <v>2.288696260590256</v>
      </c>
      <c r="F2032" s="99" t="s">
        <v>455</v>
      </c>
      <c r="G2032" s="99" t="b">
        <v>0</v>
      </c>
      <c r="H2032" s="99" t="b">
        <v>0</v>
      </c>
      <c r="I2032" s="99" t="b">
        <v>0</v>
      </c>
      <c r="J2032" s="99" t="b">
        <v>0</v>
      </c>
      <c r="K2032" s="99" t="b">
        <v>0</v>
      </c>
      <c r="L2032" s="99" t="b">
        <v>0</v>
      </c>
    </row>
    <row r="2033" spans="1:12" ht="15">
      <c r="A2033" s="101" t="s">
        <v>2155</v>
      </c>
      <c r="B2033" s="99" t="s">
        <v>491</v>
      </c>
      <c r="C2033" s="99">
        <v>2</v>
      </c>
      <c r="D2033" s="103">
        <v>0.0009727242705803516</v>
      </c>
      <c r="E2033" s="103">
        <v>2.2095150145426308</v>
      </c>
      <c r="F2033" s="99" t="s">
        <v>455</v>
      </c>
      <c r="G2033" s="99" t="b">
        <v>0</v>
      </c>
      <c r="H2033" s="99" t="b">
        <v>0</v>
      </c>
      <c r="I2033" s="99" t="b">
        <v>0</v>
      </c>
      <c r="J2033" s="99" t="b">
        <v>0</v>
      </c>
      <c r="K2033" s="99" t="b">
        <v>0</v>
      </c>
      <c r="L2033" s="99" t="b">
        <v>0</v>
      </c>
    </row>
    <row r="2034" spans="1:12" ht="15">
      <c r="A2034" s="101" t="s">
        <v>800</v>
      </c>
      <c r="B2034" s="99" t="s">
        <v>1002</v>
      </c>
      <c r="C2034" s="99">
        <v>2</v>
      </c>
      <c r="D2034" s="103">
        <v>0.0007681507091369393</v>
      </c>
      <c r="E2034" s="103">
        <v>2.8115750058705933</v>
      </c>
      <c r="F2034" s="99" t="s">
        <v>455</v>
      </c>
      <c r="G2034" s="99" t="b">
        <v>0</v>
      </c>
      <c r="H2034" s="99" t="b">
        <v>0</v>
      </c>
      <c r="I2034" s="99" t="b">
        <v>0</v>
      </c>
      <c r="J2034" s="99" t="b">
        <v>0</v>
      </c>
      <c r="K2034" s="99" t="b">
        <v>0</v>
      </c>
      <c r="L2034" s="99" t="b">
        <v>0</v>
      </c>
    </row>
    <row r="2035" spans="1:12" ht="15">
      <c r="A2035" s="101" t="s">
        <v>1963</v>
      </c>
      <c r="B2035" s="99" t="s">
        <v>1250</v>
      </c>
      <c r="C2035" s="99">
        <v>2</v>
      </c>
      <c r="D2035" s="103">
        <v>0.0009727242705803516</v>
      </c>
      <c r="E2035" s="103">
        <v>3.163757523981956</v>
      </c>
      <c r="F2035" s="99" t="s">
        <v>455</v>
      </c>
      <c r="G2035" s="99" t="b">
        <v>0</v>
      </c>
      <c r="H2035" s="99" t="b">
        <v>0</v>
      </c>
      <c r="I2035" s="99" t="b">
        <v>0</v>
      </c>
      <c r="J2035" s="99" t="b">
        <v>0</v>
      </c>
      <c r="K2035" s="99" t="b">
        <v>0</v>
      </c>
      <c r="L2035" s="99" t="b">
        <v>0</v>
      </c>
    </row>
    <row r="2036" spans="1:12" ht="15">
      <c r="A2036" s="101" t="s">
        <v>481</v>
      </c>
      <c r="B2036" s="99" t="s">
        <v>666</v>
      </c>
      <c r="C2036" s="99">
        <v>2</v>
      </c>
      <c r="D2036" s="103">
        <v>0.0007681507091369393</v>
      </c>
      <c r="E2036" s="103">
        <v>1.9664769658563364</v>
      </c>
      <c r="F2036" s="99" t="s">
        <v>455</v>
      </c>
      <c r="G2036" s="99" t="b">
        <v>0</v>
      </c>
      <c r="H2036" s="99" t="b">
        <v>0</v>
      </c>
      <c r="I2036" s="99" t="b">
        <v>0</v>
      </c>
      <c r="J2036" s="99" t="b">
        <v>0</v>
      </c>
      <c r="K2036" s="99" t="b">
        <v>0</v>
      </c>
      <c r="L2036" s="99" t="b">
        <v>0</v>
      </c>
    </row>
    <row r="2037" spans="1:12" ht="15">
      <c r="A2037" s="101" t="s">
        <v>1844</v>
      </c>
      <c r="B2037" s="99" t="s">
        <v>843</v>
      </c>
      <c r="C2037" s="99">
        <v>2</v>
      </c>
      <c r="D2037" s="103">
        <v>0.0009727242705803516</v>
      </c>
      <c r="E2037" s="103">
        <v>2.6866362692622934</v>
      </c>
      <c r="F2037" s="99" t="s">
        <v>455</v>
      </c>
      <c r="G2037" s="99" t="b">
        <v>0</v>
      </c>
      <c r="H2037" s="99" t="b">
        <v>0</v>
      </c>
      <c r="I2037" s="99" t="b">
        <v>0</v>
      </c>
      <c r="J2037" s="99" t="b">
        <v>0</v>
      </c>
      <c r="K2037" s="99" t="b">
        <v>0</v>
      </c>
      <c r="L2037" s="99" t="b">
        <v>0</v>
      </c>
    </row>
    <row r="2038" spans="1:12" ht="15">
      <c r="A2038" s="101" t="s">
        <v>497</v>
      </c>
      <c r="B2038" s="99" t="s">
        <v>955</v>
      </c>
      <c r="C2038" s="99">
        <v>2</v>
      </c>
      <c r="D2038" s="103">
        <v>0.0007681507091369393</v>
      </c>
      <c r="E2038" s="103">
        <v>1.8907562519182182</v>
      </c>
      <c r="F2038" s="99" t="s">
        <v>455</v>
      </c>
      <c r="G2038" s="99" t="b">
        <v>0</v>
      </c>
      <c r="H2038" s="99" t="b">
        <v>0</v>
      </c>
      <c r="I2038" s="99" t="b">
        <v>0</v>
      </c>
      <c r="J2038" s="99" t="b">
        <v>0</v>
      </c>
      <c r="K2038" s="99" t="b">
        <v>0</v>
      </c>
      <c r="L2038" s="99" t="b">
        <v>0</v>
      </c>
    </row>
    <row r="2039" spans="1:12" ht="15">
      <c r="A2039" s="101" t="s">
        <v>474</v>
      </c>
      <c r="B2039" s="99" t="s">
        <v>566</v>
      </c>
      <c r="C2039" s="99">
        <v>2</v>
      </c>
      <c r="D2039" s="103">
        <v>0.0007681507091369393</v>
      </c>
      <c r="E2039" s="103">
        <v>1.6654469701923553</v>
      </c>
      <c r="F2039" s="99" t="s">
        <v>455</v>
      </c>
      <c r="G2039" s="99" t="b">
        <v>0</v>
      </c>
      <c r="H2039" s="99" t="b">
        <v>0</v>
      </c>
      <c r="I2039" s="99" t="b">
        <v>0</v>
      </c>
      <c r="J2039" s="99" t="b">
        <v>0</v>
      </c>
      <c r="K2039" s="99" t="b">
        <v>0</v>
      </c>
      <c r="L2039" s="99" t="b">
        <v>0</v>
      </c>
    </row>
    <row r="2040" spans="1:12" ht="15">
      <c r="A2040" s="101" t="s">
        <v>680</v>
      </c>
      <c r="B2040" s="99" t="s">
        <v>588</v>
      </c>
      <c r="C2040" s="99">
        <v>2</v>
      </c>
      <c r="D2040" s="103">
        <v>0.0009727242705803516</v>
      </c>
      <c r="E2040" s="103">
        <v>2.5616975326539935</v>
      </c>
      <c r="F2040" s="99" t="s">
        <v>455</v>
      </c>
      <c r="G2040" s="99" t="b">
        <v>0</v>
      </c>
      <c r="H2040" s="99" t="b">
        <v>0</v>
      </c>
      <c r="I2040" s="99" t="b">
        <v>0</v>
      </c>
      <c r="J2040" s="99" t="b">
        <v>0</v>
      </c>
      <c r="K2040" s="99" t="b">
        <v>0</v>
      </c>
      <c r="L2040" s="99" t="b">
        <v>0</v>
      </c>
    </row>
    <row r="2041" spans="1:12" ht="15">
      <c r="A2041" s="101" t="s">
        <v>828</v>
      </c>
      <c r="B2041" s="99" t="s">
        <v>882</v>
      </c>
      <c r="C2041" s="99">
        <v>2</v>
      </c>
      <c r="D2041" s="103">
        <v>0.0009727242705803516</v>
      </c>
      <c r="E2041" s="103">
        <v>2.8627275283179747</v>
      </c>
      <c r="F2041" s="99" t="s">
        <v>455</v>
      </c>
      <c r="G2041" s="99" t="b">
        <v>0</v>
      </c>
      <c r="H2041" s="99" t="b">
        <v>0</v>
      </c>
      <c r="I2041" s="99" t="b">
        <v>0</v>
      </c>
      <c r="J2041" s="99" t="b">
        <v>0</v>
      </c>
      <c r="K2041" s="99" t="b">
        <v>0</v>
      </c>
      <c r="L2041" s="99" t="b">
        <v>0</v>
      </c>
    </row>
    <row r="2042" spans="1:12" ht="15">
      <c r="A2042" s="101" t="s">
        <v>689</v>
      </c>
      <c r="B2042" s="99" t="s">
        <v>829</v>
      </c>
      <c r="C2042" s="99">
        <v>2</v>
      </c>
      <c r="D2042" s="103">
        <v>0.0007681507091369393</v>
      </c>
      <c r="E2042" s="103">
        <v>2.3678775066378805</v>
      </c>
      <c r="F2042" s="99" t="s">
        <v>455</v>
      </c>
      <c r="G2042" s="99" t="b">
        <v>0</v>
      </c>
      <c r="H2042" s="99" t="b">
        <v>0</v>
      </c>
      <c r="I2042" s="99" t="b">
        <v>0</v>
      </c>
      <c r="J2042" s="99" t="b">
        <v>0</v>
      </c>
      <c r="K2042" s="99" t="b">
        <v>0</v>
      </c>
      <c r="L2042" s="99" t="b">
        <v>0</v>
      </c>
    </row>
    <row r="2043" spans="1:12" ht="15">
      <c r="A2043" s="101" t="s">
        <v>605</v>
      </c>
      <c r="B2043" s="99" t="s">
        <v>654</v>
      </c>
      <c r="C2043" s="99">
        <v>2</v>
      </c>
      <c r="D2043" s="103">
        <v>0.0007681507091369393</v>
      </c>
      <c r="E2043" s="103">
        <v>2.589726256254237</v>
      </c>
      <c r="F2043" s="99" t="s">
        <v>455</v>
      </c>
      <c r="G2043" s="99" t="b">
        <v>0</v>
      </c>
      <c r="H2043" s="99" t="b">
        <v>0</v>
      </c>
      <c r="I2043" s="99" t="b">
        <v>0</v>
      </c>
      <c r="J2043" s="99" t="b">
        <v>0</v>
      </c>
      <c r="K2043" s="99" t="b">
        <v>0</v>
      </c>
      <c r="L2043" s="99" t="b">
        <v>0</v>
      </c>
    </row>
    <row r="2044" spans="1:12" ht="15">
      <c r="A2044" s="101" t="s">
        <v>569</v>
      </c>
      <c r="B2044" s="99" t="s">
        <v>1753</v>
      </c>
      <c r="C2044" s="99">
        <v>2</v>
      </c>
      <c r="D2044" s="103">
        <v>0.0009727242705803516</v>
      </c>
      <c r="E2044" s="103">
        <v>2.318659483967699</v>
      </c>
      <c r="F2044" s="99" t="s">
        <v>455</v>
      </c>
      <c r="G2044" s="99" t="b">
        <v>0</v>
      </c>
      <c r="H2044" s="99" t="b">
        <v>0</v>
      </c>
      <c r="I2044" s="99" t="b">
        <v>0</v>
      </c>
      <c r="J2044" s="99" t="b">
        <v>0</v>
      </c>
      <c r="K2044" s="99" t="b">
        <v>0</v>
      </c>
      <c r="L2044" s="99" t="b">
        <v>0</v>
      </c>
    </row>
    <row r="2045" spans="1:12" ht="15">
      <c r="A2045" s="101" t="s">
        <v>474</v>
      </c>
      <c r="B2045" s="99" t="s">
        <v>529</v>
      </c>
      <c r="C2045" s="99">
        <v>2</v>
      </c>
      <c r="D2045" s="103">
        <v>0.0007681507091369393</v>
      </c>
      <c r="E2045" s="103">
        <v>1.2394782379200742</v>
      </c>
      <c r="F2045" s="99" t="s">
        <v>455</v>
      </c>
      <c r="G2045" s="99" t="b">
        <v>0</v>
      </c>
      <c r="H2045" s="99" t="b">
        <v>0</v>
      </c>
      <c r="I2045" s="99" t="b">
        <v>0</v>
      </c>
      <c r="J2045" s="99" t="b">
        <v>0</v>
      </c>
      <c r="K2045" s="99" t="b">
        <v>0</v>
      </c>
      <c r="L2045" s="99" t="b">
        <v>0</v>
      </c>
    </row>
    <row r="2046" spans="1:12" ht="15">
      <c r="A2046" s="101" t="s">
        <v>608</v>
      </c>
      <c r="B2046" s="99" t="s">
        <v>607</v>
      </c>
      <c r="C2046" s="99">
        <v>2</v>
      </c>
      <c r="D2046" s="103">
        <v>0.0009727242705803516</v>
      </c>
      <c r="E2046" s="103">
        <v>3.163757523981956</v>
      </c>
      <c r="F2046" s="99" t="s">
        <v>455</v>
      </c>
      <c r="G2046" s="99" t="b">
        <v>0</v>
      </c>
      <c r="H2046" s="99" t="b">
        <v>0</v>
      </c>
      <c r="I2046" s="99" t="b">
        <v>0</v>
      </c>
      <c r="J2046" s="99" t="b">
        <v>0</v>
      </c>
      <c r="K2046" s="99" t="b">
        <v>0</v>
      </c>
      <c r="L2046" s="99" t="b">
        <v>0</v>
      </c>
    </row>
    <row r="2047" spans="1:12" ht="15">
      <c r="A2047" s="101" t="s">
        <v>1788</v>
      </c>
      <c r="B2047" s="99" t="s">
        <v>1065</v>
      </c>
      <c r="C2047" s="99">
        <v>2</v>
      </c>
      <c r="D2047" s="103">
        <v>0.0009727242705803516</v>
      </c>
      <c r="E2047" s="103">
        <v>3.163757523981956</v>
      </c>
      <c r="F2047" s="99" t="s">
        <v>455</v>
      </c>
      <c r="G2047" s="99" t="b">
        <v>0</v>
      </c>
      <c r="H2047" s="99" t="b">
        <v>0</v>
      </c>
      <c r="I2047" s="99" t="b">
        <v>0</v>
      </c>
      <c r="J2047" s="99" t="b">
        <v>0</v>
      </c>
      <c r="K2047" s="99" t="b">
        <v>0</v>
      </c>
      <c r="L2047" s="99" t="b">
        <v>0</v>
      </c>
    </row>
    <row r="2048" spans="1:12" ht="15">
      <c r="A2048" s="101" t="s">
        <v>497</v>
      </c>
      <c r="B2048" s="99" t="s">
        <v>728</v>
      </c>
      <c r="C2048" s="99">
        <v>2</v>
      </c>
      <c r="D2048" s="103">
        <v>0.0009727242705803516</v>
      </c>
      <c r="E2048" s="103">
        <v>1.6354837468149122</v>
      </c>
      <c r="F2048" s="99" t="s">
        <v>455</v>
      </c>
      <c r="G2048" s="99" t="b">
        <v>0</v>
      </c>
      <c r="H2048" s="99" t="b">
        <v>0</v>
      </c>
      <c r="I2048" s="99" t="b">
        <v>0</v>
      </c>
      <c r="J2048" s="99" t="b">
        <v>0</v>
      </c>
      <c r="K2048" s="99" t="b">
        <v>0</v>
      </c>
      <c r="L2048" s="99" t="b">
        <v>0</v>
      </c>
    </row>
    <row r="2049" spans="1:12" ht="15">
      <c r="A2049" s="101" t="s">
        <v>758</v>
      </c>
      <c r="B2049" s="99" t="s">
        <v>747</v>
      </c>
      <c r="C2049" s="99">
        <v>2</v>
      </c>
      <c r="D2049" s="103">
        <v>0.0009727242705803516</v>
      </c>
      <c r="E2049" s="103">
        <v>2.163757523981956</v>
      </c>
      <c r="F2049" s="99" t="s">
        <v>455</v>
      </c>
      <c r="G2049" s="99" t="b">
        <v>0</v>
      </c>
      <c r="H2049" s="99" t="b">
        <v>0</v>
      </c>
      <c r="I2049" s="99" t="b">
        <v>0</v>
      </c>
      <c r="J2049" s="99" t="b">
        <v>0</v>
      </c>
      <c r="K2049" s="99" t="b">
        <v>0</v>
      </c>
      <c r="L2049" s="99" t="b">
        <v>0</v>
      </c>
    </row>
    <row r="2050" spans="1:12" ht="15">
      <c r="A2050" s="101" t="s">
        <v>1436</v>
      </c>
      <c r="B2050" s="99" t="s">
        <v>604</v>
      </c>
      <c r="C2050" s="99">
        <v>2</v>
      </c>
      <c r="D2050" s="103">
        <v>0.0009727242705803516</v>
      </c>
      <c r="E2050" s="103">
        <v>2.1425682249120177</v>
      </c>
      <c r="F2050" s="99" t="s">
        <v>455</v>
      </c>
      <c r="G2050" s="99" t="b">
        <v>0</v>
      </c>
      <c r="H2050" s="99" t="b">
        <v>0</v>
      </c>
      <c r="I2050" s="99" t="b">
        <v>0</v>
      </c>
      <c r="J2050" s="99" t="b">
        <v>0</v>
      </c>
      <c r="K2050" s="99" t="b">
        <v>0</v>
      </c>
      <c r="L2050" s="99" t="b">
        <v>0</v>
      </c>
    </row>
    <row r="2051" spans="1:12" ht="15">
      <c r="A2051" s="101" t="s">
        <v>504</v>
      </c>
      <c r="B2051" s="99" t="s">
        <v>2204</v>
      </c>
      <c r="C2051" s="99">
        <v>2</v>
      </c>
      <c r="D2051" s="103">
        <v>0.0009727242705803516</v>
      </c>
      <c r="E2051" s="103">
        <v>2.464787519645937</v>
      </c>
      <c r="F2051" s="99" t="s">
        <v>455</v>
      </c>
      <c r="G2051" s="99" t="b">
        <v>0</v>
      </c>
      <c r="H2051" s="99" t="b">
        <v>0</v>
      </c>
      <c r="I2051" s="99" t="b">
        <v>0</v>
      </c>
      <c r="J2051" s="99" t="b">
        <v>0</v>
      </c>
      <c r="K2051" s="99" t="b">
        <v>0</v>
      </c>
      <c r="L2051" s="99" t="b">
        <v>0</v>
      </c>
    </row>
    <row r="2052" spans="1:12" ht="15">
      <c r="A2052" s="101" t="s">
        <v>685</v>
      </c>
      <c r="B2052" s="99" t="s">
        <v>747</v>
      </c>
      <c r="C2052" s="99">
        <v>2</v>
      </c>
      <c r="D2052" s="103">
        <v>0.0009727242705803516</v>
      </c>
      <c r="E2052" s="103">
        <v>2.5616975326539935</v>
      </c>
      <c r="F2052" s="99" t="s">
        <v>455</v>
      </c>
      <c r="G2052" s="99" t="b">
        <v>0</v>
      </c>
      <c r="H2052" s="99" t="b">
        <v>0</v>
      </c>
      <c r="I2052" s="99" t="b">
        <v>0</v>
      </c>
      <c r="J2052" s="99" t="b">
        <v>0</v>
      </c>
      <c r="K2052" s="99" t="b">
        <v>0</v>
      </c>
      <c r="L2052" s="99" t="b">
        <v>0</v>
      </c>
    </row>
    <row r="2053" spans="1:12" ht="15">
      <c r="A2053" s="101" t="s">
        <v>703</v>
      </c>
      <c r="B2053" s="99" t="s">
        <v>530</v>
      </c>
      <c r="C2053" s="99">
        <v>2</v>
      </c>
      <c r="D2053" s="103">
        <v>0.0009727242705803516</v>
      </c>
      <c r="E2053" s="103">
        <v>2.288696260590256</v>
      </c>
      <c r="F2053" s="99" t="s">
        <v>455</v>
      </c>
      <c r="G2053" s="99" t="b">
        <v>0</v>
      </c>
      <c r="H2053" s="99" t="b">
        <v>0</v>
      </c>
      <c r="I2053" s="99" t="b">
        <v>0</v>
      </c>
      <c r="J2053" s="99" t="b">
        <v>0</v>
      </c>
      <c r="K2053" s="99" t="b">
        <v>0</v>
      </c>
      <c r="L2053" s="99" t="b">
        <v>0</v>
      </c>
    </row>
    <row r="2054" spans="1:12" ht="15">
      <c r="A2054" s="101" t="s">
        <v>654</v>
      </c>
      <c r="B2054" s="99" t="s">
        <v>604</v>
      </c>
      <c r="C2054" s="99">
        <v>2</v>
      </c>
      <c r="D2054" s="103">
        <v>0.0007681507091369393</v>
      </c>
      <c r="E2054" s="103">
        <v>2.1425682249120177</v>
      </c>
      <c r="F2054" s="99" t="s">
        <v>455</v>
      </c>
      <c r="G2054" s="99" t="b">
        <v>0</v>
      </c>
      <c r="H2054" s="99" t="b">
        <v>0</v>
      </c>
      <c r="I2054" s="99" t="b">
        <v>0</v>
      </c>
      <c r="J2054" s="99" t="b">
        <v>0</v>
      </c>
      <c r="K2054" s="99" t="b">
        <v>0</v>
      </c>
      <c r="L2054" s="99" t="b">
        <v>0</v>
      </c>
    </row>
    <row r="2055" spans="1:12" ht="15">
      <c r="A2055" s="101" t="s">
        <v>974</v>
      </c>
      <c r="B2055" s="99" t="s">
        <v>474</v>
      </c>
      <c r="C2055" s="99">
        <v>2</v>
      </c>
      <c r="D2055" s="103">
        <v>0.0007681507091369393</v>
      </c>
      <c r="E2055" s="103">
        <v>1.464787519645937</v>
      </c>
      <c r="F2055" s="99" t="s">
        <v>455</v>
      </c>
      <c r="G2055" s="99" t="b">
        <v>0</v>
      </c>
      <c r="H2055" s="99" t="b">
        <v>0</v>
      </c>
      <c r="I2055" s="99" t="b">
        <v>0</v>
      </c>
      <c r="J2055" s="99" t="b">
        <v>0</v>
      </c>
      <c r="K2055" s="99" t="b">
        <v>0</v>
      </c>
      <c r="L2055" s="99" t="b">
        <v>0</v>
      </c>
    </row>
    <row r="2056" spans="1:12" ht="15">
      <c r="A2056" s="101" t="s">
        <v>530</v>
      </c>
      <c r="B2056" s="99" t="s">
        <v>1454</v>
      </c>
      <c r="C2056" s="99">
        <v>2</v>
      </c>
      <c r="D2056" s="103">
        <v>0.0009727242705803516</v>
      </c>
      <c r="E2056" s="103">
        <v>2.589726256254237</v>
      </c>
      <c r="F2056" s="99" t="s">
        <v>455</v>
      </c>
      <c r="G2056" s="99" t="b">
        <v>0</v>
      </c>
      <c r="H2056" s="99" t="b">
        <v>0</v>
      </c>
      <c r="I2056" s="99" t="b">
        <v>0</v>
      </c>
      <c r="J2056" s="99" t="b">
        <v>0</v>
      </c>
      <c r="K2056" s="99" t="b">
        <v>0</v>
      </c>
      <c r="L2056" s="99" t="b">
        <v>0</v>
      </c>
    </row>
    <row r="2057" spans="1:12" ht="15">
      <c r="A2057" s="101" t="s">
        <v>1085</v>
      </c>
      <c r="B2057" s="99" t="s">
        <v>939</v>
      </c>
      <c r="C2057" s="99">
        <v>2</v>
      </c>
      <c r="D2057" s="103">
        <v>0.0007681507091369393</v>
      </c>
      <c r="E2057" s="103">
        <v>3.163757523981956</v>
      </c>
      <c r="F2057" s="99" t="s">
        <v>455</v>
      </c>
      <c r="G2057" s="99" t="b">
        <v>0</v>
      </c>
      <c r="H2057" s="99" t="b">
        <v>0</v>
      </c>
      <c r="I2057" s="99" t="b">
        <v>0</v>
      </c>
      <c r="J2057" s="99" t="b">
        <v>1</v>
      </c>
      <c r="K2057" s="99" t="b">
        <v>0</v>
      </c>
      <c r="L2057" s="99" t="b">
        <v>0</v>
      </c>
    </row>
    <row r="2058" spans="1:12" ht="15">
      <c r="A2058" s="101" t="s">
        <v>475</v>
      </c>
      <c r="B2058" s="99" t="s">
        <v>503</v>
      </c>
      <c r="C2058" s="99">
        <v>2</v>
      </c>
      <c r="D2058" s="103">
        <v>0.0009727242705803516</v>
      </c>
      <c r="E2058" s="103">
        <v>1.174752908283419</v>
      </c>
      <c r="F2058" s="99" t="s">
        <v>455</v>
      </c>
      <c r="G2058" s="99" t="b">
        <v>0</v>
      </c>
      <c r="H2058" s="99" t="b">
        <v>0</v>
      </c>
      <c r="I2058" s="99" t="b">
        <v>0</v>
      </c>
      <c r="J2058" s="99" t="b">
        <v>0</v>
      </c>
      <c r="K2058" s="99" t="b">
        <v>0</v>
      </c>
      <c r="L2058" s="99" t="b">
        <v>0</v>
      </c>
    </row>
    <row r="2059" spans="1:12" ht="15">
      <c r="A2059" s="101" t="s">
        <v>475</v>
      </c>
      <c r="B2059" s="99" t="s">
        <v>476</v>
      </c>
      <c r="C2059" s="99">
        <v>46</v>
      </c>
      <c r="D2059" s="103">
        <v>0.005247003091093045</v>
      </c>
      <c r="E2059" s="103">
        <v>1.7230153937337171</v>
      </c>
      <c r="F2059" s="99" t="s">
        <v>456</v>
      </c>
      <c r="G2059" s="99" t="b">
        <v>0</v>
      </c>
      <c r="H2059" s="99" t="b">
        <v>0</v>
      </c>
      <c r="I2059" s="99" t="b">
        <v>0</v>
      </c>
      <c r="J2059" s="99" t="b">
        <v>0</v>
      </c>
      <c r="K2059" s="99" t="b">
        <v>0</v>
      </c>
      <c r="L2059" s="99" t="b">
        <v>0</v>
      </c>
    </row>
    <row r="2060" spans="1:12" ht="15">
      <c r="A2060" s="101" t="s">
        <v>485</v>
      </c>
      <c r="B2060" s="99" t="s">
        <v>524</v>
      </c>
      <c r="C2060" s="99">
        <v>16</v>
      </c>
      <c r="D2060" s="103">
        <v>0.002070720845646101</v>
      </c>
      <c r="E2060" s="103">
        <v>2.2437143444085867</v>
      </c>
      <c r="F2060" s="99" t="s">
        <v>456</v>
      </c>
      <c r="G2060" s="99" t="b">
        <v>0</v>
      </c>
      <c r="H2060" s="99" t="b">
        <v>0</v>
      </c>
      <c r="I2060" s="99" t="b">
        <v>0</v>
      </c>
      <c r="J2060" s="99" t="b">
        <v>0</v>
      </c>
      <c r="K2060" s="99" t="b">
        <v>0</v>
      </c>
      <c r="L2060" s="99" t="b">
        <v>0</v>
      </c>
    </row>
    <row r="2061" spans="1:12" ht="15">
      <c r="A2061" s="101" t="s">
        <v>524</v>
      </c>
      <c r="B2061" s="99" t="s">
        <v>474</v>
      </c>
      <c r="C2061" s="99">
        <v>16</v>
      </c>
      <c r="D2061" s="103">
        <v>0.002070720845646101</v>
      </c>
      <c r="E2061" s="103">
        <v>1.6367470185858803</v>
      </c>
      <c r="F2061" s="99" t="s">
        <v>456</v>
      </c>
      <c r="G2061" s="99" t="b">
        <v>0</v>
      </c>
      <c r="H2061" s="99" t="b">
        <v>0</v>
      </c>
      <c r="I2061" s="99" t="b">
        <v>0</v>
      </c>
      <c r="J2061" s="99" t="b">
        <v>0</v>
      </c>
      <c r="K2061" s="99" t="b">
        <v>0</v>
      </c>
      <c r="L2061" s="99" t="b">
        <v>0</v>
      </c>
    </row>
    <row r="2062" spans="1:12" ht="15">
      <c r="A2062" s="101" t="s">
        <v>608</v>
      </c>
      <c r="B2062" s="99" t="s">
        <v>607</v>
      </c>
      <c r="C2062" s="99">
        <v>12</v>
      </c>
      <c r="D2062" s="103">
        <v>0.0017709706692280388</v>
      </c>
      <c r="E2062" s="103">
        <v>2.5581083016305497</v>
      </c>
      <c r="F2062" s="99" t="s">
        <v>456</v>
      </c>
      <c r="G2062" s="99" t="b">
        <v>0</v>
      </c>
      <c r="H2062" s="99" t="b">
        <v>0</v>
      </c>
      <c r="I2062" s="99" t="b">
        <v>0</v>
      </c>
      <c r="J2062" s="99" t="b">
        <v>0</v>
      </c>
      <c r="K2062" s="99" t="b">
        <v>0</v>
      </c>
      <c r="L2062" s="99" t="b">
        <v>0</v>
      </c>
    </row>
    <row r="2063" spans="1:12" ht="15">
      <c r="A2063" s="101" t="s">
        <v>635</v>
      </c>
      <c r="B2063" s="99" t="s">
        <v>580</v>
      </c>
      <c r="C2063" s="99">
        <v>11</v>
      </c>
      <c r="D2063" s="103">
        <v>0.002183099928240363</v>
      </c>
      <c r="E2063" s="103">
        <v>2.4533729511105364</v>
      </c>
      <c r="F2063" s="99" t="s">
        <v>456</v>
      </c>
      <c r="G2063" s="99" t="b">
        <v>0</v>
      </c>
      <c r="H2063" s="99" t="b">
        <v>1</v>
      </c>
      <c r="I2063" s="99" t="b">
        <v>0</v>
      </c>
      <c r="J2063" s="99" t="b">
        <v>0</v>
      </c>
      <c r="K2063" s="99" t="b">
        <v>0</v>
      </c>
      <c r="L2063" s="99" t="b">
        <v>0</v>
      </c>
    </row>
    <row r="2064" spans="1:12" ht="15">
      <c r="A2064" s="101" t="s">
        <v>598</v>
      </c>
      <c r="B2064" s="99" t="s">
        <v>581</v>
      </c>
      <c r="C2064" s="99">
        <v>11</v>
      </c>
      <c r="D2064" s="103">
        <v>0.00262736686622488</v>
      </c>
      <c r="E2064" s="103">
        <v>2.5958968625199494</v>
      </c>
      <c r="F2064" s="99" t="s">
        <v>456</v>
      </c>
      <c r="G2064" s="99" t="b">
        <v>0</v>
      </c>
      <c r="H2064" s="99" t="b">
        <v>0</v>
      </c>
      <c r="I2064" s="99" t="b">
        <v>0</v>
      </c>
      <c r="J2064" s="99" t="b">
        <v>0</v>
      </c>
      <c r="K2064" s="99" t="b">
        <v>0</v>
      </c>
      <c r="L2064" s="99" t="b">
        <v>0</v>
      </c>
    </row>
    <row r="2065" spans="1:12" ht="15">
      <c r="A2065" s="101" t="s">
        <v>474</v>
      </c>
      <c r="B2065" s="99" t="s">
        <v>536</v>
      </c>
      <c r="C2065" s="99">
        <v>9</v>
      </c>
      <c r="D2065" s="103">
        <v>0.0013282280019210292</v>
      </c>
      <c r="E2065" s="103">
        <v>1.5581083016305497</v>
      </c>
      <c r="F2065" s="99" t="s">
        <v>456</v>
      </c>
      <c r="G2065" s="99" t="b">
        <v>0</v>
      </c>
      <c r="H2065" s="99" t="b">
        <v>0</v>
      </c>
      <c r="I2065" s="99" t="b">
        <v>0</v>
      </c>
      <c r="J2065" s="99" t="b">
        <v>0</v>
      </c>
      <c r="K2065" s="99" t="b">
        <v>0</v>
      </c>
      <c r="L2065" s="99" t="b">
        <v>0</v>
      </c>
    </row>
    <row r="2066" spans="1:12" ht="15">
      <c r="A2066" s="101" t="s">
        <v>536</v>
      </c>
      <c r="B2066" s="99" t="s">
        <v>521</v>
      </c>
      <c r="C2066" s="99">
        <v>9</v>
      </c>
      <c r="D2066" s="103">
        <v>0.0013282280019210292</v>
      </c>
      <c r="E2066" s="103">
        <v>2.3662227753916363</v>
      </c>
      <c r="F2066" s="99" t="s">
        <v>456</v>
      </c>
      <c r="G2066" s="99" t="b">
        <v>0</v>
      </c>
      <c r="H2066" s="99" t="b">
        <v>0</v>
      </c>
      <c r="I2066" s="99" t="b">
        <v>0</v>
      </c>
      <c r="J2066" s="99" t="b">
        <v>0</v>
      </c>
      <c r="K2066" s="99" t="b">
        <v>0</v>
      </c>
      <c r="L2066" s="99" t="b">
        <v>0</v>
      </c>
    </row>
    <row r="2067" spans="1:12" ht="15">
      <c r="A2067" s="101" t="s">
        <v>696</v>
      </c>
      <c r="B2067" s="99" t="s">
        <v>474</v>
      </c>
      <c r="C2067" s="99">
        <v>9</v>
      </c>
      <c r="D2067" s="103">
        <v>0.002149663799638538</v>
      </c>
      <c r="E2067" s="103">
        <v>1.6878995410332616</v>
      </c>
      <c r="F2067" s="99" t="s">
        <v>456</v>
      </c>
      <c r="G2067" s="99" t="b">
        <v>0</v>
      </c>
      <c r="H2067" s="99" t="b">
        <v>0</v>
      </c>
      <c r="I2067" s="99" t="b">
        <v>0</v>
      </c>
      <c r="J2067" s="99" t="b">
        <v>0</v>
      </c>
      <c r="K2067" s="99" t="b">
        <v>0</v>
      </c>
      <c r="L2067" s="99" t="b">
        <v>0</v>
      </c>
    </row>
    <row r="2068" spans="1:12" ht="15">
      <c r="A2068" s="101" t="s">
        <v>531</v>
      </c>
      <c r="B2068" s="99" t="s">
        <v>606</v>
      </c>
      <c r="C2068" s="99">
        <v>8</v>
      </c>
      <c r="D2068" s="103">
        <v>0.001358463650448154</v>
      </c>
      <c r="E2068" s="103">
        <v>2.4911615119999366</v>
      </c>
      <c r="F2068" s="99" t="s">
        <v>456</v>
      </c>
      <c r="G2068" s="99" t="b">
        <v>0</v>
      </c>
      <c r="H2068" s="99" t="b">
        <v>0</v>
      </c>
      <c r="I2068" s="99" t="b">
        <v>0</v>
      </c>
      <c r="J2068" s="99" t="b">
        <v>0</v>
      </c>
      <c r="K2068" s="99" t="b">
        <v>0</v>
      </c>
      <c r="L2068" s="99" t="b">
        <v>0</v>
      </c>
    </row>
    <row r="2069" spans="1:12" ht="15">
      <c r="A2069" s="101" t="s">
        <v>476</v>
      </c>
      <c r="B2069" s="99" t="s">
        <v>778</v>
      </c>
      <c r="C2069" s="99">
        <v>7</v>
      </c>
      <c r="D2069" s="103">
        <v>0.001389245408880231</v>
      </c>
      <c r="E2069" s="103">
        <v>1.8664375360360304</v>
      </c>
      <c r="F2069" s="99" t="s">
        <v>456</v>
      </c>
      <c r="G2069" s="99" t="b">
        <v>0</v>
      </c>
      <c r="H2069" s="99" t="b">
        <v>0</v>
      </c>
      <c r="I2069" s="99" t="b">
        <v>0</v>
      </c>
      <c r="J2069" s="99" t="b">
        <v>0</v>
      </c>
      <c r="K2069" s="99" t="b">
        <v>0</v>
      </c>
      <c r="L2069" s="99" t="b">
        <v>0</v>
      </c>
    </row>
    <row r="2070" spans="1:12" ht="15">
      <c r="A2070" s="101" t="s">
        <v>770</v>
      </c>
      <c r="B2070" s="99" t="s">
        <v>771</v>
      </c>
      <c r="C2070" s="99">
        <v>7</v>
      </c>
      <c r="D2070" s="103">
        <v>0.0021552657719622575</v>
      </c>
      <c r="E2070" s="103">
        <v>2.792191507663918</v>
      </c>
      <c r="F2070" s="99" t="s">
        <v>456</v>
      </c>
      <c r="G2070" s="99" t="b">
        <v>0</v>
      </c>
      <c r="H2070" s="99" t="b">
        <v>0</v>
      </c>
      <c r="I2070" s="99" t="b">
        <v>0</v>
      </c>
      <c r="J2070" s="99" t="b">
        <v>0</v>
      </c>
      <c r="K2070" s="99" t="b">
        <v>0</v>
      </c>
      <c r="L2070" s="99" t="b">
        <v>0</v>
      </c>
    </row>
    <row r="2071" spans="1:12" ht="15">
      <c r="A2071" s="101" t="s">
        <v>616</v>
      </c>
      <c r="B2071" s="99" t="s">
        <v>770</v>
      </c>
      <c r="C2071" s="99">
        <v>6</v>
      </c>
      <c r="D2071" s="103">
        <v>0.0018473706616819352</v>
      </c>
      <c r="E2071" s="103">
        <v>2.5703427580475613</v>
      </c>
      <c r="F2071" s="99" t="s">
        <v>456</v>
      </c>
      <c r="G2071" s="99" t="b">
        <v>0</v>
      </c>
      <c r="H2071" s="99" t="b">
        <v>0</v>
      </c>
      <c r="I2071" s="99" t="b">
        <v>0</v>
      </c>
      <c r="J2071" s="99" t="b">
        <v>0</v>
      </c>
      <c r="K2071" s="99" t="b">
        <v>0</v>
      </c>
      <c r="L2071" s="99" t="b">
        <v>0</v>
      </c>
    </row>
    <row r="2072" spans="1:12" ht="15">
      <c r="A2072" s="101" t="s">
        <v>476</v>
      </c>
      <c r="B2072" s="99" t="s">
        <v>512</v>
      </c>
      <c r="C2072" s="99">
        <v>6</v>
      </c>
      <c r="D2072" s="103">
        <v>0.0014331091997590254</v>
      </c>
      <c r="E2072" s="103">
        <v>1.498460750741436</v>
      </c>
      <c r="F2072" s="99" t="s">
        <v>456</v>
      </c>
      <c r="G2072" s="99" t="b">
        <v>0</v>
      </c>
      <c r="H2072" s="99" t="b">
        <v>0</v>
      </c>
      <c r="I2072" s="99" t="b">
        <v>0</v>
      </c>
      <c r="J2072" s="99" t="b">
        <v>0</v>
      </c>
      <c r="K2072" s="99" t="b">
        <v>0</v>
      </c>
      <c r="L2072" s="99" t="b">
        <v>0</v>
      </c>
    </row>
    <row r="2073" spans="1:12" ht="15">
      <c r="A2073" s="101" t="s">
        <v>532</v>
      </c>
      <c r="B2073" s="99" t="s">
        <v>625</v>
      </c>
      <c r="C2073" s="99">
        <v>6</v>
      </c>
      <c r="D2073" s="103">
        <v>0.001190781779040198</v>
      </c>
      <c r="E2073" s="103">
        <v>2.43316956502225</v>
      </c>
      <c r="F2073" s="99" t="s">
        <v>456</v>
      </c>
      <c r="G2073" s="99" t="b">
        <v>0</v>
      </c>
      <c r="H2073" s="99" t="b">
        <v>0</v>
      </c>
      <c r="I2073" s="99" t="b">
        <v>0</v>
      </c>
      <c r="J2073" s="99" t="b">
        <v>0</v>
      </c>
      <c r="K2073" s="99" t="b">
        <v>0</v>
      </c>
      <c r="L2073" s="99" t="b">
        <v>0</v>
      </c>
    </row>
    <row r="2074" spans="1:12" ht="15">
      <c r="A2074" s="101" t="s">
        <v>890</v>
      </c>
      <c r="B2074" s="99" t="s">
        <v>559</v>
      </c>
      <c r="C2074" s="99">
        <v>5</v>
      </c>
      <c r="D2074" s="103">
        <v>0.0009923181492001649</v>
      </c>
      <c r="E2074" s="103">
        <v>2.6372895476781744</v>
      </c>
      <c r="F2074" s="99" t="s">
        <v>456</v>
      </c>
      <c r="G2074" s="99" t="b">
        <v>0</v>
      </c>
      <c r="H2074" s="99" t="b">
        <v>0</v>
      </c>
      <c r="I2074" s="99" t="b">
        <v>0</v>
      </c>
      <c r="J2074" s="99" t="b">
        <v>0</v>
      </c>
      <c r="K2074" s="99" t="b">
        <v>0</v>
      </c>
      <c r="L2074" s="99" t="b">
        <v>0</v>
      </c>
    </row>
    <row r="2075" spans="1:12" ht="15">
      <c r="A2075" s="101" t="s">
        <v>539</v>
      </c>
      <c r="B2075" s="99" t="s">
        <v>540</v>
      </c>
      <c r="C2075" s="99">
        <v>5</v>
      </c>
      <c r="D2075" s="103">
        <v>0.0008490397815300963</v>
      </c>
      <c r="E2075" s="103">
        <v>2.7130102616162928</v>
      </c>
      <c r="F2075" s="99" t="s">
        <v>456</v>
      </c>
      <c r="G2075" s="99" t="b">
        <v>0</v>
      </c>
      <c r="H2075" s="99" t="b">
        <v>0</v>
      </c>
      <c r="I2075" s="99" t="b">
        <v>0</v>
      </c>
      <c r="J2075" s="99" t="b">
        <v>0</v>
      </c>
      <c r="K2075" s="99" t="b">
        <v>0</v>
      </c>
      <c r="L2075" s="99" t="b">
        <v>0</v>
      </c>
    </row>
    <row r="2076" spans="1:12" ht="15">
      <c r="A2076" s="101" t="s">
        <v>597</v>
      </c>
      <c r="B2076" s="99" t="s">
        <v>736</v>
      </c>
      <c r="C2076" s="99">
        <v>5</v>
      </c>
      <c r="D2076" s="103">
        <v>0.0008490397815300963</v>
      </c>
      <c r="E2076" s="103">
        <v>2.6830470382388496</v>
      </c>
      <c r="F2076" s="99" t="s">
        <v>456</v>
      </c>
      <c r="G2076" s="99" t="b">
        <v>0</v>
      </c>
      <c r="H2076" s="99" t="b">
        <v>0</v>
      </c>
      <c r="I2076" s="99" t="b">
        <v>0</v>
      </c>
      <c r="J2076" s="99" t="b">
        <v>0</v>
      </c>
      <c r="K2076" s="99" t="b">
        <v>0</v>
      </c>
      <c r="L2076" s="99" t="b">
        <v>0</v>
      </c>
    </row>
    <row r="2077" spans="1:12" ht="15">
      <c r="A2077" s="101" t="s">
        <v>490</v>
      </c>
      <c r="B2077" s="99" t="s">
        <v>474</v>
      </c>
      <c r="C2077" s="99">
        <v>5</v>
      </c>
      <c r="D2077" s="103">
        <v>0.0009923181492001649</v>
      </c>
      <c r="E2077" s="103">
        <v>1.2729261930624436</v>
      </c>
      <c r="F2077" s="99" t="s">
        <v>456</v>
      </c>
      <c r="G2077" s="99" t="b">
        <v>0</v>
      </c>
      <c r="H2077" s="99" t="b">
        <v>0</v>
      </c>
      <c r="I2077" s="99" t="b">
        <v>0</v>
      </c>
      <c r="J2077" s="99" t="b">
        <v>0</v>
      </c>
      <c r="K2077" s="99" t="b">
        <v>0</v>
      </c>
      <c r="L2077" s="99" t="b">
        <v>0</v>
      </c>
    </row>
    <row r="2078" spans="1:12" ht="15">
      <c r="A2078" s="101" t="s">
        <v>1005</v>
      </c>
      <c r="B2078" s="99" t="s">
        <v>480</v>
      </c>
      <c r="C2078" s="99">
        <v>5</v>
      </c>
      <c r="D2078" s="103">
        <v>0.0007379044455116828</v>
      </c>
      <c r="E2078" s="103">
        <v>2.080987046910887</v>
      </c>
      <c r="F2078" s="99" t="s">
        <v>456</v>
      </c>
      <c r="G2078" s="99" t="b">
        <v>0</v>
      </c>
      <c r="H2078" s="99" t="b">
        <v>0</v>
      </c>
      <c r="I2078" s="99" t="b">
        <v>0</v>
      </c>
      <c r="J2078" s="99" t="b">
        <v>0</v>
      </c>
      <c r="K2078" s="99" t="b">
        <v>0</v>
      </c>
      <c r="L2078" s="99" t="b">
        <v>0</v>
      </c>
    </row>
    <row r="2079" spans="1:12" ht="15">
      <c r="A2079" s="101" t="s">
        <v>778</v>
      </c>
      <c r="B2079" s="99" t="s">
        <v>894</v>
      </c>
      <c r="C2079" s="99">
        <v>4</v>
      </c>
      <c r="D2079" s="103">
        <v>0.0009554061331726837</v>
      </c>
      <c r="E2079" s="103">
        <v>2.792191507663918</v>
      </c>
      <c r="F2079" s="99" t="s">
        <v>456</v>
      </c>
      <c r="G2079" s="99" t="b">
        <v>0</v>
      </c>
      <c r="H2079" s="99" t="b">
        <v>0</v>
      </c>
      <c r="I2079" s="99" t="b">
        <v>0</v>
      </c>
      <c r="J2079" s="99" t="b">
        <v>0</v>
      </c>
      <c r="K2079" s="99" t="b">
        <v>0</v>
      </c>
      <c r="L2079" s="99" t="b">
        <v>0</v>
      </c>
    </row>
    <row r="2080" spans="1:12" ht="15">
      <c r="A2080" s="101" t="s">
        <v>800</v>
      </c>
      <c r="B2080" s="99" t="s">
        <v>608</v>
      </c>
      <c r="C2080" s="99">
        <v>4</v>
      </c>
      <c r="D2080" s="103">
        <v>0.000679231825224077</v>
      </c>
      <c r="E2080" s="103">
        <v>2.461198288622493</v>
      </c>
      <c r="F2080" s="99" t="s">
        <v>456</v>
      </c>
      <c r="G2080" s="99" t="b">
        <v>0</v>
      </c>
      <c r="H2080" s="99" t="b">
        <v>0</v>
      </c>
      <c r="I2080" s="99" t="b">
        <v>0</v>
      </c>
      <c r="J2080" s="99" t="b">
        <v>0</v>
      </c>
      <c r="K2080" s="99" t="b">
        <v>0</v>
      </c>
      <c r="L2080" s="99" t="b">
        <v>0</v>
      </c>
    </row>
    <row r="2081" spans="1:12" ht="15">
      <c r="A2081" s="101" t="s">
        <v>509</v>
      </c>
      <c r="B2081" s="99" t="s">
        <v>1320</v>
      </c>
      <c r="C2081" s="99">
        <v>4</v>
      </c>
      <c r="D2081" s="103">
        <v>0.0009554061331726837</v>
      </c>
      <c r="E2081" s="103">
        <v>2.336259552014193</v>
      </c>
      <c r="F2081" s="99" t="s">
        <v>456</v>
      </c>
      <c r="G2081" s="99" t="b">
        <v>0</v>
      </c>
      <c r="H2081" s="99" t="b">
        <v>0</v>
      </c>
      <c r="I2081" s="99" t="b">
        <v>0</v>
      </c>
      <c r="J2081" s="99" t="b">
        <v>0</v>
      </c>
      <c r="K2081" s="99" t="b">
        <v>0</v>
      </c>
      <c r="L2081" s="99" t="b">
        <v>0</v>
      </c>
    </row>
    <row r="2082" spans="1:12" ht="15">
      <c r="A2082" s="101" t="s">
        <v>476</v>
      </c>
      <c r="B2082" s="99" t="s">
        <v>729</v>
      </c>
      <c r="C2082" s="99">
        <v>4</v>
      </c>
      <c r="D2082" s="103">
        <v>0.0009554061331726837</v>
      </c>
      <c r="E2082" s="103">
        <v>1.565407540372049</v>
      </c>
      <c r="F2082" s="99" t="s">
        <v>456</v>
      </c>
      <c r="G2082" s="99" t="b">
        <v>0</v>
      </c>
      <c r="H2082" s="99" t="b">
        <v>0</v>
      </c>
      <c r="I2082" s="99" t="b">
        <v>0</v>
      </c>
      <c r="J2082" s="99" t="b">
        <v>0</v>
      </c>
      <c r="K2082" s="99" t="b">
        <v>0</v>
      </c>
      <c r="L2082" s="99" t="b">
        <v>0</v>
      </c>
    </row>
    <row r="2083" spans="1:12" ht="15">
      <c r="A2083" s="101" t="s">
        <v>905</v>
      </c>
      <c r="B2083" s="99" t="s">
        <v>475</v>
      </c>
      <c r="C2083" s="99">
        <v>4</v>
      </c>
      <c r="D2083" s="103">
        <v>0.0009554061331726837</v>
      </c>
      <c r="E2083" s="103">
        <v>1.7479878451718642</v>
      </c>
      <c r="F2083" s="99" t="s">
        <v>456</v>
      </c>
      <c r="G2083" s="99" t="b">
        <v>0</v>
      </c>
      <c r="H2083" s="99" t="b">
        <v>0</v>
      </c>
      <c r="I2083" s="99" t="b">
        <v>0</v>
      </c>
      <c r="J2083" s="99" t="b">
        <v>0</v>
      </c>
      <c r="K2083" s="99" t="b">
        <v>0</v>
      </c>
      <c r="L2083" s="99" t="b">
        <v>0</v>
      </c>
    </row>
    <row r="2084" spans="1:12" ht="15">
      <c r="A2084" s="101" t="s">
        <v>566</v>
      </c>
      <c r="B2084" s="99" t="s">
        <v>521</v>
      </c>
      <c r="C2084" s="99">
        <v>4</v>
      </c>
      <c r="D2084" s="103">
        <v>0.0007938545193601319</v>
      </c>
      <c r="E2084" s="103">
        <v>2.248123463313642</v>
      </c>
      <c r="F2084" s="99" t="s">
        <v>456</v>
      </c>
      <c r="G2084" s="99" t="b">
        <v>0</v>
      </c>
      <c r="H2084" s="99" t="b">
        <v>0</v>
      </c>
      <c r="I2084" s="99" t="b">
        <v>0</v>
      </c>
      <c r="J2084" s="99" t="b">
        <v>0</v>
      </c>
      <c r="K2084" s="99" t="b">
        <v>0</v>
      </c>
      <c r="L2084" s="99" t="b">
        <v>0</v>
      </c>
    </row>
    <row r="2085" spans="1:12" ht="15">
      <c r="A2085" s="101" t="s">
        <v>625</v>
      </c>
      <c r="B2085" s="99" t="s">
        <v>483</v>
      </c>
      <c r="C2085" s="99">
        <v>4</v>
      </c>
      <c r="D2085" s="103">
        <v>0.0007938545193601319</v>
      </c>
      <c r="E2085" s="103">
        <v>1.8591382972945307</v>
      </c>
      <c r="F2085" s="99" t="s">
        <v>456</v>
      </c>
      <c r="G2085" s="99" t="b">
        <v>0</v>
      </c>
      <c r="H2085" s="99" t="b">
        <v>0</v>
      </c>
      <c r="I2085" s="99" t="b">
        <v>0</v>
      </c>
      <c r="J2085" s="99" t="b">
        <v>0</v>
      </c>
      <c r="K2085" s="99" t="b">
        <v>0</v>
      </c>
      <c r="L2085" s="99" t="b">
        <v>0</v>
      </c>
    </row>
    <row r="2086" spans="1:12" ht="15">
      <c r="A2086" s="101" t="s">
        <v>484</v>
      </c>
      <c r="B2086" s="99" t="s">
        <v>475</v>
      </c>
      <c r="C2086" s="99">
        <v>4</v>
      </c>
      <c r="D2086" s="103">
        <v>0.000679231825224077</v>
      </c>
      <c r="E2086" s="103">
        <v>0.9698365947882206</v>
      </c>
      <c r="F2086" s="99" t="s">
        <v>456</v>
      </c>
      <c r="G2086" s="99" t="b">
        <v>0</v>
      </c>
      <c r="H2086" s="99" t="b">
        <v>0</v>
      </c>
      <c r="I2086" s="99" t="b">
        <v>0</v>
      </c>
      <c r="J2086" s="99" t="b">
        <v>0</v>
      </c>
      <c r="K2086" s="99" t="b">
        <v>0</v>
      </c>
      <c r="L2086" s="99" t="b">
        <v>0</v>
      </c>
    </row>
    <row r="2087" spans="1:12" ht="15">
      <c r="A2087" s="101" t="s">
        <v>605</v>
      </c>
      <c r="B2087" s="99" t="s">
        <v>654</v>
      </c>
      <c r="C2087" s="99">
        <v>4</v>
      </c>
      <c r="D2087" s="103">
        <v>0.000679231825224077</v>
      </c>
      <c r="E2087" s="103">
        <v>2.6161002486082365</v>
      </c>
      <c r="F2087" s="99" t="s">
        <v>456</v>
      </c>
      <c r="G2087" s="99" t="b">
        <v>0</v>
      </c>
      <c r="H2087" s="99" t="b">
        <v>0</v>
      </c>
      <c r="I2087" s="99" t="b">
        <v>0</v>
      </c>
      <c r="J2087" s="99" t="b">
        <v>0</v>
      </c>
      <c r="K2087" s="99" t="b">
        <v>0</v>
      </c>
      <c r="L2087" s="99" t="b">
        <v>0</v>
      </c>
    </row>
    <row r="2088" spans="1:12" ht="15">
      <c r="A2088" s="101" t="s">
        <v>621</v>
      </c>
      <c r="B2088" s="99" t="s">
        <v>476</v>
      </c>
      <c r="C2088" s="99">
        <v>4</v>
      </c>
      <c r="D2088" s="103">
        <v>0.0009554061331726837</v>
      </c>
      <c r="E2088" s="103">
        <v>1.690346276980349</v>
      </c>
      <c r="F2088" s="99" t="s">
        <v>456</v>
      </c>
      <c r="G2088" s="99" t="b">
        <v>0</v>
      </c>
      <c r="H2088" s="99" t="b">
        <v>0</v>
      </c>
      <c r="I2088" s="99" t="b">
        <v>0</v>
      </c>
      <c r="J2088" s="99" t="b">
        <v>0</v>
      </c>
      <c r="K2088" s="99" t="b">
        <v>0</v>
      </c>
      <c r="L2088" s="99" t="b">
        <v>0</v>
      </c>
    </row>
    <row r="2089" spans="1:12" ht="15">
      <c r="A2089" s="101" t="s">
        <v>474</v>
      </c>
      <c r="B2089" s="99" t="s">
        <v>649</v>
      </c>
      <c r="C2089" s="99">
        <v>4</v>
      </c>
      <c r="D2089" s="103">
        <v>0.0007938545193601319</v>
      </c>
      <c r="E2089" s="103">
        <v>1.3308645201274871</v>
      </c>
      <c r="F2089" s="99" t="s">
        <v>456</v>
      </c>
      <c r="G2089" s="99" t="b">
        <v>0</v>
      </c>
      <c r="H2089" s="99" t="b">
        <v>0</v>
      </c>
      <c r="I2089" s="99" t="b">
        <v>0</v>
      </c>
      <c r="J2089" s="99" t="b">
        <v>0</v>
      </c>
      <c r="K2089" s="99" t="b">
        <v>0</v>
      </c>
      <c r="L2089" s="99" t="b">
        <v>0</v>
      </c>
    </row>
    <row r="2090" spans="1:12" ht="15">
      <c r="A2090" s="101" t="s">
        <v>476</v>
      </c>
      <c r="B2090" s="99" t="s">
        <v>492</v>
      </c>
      <c r="C2090" s="99">
        <v>4</v>
      </c>
      <c r="D2090" s="103">
        <v>0.0009554061331726837</v>
      </c>
      <c r="E2090" s="103">
        <v>1.2643775447080678</v>
      </c>
      <c r="F2090" s="99" t="s">
        <v>456</v>
      </c>
      <c r="G2090" s="99" t="b">
        <v>0</v>
      </c>
      <c r="H2090" s="99" t="b">
        <v>0</v>
      </c>
      <c r="I2090" s="99" t="b">
        <v>0</v>
      </c>
      <c r="J2090" s="99" t="b">
        <v>0</v>
      </c>
      <c r="K2090" s="99" t="b">
        <v>0</v>
      </c>
      <c r="L2090" s="99" t="b">
        <v>0</v>
      </c>
    </row>
    <row r="2091" spans="1:12" ht="15">
      <c r="A2091" s="101" t="s">
        <v>613</v>
      </c>
      <c r="B2091" s="99" t="s">
        <v>1079</v>
      </c>
      <c r="C2091" s="99">
        <v>4</v>
      </c>
      <c r="D2091" s="103">
        <v>0.0012315804411212902</v>
      </c>
      <c r="E2091" s="103">
        <v>2.4911615119999366</v>
      </c>
      <c r="F2091" s="99" t="s">
        <v>456</v>
      </c>
      <c r="G2091" s="99" t="b">
        <v>0</v>
      </c>
      <c r="H2091" s="99" t="b">
        <v>0</v>
      </c>
      <c r="I2091" s="99" t="b">
        <v>0</v>
      </c>
      <c r="J2091" s="99" t="b">
        <v>0</v>
      </c>
      <c r="K2091" s="99" t="b">
        <v>0</v>
      </c>
      <c r="L2091" s="99" t="b">
        <v>0</v>
      </c>
    </row>
    <row r="2092" spans="1:12" ht="15">
      <c r="A2092" s="101" t="s">
        <v>671</v>
      </c>
      <c r="B2092" s="99" t="s">
        <v>680</v>
      </c>
      <c r="C2092" s="99">
        <v>3</v>
      </c>
      <c r="D2092" s="103">
        <v>0.000595390889520099</v>
      </c>
      <c r="E2092" s="103">
        <v>2.43316956502225</v>
      </c>
      <c r="F2092" s="99" t="s">
        <v>456</v>
      </c>
      <c r="G2092" s="99" t="b">
        <v>0</v>
      </c>
      <c r="H2092" s="99" t="b">
        <v>0</v>
      </c>
      <c r="I2092" s="99" t="b">
        <v>0</v>
      </c>
      <c r="J2092" s="99" t="b">
        <v>0</v>
      </c>
      <c r="K2092" s="99" t="b">
        <v>0</v>
      </c>
      <c r="L2092" s="99" t="b">
        <v>0</v>
      </c>
    </row>
    <row r="2093" spans="1:12" ht="15">
      <c r="A2093" s="101" t="s">
        <v>600</v>
      </c>
      <c r="B2093" s="99" t="s">
        <v>693</v>
      </c>
      <c r="C2093" s="99">
        <v>3</v>
      </c>
      <c r="D2093" s="103">
        <v>0.000595390889520099</v>
      </c>
      <c r="E2093" s="103">
        <v>2.43316956502225</v>
      </c>
      <c r="F2093" s="99" t="s">
        <v>456</v>
      </c>
      <c r="G2093" s="99" t="b">
        <v>0</v>
      </c>
      <c r="H2093" s="99" t="b">
        <v>0</v>
      </c>
      <c r="I2093" s="99" t="b">
        <v>0</v>
      </c>
      <c r="J2093" s="99" t="b">
        <v>0</v>
      </c>
      <c r="K2093" s="99" t="b">
        <v>0</v>
      </c>
      <c r="L2093" s="99" t="b">
        <v>0</v>
      </c>
    </row>
    <row r="2094" spans="1:12" ht="15">
      <c r="A2094" s="101" t="s">
        <v>482</v>
      </c>
      <c r="B2094" s="99" t="s">
        <v>831</v>
      </c>
      <c r="C2094" s="99">
        <v>3</v>
      </c>
      <c r="D2094" s="103">
        <v>0.000595390889520099</v>
      </c>
      <c r="E2094" s="103">
        <v>2.2570783059665684</v>
      </c>
      <c r="F2094" s="99" t="s">
        <v>456</v>
      </c>
      <c r="G2094" s="99" t="b">
        <v>0</v>
      </c>
      <c r="H2094" s="99" t="b">
        <v>0</v>
      </c>
      <c r="I2094" s="99" t="b">
        <v>0</v>
      </c>
      <c r="J2094" s="99" t="b">
        <v>0</v>
      </c>
      <c r="K2094" s="99" t="b">
        <v>0</v>
      </c>
      <c r="L2094" s="99" t="b">
        <v>0</v>
      </c>
    </row>
    <row r="2095" spans="1:12" ht="15">
      <c r="A2095" s="101" t="s">
        <v>590</v>
      </c>
      <c r="B2095" s="99" t="s">
        <v>561</v>
      </c>
      <c r="C2095" s="99">
        <v>3</v>
      </c>
      <c r="D2095" s="103">
        <v>0.0009236853308409676</v>
      </c>
      <c r="E2095" s="103">
        <v>2.5958968625199494</v>
      </c>
      <c r="F2095" s="99" t="s">
        <v>456</v>
      </c>
      <c r="G2095" s="99" t="b">
        <v>0</v>
      </c>
      <c r="H2095" s="99" t="b">
        <v>0</v>
      </c>
      <c r="I2095" s="99" t="b">
        <v>0</v>
      </c>
      <c r="J2095" s="99" t="b">
        <v>0</v>
      </c>
      <c r="K2095" s="99" t="b">
        <v>0</v>
      </c>
      <c r="L2095" s="99" t="b">
        <v>0</v>
      </c>
    </row>
    <row r="2096" spans="1:12" ht="15">
      <c r="A2096" s="101" t="s">
        <v>474</v>
      </c>
      <c r="B2096" s="99" t="s">
        <v>507</v>
      </c>
      <c r="C2096" s="99">
        <v>3</v>
      </c>
      <c r="D2096" s="103">
        <v>0.000595390889520099</v>
      </c>
      <c r="E2096" s="103">
        <v>1.118775607800287</v>
      </c>
      <c r="F2096" s="99" t="s">
        <v>456</v>
      </c>
      <c r="G2096" s="99" t="b">
        <v>0</v>
      </c>
      <c r="H2096" s="99" t="b">
        <v>0</v>
      </c>
      <c r="I2096" s="99" t="b">
        <v>0</v>
      </c>
      <c r="J2096" s="99" t="b">
        <v>0</v>
      </c>
      <c r="K2096" s="99" t="b">
        <v>0</v>
      </c>
      <c r="L2096" s="99" t="b">
        <v>0</v>
      </c>
    </row>
    <row r="2097" spans="1:12" ht="15">
      <c r="A2097" s="101" t="s">
        <v>736</v>
      </c>
      <c r="B2097" s="99" t="s">
        <v>634</v>
      </c>
      <c r="C2097" s="99">
        <v>3</v>
      </c>
      <c r="D2097" s="103">
        <v>0.000595390889520099</v>
      </c>
      <c r="E2097" s="103">
        <v>2.461198288622493</v>
      </c>
      <c r="F2097" s="99" t="s">
        <v>456</v>
      </c>
      <c r="G2097" s="99" t="b">
        <v>0</v>
      </c>
      <c r="H2097" s="99" t="b">
        <v>0</v>
      </c>
      <c r="I2097" s="99" t="b">
        <v>0</v>
      </c>
      <c r="J2097" s="99" t="b">
        <v>0</v>
      </c>
      <c r="K2097" s="99" t="b">
        <v>0</v>
      </c>
      <c r="L2097" s="99" t="b">
        <v>0</v>
      </c>
    </row>
    <row r="2098" spans="1:12" ht="15">
      <c r="A2098" s="101" t="s">
        <v>748</v>
      </c>
      <c r="B2098" s="99" t="s">
        <v>727</v>
      </c>
      <c r="C2098" s="99">
        <v>3</v>
      </c>
      <c r="D2098" s="103">
        <v>0.0009236853308409676</v>
      </c>
      <c r="E2098" s="103">
        <v>2.424214722369323</v>
      </c>
      <c r="F2098" s="99" t="s">
        <v>456</v>
      </c>
      <c r="G2098" s="99" t="b">
        <v>0</v>
      </c>
      <c r="H2098" s="99" t="b">
        <v>0</v>
      </c>
      <c r="I2098" s="99" t="b">
        <v>0</v>
      </c>
      <c r="J2098" s="99" t="b">
        <v>0</v>
      </c>
      <c r="K2098" s="99" t="b">
        <v>0</v>
      </c>
      <c r="L2098" s="99" t="b">
        <v>0</v>
      </c>
    </row>
    <row r="2099" spans="1:12" ht="15">
      <c r="A2099" s="101" t="s">
        <v>500</v>
      </c>
      <c r="B2099" s="99" t="s">
        <v>496</v>
      </c>
      <c r="C2099" s="99">
        <v>3</v>
      </c>
      <c r="D2099" s="103">
        <v>0.000595390889520099</v>
      </c>
      <c r="E2099" s="103">
        <v>1.675078108567574</v>
      </c>
      <c r="F2099" s="99" t="s">
        <v>456</v>
      </c>
      <c r="G2099" s="99" t="b">
        <v>0</v>
      </c>
      <c r="H2099" s="99" t="b">
        <v>0</v>
      </c>
      <c r="I2099" s="99" t="b">
        <v>0</v>
      </c>
      <c r="J2099" s="99" t="b">
        <v>0</v>
      </c>
      <c r="K2099" s="99" t="b">
        <v>0</v>
      </c>
      <c r="L2099" s="99" t="b">
        <v>0</v>
      </c>
    </row>
    <row r="2100" spans="1:12" ht="15">
      <c r="A2100" s="101" t="s">
        <v>474</v>
      </c>
      <c r="B2100" s="99" t="s">
        <v>1375</v>
      </c>
      <c r="C2100" s="99">
        <v>3</v>
      </c>
      <c r="D2100" s="103">
        <v>0.000595390889520099</v>
      </c>
      <c r="E2100" s="103">
        <v>1.6830470382388496</v>
      </c>
      <c r="F2100" s="99" t="s">
        <v>456</v>
      </c>
      <c r="G2100" s="99" t="b">
        <v>0</v>
      </c>
      <c r="H2100" s="99" t="b">
        <v>0</v>
      </c>
      <c r="I2100" s="99" t="b">
        <v>0</v>
      </c>
      <c r="J2100" s="99" t="b">
        <v>0</v>
      </c>
      <c r="K2100" s="99" t="b">
        <v>0</v>
      </c>
      <c r="L2100" s="99" t="b">
        <v>0</v>
      </c>
    </row>
    <row r="2101" spans="1:12" ht="15">
      <c r="A2101" s="101" t="s">
        <v>489</v>
      </c>
      <c r="B2101" s="99" t="s">
        <v>475</v>
      </c>
      <c r="C2101" s="99">
        <v>3</v>
      </c>
      <c r="D2101" s="103">
        <v>0.000595390889520099</v>
      </c>
      <c r="E2101" s="103">
        <v>1.145927853843902</v>
      </c>
      <c r="F2101" s="99" t="s">
        <v>456</v>
      </c>
      <c r="G2101" s="99" t="b">
        <v>0</v>
      </c>
      <c r="H2101" s="99" t="b">
        <v>0</v>
      </c>
      <c r="I2101" s="99" t="b">
        <v>0</v>
      </c>
      <c r="J2101" s="99" t="b">
        <v>0</v>
      </c>
      <c r="K2101" s="99" t="b">
        <v>0</v>
      </c>
      <c r="L2101" s="99" t="b">
        <v>0</v>
      </c>
    </row>
    <row r="2102" spans="1:12" ht="15">
      <c r="A2102" s="101" t="s">
        <v>482</v>
      </c>
      <c r="B2102" s="99" t="s">
        <v>1005</v>
      </c>
      <c r="C2102" s="99">
        <v>3</v>
      </c>
      <c r="D2102" s="103">
        <v>0.000595390889520099</v>
      </c>
      <c r="E2102" s="103">
        <v>2.035229556350212</v>
      </c>
      <c r="F2102" s="99" t="s">
        <v>456</v>
      </c>
      <c r="G2102" s="99" t="b">
        <v>0</v>
      </c>
      <c r="H2102" s="99" t="b">
        <v>0</v>
      </c>
      <c r="I2102" s="99" t="b">
        <v>0</v>
      </c>
      <c r="J2102" s="99" t="b">
        <v>0</v>
      </c>
      <c r="K2102" s="99" t="b">
        <v>0</v>
      </c>
      <c r="L2102" s="99" t="b">
        <v>0</v>
      </c>
    </row>
    <row r="2103" spans="1:12" ht="15">
      <c r="A2103" s="101" t="s">
        <v>554</v>
      </c>
      <c r="B2103" s="99" t="s">
        <v>869</v>
      </c>
      <c r="C2103" s="99">
        <v>3</v>
      </c>
      <c r="D2103" s="103">
        <v>0.0009236853308409676</v>
      </c>
      <c r="E2103" s="103">
        <v>2.3150702529442553</v>
      </c>
      <c r="F2103" s="99" t="s">
        <v>456</v>
      </c>
      <c r="G2103" s="99" t="b">
        <v>0</v>
      </c>
      <c r="H2103" s="99" t="b">
        <v>0</v>
      </c>
      <c r="I2103" s="99" t="b">
        <v>0</v>
      </c>
      <c r="J2103" s="99" t="b">
        <v>0</v>
      </c>
      <c r="K2103" s="99" t="b">
        <v>1</v>
      </c>
      <c r="L2103" s="99" t="b">
        <v>0</v>
      </c>
    </row>
    <row r="2104" spans="1:12" ht="15">
      <c r="A2104" s="101" t="s">
        <v>729</v>
      </c>
      <c r="B2104" s="99" t="s">
        <v>474</v>
      </c>
      <c r="C2104" s="99">
        <v>3</v>
      </c>
      <c r="D2104" s="103">
        <v>0.000595390889520099</v>
      </c>
      <c r="E2104" s="103">
        <v>1.2619308087609806</v>
      </c>
      <c r="F2104" s="99" t="s">
        <v>456</v>
      </c>
      <c r="G2104" s="99" t="b">
        <v>0</v>
      </c>
      <c r="H2104" s="99" t="b">
        <v>0</v>
      </c>
      <c r="I2104" s="99" t="b">
        <v>0</v>
      </c>
      <c r="J2104" s="99" t="b">
        <v>0</v>
      </c>
      <c r="K2104" s="99" t="b">
        <v>0</v>
      </c>
      <c r="L2104" s="99" t="b">
        <v>0</v>
      </c>
    </row>
    <row r="2105" spans="1:12" ht="15">
      <c r="A2105" s="101" t="s">
        <v>548</v>
      </c>
      <c r="B2105" s="99" t="s">
        <v>500</v>
      </c>
      <c r="C2105" s="99">
        <v>3</v>
      </c>
      <c r="D2105" s="103">
        <v>0.000595390889520099</v>
      </c>
      <c r="E2105" s="103">
        <v>1.9745317159966003</v>
      </c>
      <c r="F2105" s="99" t="s">
        <v>456</v>
      </c>
      <c r="G2105" s="99" t="b">
        <v>0</v>
      </c>
      <c r="H2105" s="99" t="b">
        <v>0</v>
      </c>
      <c r="I2105" s="99" t="b">
        <v>0</v>
      </c>
      <c r="J2105" s="99" t="b">
        <v>0</v>
      </c>
      <c r="K2105" s="99" t="b">
        <v>0</v>
      </c>
      <c r="L2105" s="99" t="b">
        <v>0</v>
      </c>
    </row>
    <row r="2106" spans="1:12" ht="15">
      <c r="A2106" s="101" t="s">
        <v>486</v>
      </c>
      <c r="B2106" s="99" t="s">
        <v>958</v>
      </c>
      <c r="C2106" s="99">
        <v>3</v>
      </c>
      <c r="D2106" s="103">
        <v>0.000595390889520099</v>
      </c>
      <c r="E2106" s="103">
        <v>2.2570783059665684</v>
      </c>
      <c r="F2106" s="99" t="s">
        <v>456</v>
      </c>
      <c r="G2106" s="99" t="b">
        <v>0</v>
      </c>
      <c r="H2106" s="99" t="b">
        <v>0</v>
      </c>
      <c r="I2106" s="99" t="b">
        <v>0</v>
      </c>
      <c r="J2106" s="99" t="b">
        <v>0</v>
      </c>
      <c r="K2106" s="99" t="b">
        <v>0</v>
      </c>
      <c r="L2106" s="99" t="b">
        <v>0</v>
      </c>
    </row>
    <row r="2107" spans="1:12" ht="15">
      <c r="A2107" s="101" t="s">
        <v>476</v>
      </c>
      <c r="B2107" s="99" t="s">
        <v>475</v>
      </c>
      <c r="C2107" s="99">
        <v>3</v>
      </c>
      <c r="D2107" s="103">
        <v>0.000595390889520099</v>
      </c>
      <c r="E2107" s="103">
        <v>0.5511671012574388</v>
      </c>
      <c r="F2107" s="99" t="s">
        <v>456</v>
      </c>
      <c r="G2107" s="99" t="b">
        <v>0</v>
      </c>
      <c r="H2107" s="99" t="b">
        <v>0</v>
      </c>
      <c r="I2107" s="99" t="b">
        <v>0</v>
      </c>
      <c r="J2107" s="99" t="b">
        <v>0</v>
      </c>
      <c r="K2107" s="99" t="b">
        <v>0</v>
      </c>
      <c r="L2107" s="99" t="b">
        <v>0</v>
      </c>
    </row>
    <row r="2108" spans="1:12" ht="15">
      <c r="A2108" s="101" t="s">
        <v>1249</v>
      </c>
      <c r="B2108" s="99" t="s">
        <v>956</v>
      </c>
      <c r="C2108" s="99">
        <v>3</v>
      </c>
      <c r="D2108" s="103">
        <v>0.0007165545998795127</v>
      </c>
      <c r="E2108" s="103">
        <v>2.859138297294531</v>
      </c>
      <c r="F2108" s="99" t="s">
        <v>456</v>
      </c>
      <c r="G2108" s="99" t="b">
        <v>0</v>
      </c>
      <c r="H2108" s="99" t="b">
        <v>0</v>
      </c>
      <c r="I2108" s="99" t="b">
        <v>0</v>
      </c>
      <c r="J2108" s="99" t="b">
        <v>0</v>
      </c>
      <c r="K2108" s="99" t="b">
        <v>0</v>
      </c>
      <c r="L2108" s="99" t="b">
        <v>0</v>
      </c>
    </row>
    <row r="2109" spans="1:12" ht="15">
      <c r="A2109" s="101" t="s">
        <v>1268</v>
      </c>
      <c r="B2109" s="99" t="s">
        <v>870</v>
      </c>
      <c r="C2109" s="99">
        <v>3</v>
      </c>
      <c r="D2109" s="103">
        <v>0.0009236853308409676</v>
      </c>
      <c r="E2109" s="103">
        <v>2.667252771055618</v>
      </c>
      <c r="F2109" s="99" t="s">
        <v>456</v>
      </c>
      <c r="G2109" s="99" t="b">
        <v>0</v>
      </c>
      <c r="H2109" s="99" t="b">
        <v>0</v>
      </c>
      <c r="I2109" s="99" t="b">
        <v>0</v>
      </c>
      <c r="J2109" s="99" t="b">
        <v>0</v>
      </c>
      <c r="K2109" s="99" t="b">
        <v>0</v>
      </c>
      <c r="L2109" s="99" t="b">
        <v>0</v>
      </c>
    </row>
    <row r="2110" spans="1:12" ht="15">
      <c r="A2110" s="101" t="s">
        <v>494</v>
      </c>
      <c r="B2110" s="99" t="s">
        <v>501</v>
      </c>
      <c r="C2110" s="99">
        <v>3</v>
      </c>
      <c r="D2110" s="103">
        <v>0.0007165545998795127</v>
      </c>
      <c r="E2110" s="103">
        <v>1.5958968625199494</v>
      </c>
      <c r="F2110" s="99" t="s">
        <v>456</v>
      </c>
      <c r="G2110" s="99" t="b">
        <v>0</v>
      </c>
      <c r="H2110" s="99" t="b">
        <v>0</v>
      </c>
      <c r="I2110" s="99" t="b">
        <v>0</v>
      </c>
      <c r="J2110" s="99" t="b">
        <v>0</v>
      </c>
      <c r="K2110" s="99" t="b">
        <v>0</v>
      </c>
      <c r="L2110" s="99" t="b">
        <v>0</v>
      </c>
    </row>
    <row r="2111" spans="1:12" ht="15">
      <c r="A2111" s="101" t="s">
        <v>483</v>
      </c>
      <c r="B2111" s="99" t="s">
        <v>671</v>
      </c>
      <c r="C2111" s="99">
        <v>3</v>
      </c>
      <c r="D2111" s="103">
        <v>0.000595390889520099</v>
      </c>
      <c r="E2111" s="103">
        <v>1.7341995606862308</v>
      </c>
      <c r="F2111" s="99" t="s">
        <v>456</v>
      </c>
      <c r="G2111" s="99" t="b">
        <v>0</v>
      </c>
      <c r="H2111" s="99" t="b">
        <v>0</v>
      </c>
      <c r="I2111" s="99" t="b">
        <v>0</v>
      </c>
      <c r="J2111" s="99" t="b">
        <v>0</v>
      </c>
      <c r="K2111" s="99" t="b">
        <v>0</v>
      </c>
      <c r="L2111" s="99" t="b">
        <v>0</v>
      </c>
    </row>
    <row r="2112" spans="1:12" ht="15">
      <c r="A2112" s="101" t="s">
        <v>474</v>
      </c>
      <c r="B2112" s="99" t="s">
        <v>655</v>
      </c>
      <c r="C2112" s="99">
        <v>3</v>
      </c>
      <c r="D2112" s="103">
        <v>0.0009236853308409676</v>
      </c>
      <c r="E2112" s="103">
        <v>1.2570783059665684</v>
      </c>
      <c r="F2112" s="99" t="s">
        <v>456</v>
      </c>
      <c r="G2112" s="99" t="b">
        <v>0</v>
      </c>
      <c r="H2112" s="99" t="b">
        <v>0</v>
      </c>
      <c r="I2112" s="99" t="b">
        <v>0</v>
      </c>
      <c r="J2112" s="99" t="b">
        <v>0</v>
      </c>
      <c r="K2112" s="99" t="b">
        <v>0</v>
      </c>
      <c r="L2112" s="99" t="b">
        <v>0</v>
      </c>
    </row>
    <row r="2113" spans="1:12" ht="15">
      <c r="A2113" s="101" t="s">
        <v>940</v>
      </c>
      <c r="B2113" s="99" t="s">
        <v>668</v>
      </c>
      <c r="C2113" s="99">
        <v>3</v>
      </c>
      <c r="D2113" s="103">
        <v>0.000595390889520099</v>
      </c>
      <c r="E2113" s="103">
        <v>2.9383195433421556</v>
      </c>
      <c r="F2113" s="99" t="s">
        <v>456</v>
      </c>
      <c r="G2113" s="99" t="b">
        <v>0</v>
      </c>
      <c r="H2113" s="99" t="b">
        <v>0</v>
      </c>
      <c r="I2113" s="99" t="b">
        <v>0</v>
      </c>
      <c r="J2113" s="99" t="b">
        <v>0</v>
      </c>
      <c r="K2113" s="99" t="b">
        <v>0</v>
      </c>
      <c r="L2113" s="99" t="b">
        <v>0</v>
      </c>
    </row>
    <row r="2114" spans="1:12" ht="15">
      <c r="A2114" s="101" t="s">
        <v>869</v>
      </c>
      <c r="B2114" s="99" t="s">
        <v>1140</v>
      </c>
      <c r="C2114" s="99">
        <v>3</v>
      </c>
      <c r="D2114" s="103">
        <v>0.0009236853308409676</v>
      </c>
      <c r="E2114" s="103">
        <v>2.667252771055618</v>
      </c>
      <c r="F2114" s="99" t="s">
        <v>456</v>
      </c>
      <c r="G2114" s="99" t="b">
        <v>0</v>
      </c>
      <c r="H2114" s="99" t="b">
        <v>1</v>
      </c>
      <c r="I2114" s="99" t="b">
        <v>0</v>
      </c>
      <c r="J2114" s="99" t="b">
        <v>0</v>
      </c>
      <c r="K2114" s="99" t="b">
        <v>1</v>
      </c>
      <c r="L2114" s="99" t="b">
        <v>0</v>
      </c>
    </row>
    <row r="2115" spans="1:12" ht="15">
      <c r="A2115" s="101" t="s">
        <v>684</v>
      </c>
      <c r="B2115" s="99" t="s">
        <v>646</v>
      </c>
      <c r="C2115" s="99">
        <v>3</v>
      </c>
      <c r="D2115" s="103">
        <v>0.0009236853308409676</v>
      </c>
      <c r="E2115" s="103">
        <v>2.43316956502225</v>
      </c>
      <c r="F2115" s="99" t="s">
        <v>456</v>
      </c>
      <c r="G2115" s="99" t="b">
        <v>0</v>
      </c>
      <c r="H2115" s="99" t="b">
        <v>0</v>
      </c>
      <c r="I2115" s="99" t="b">
        <v>0</v>
      </c>
      <c r="J2115" s="99" t="b">
        <v>0</v>
      </c>
      <c r="K2115" s="99" t="b">
        <v>0</v>
      </c>
      <c r="L2115" s="99" t="b">
        <v>0</v>
      </c>
    </row>
    <row r="2116" spans="1:12" ht="15">
      <c r="A2116" s="101" t="s">
        <v>1425</v>
      </c>
      <c r="B2116" s="99" t="s">
        <v>694</v>
      </c>
      <c r="C2116" s="99">
        <v>3</v>
      </c>
      <c r="D2116" s="103">
        <v>0.000595390889520099</v>
      </c>
      <c r="E2116" s="103">
        <v>2.859138297294531</v>
      </c>
      <c r="F2116" s="99" t="s">
        <v>456</v>
      </c>
      <c r="G2116" s="99" t="b">
        <v>0</v>
      </c>
      <c r="H2116" s="99" t="b">
        <v>0</v>
      </c>
      <c r="I2116" s="99" t="b">
        <v>0</v>
      </c>
      <c r="J2116" s="99" t="b">
        <v>0</v>
      </c>
      <c r="K2116" s="99" t="b">
        <v>0</v>
      </c>
      <c r="L2116" s="99" t="b">
        <v>0</v>
      </c>
    </row>
    <row r="2117" spans="1:12" ht="15">
      <c r="A2117" s="101" t="s">
        <v>474</v>
      </c>
      <c r="B2117" s="99" t="s">
        <v>565</v>
      </c>
      <c r="C2117" s="99">
        <v>3</v>
      </c>
      <c r="D2117" s="103">
        <v>0.000595390889520099</v>
      </c>
      <c r="E2117" s="103">
        <v>1.3150702529442553</v>
      </c>
      <c r="F2117" s="99" t="s">
        <v>456</v>
      </c>
      <c r="G2117" s="99" t="b">
        <v>0</v>
      </c>
      <c r="H2117" s="99" t="b">
        <v>0</v>
      </c>
      <c r="I2117" s="99" t="b">
        <v>0</v>
      </c>
      <c r="J2117" s="99" t="b">
        <v>0</v>
      </c>
      <c r="K2117" s="99" t="b">
        <v>0</v>
      </c>
      <c r="L2117" s="99" t="b">
        <v>0</v>
      </c>
    </row>
    <row r="2118" spans="1:12" ht="15">
      <c r="A2118" s="101" t="s">
        <v>588</v>
      </c>
      <c r="B2118" s="99" t="s">
        <v>531</v>
      </c>
      <c r="C2118" s="99">
        <v>3</v>
      </c>
      <c r="D2118" s="103">
        <v>0.0009236853308409676</v>
      </c>
      <c r="E2118" s="103">
        <v>2.0651927797276555</v>
      </c>
      <c r="F2118" s="99" t="s">
        <v>456</v>
      </c>
      <c r="G2118" s="99" t="b">
        <v>0</v>
      </c>
      <c r="H2118" s="99" t="b">
        <v>0</v>
      </c>
      <c r="I2118" s="99" t="b">
        <v>0</v>
      </c>
      <c r="J2118" s="99" t="b">
        <v>0</v>
      </c>
      <c r="K2118" s="99" t="b">
        <v>0</v>
      </c>
      <c r="L2118" s="99" t="b">
        <v>0</v>
      </c>
    </row>
    <row r="2119" spans="1:12" ht="15">
      <c r="A2119" s="101" t="s">
        <v>831</v>
      </c>
      <c r="B2119" s="99" t="s">
        <v>1543</v>
      </c>
      <c r="C2119" s="99">
        <v>3</v>
      </c>
      <c r="D2119" s="103">
        <v>0.000595390889520099</v>
      </c>
      <c r="E2119" s="103">
        <v>3.1601682929585118</v>
      </c>
      <c r="F2119" s="99" t="s">
        <v>456</v>
      </c>
      <c r="G2119" s="99" t="b">
        <v>0</v>
      </c>
      <c r="H2119" s="99" t="b">
        <v>0</v>
      </c>
      <c r="I2119" s="99" t="b">
        <v>0</v>
      </c>
      <c r="J2119" s="99" t="b">
        <v>0</v>
      </c>
      <c r="K2119" s="99" t="b">
        <v>0</v>
      </c>
      <c r="L2119" s="99" t="b">
        <v>0</v>
      </c>
    </row>
    <row r="2120" spans="1:12" ht="15">
      <c r="A2120" s="101" t="s">
        <v>684</v>
      </c>
      <c r="B2120" s="99" t="s">
        <v>699</v>
      </c>
      <c r="C2120" s="99">
        <v>3</v>
      </c>
      <c r="D2120" s="103">
        <v>0.0009236853308409676</v>
      </c>
      <c r="E2120" s="103">
        <v>2.211320815405893</v>
      </c>
      <c r="F2120" s="99" t="s">
        <v>456</v>
      </c>
      <c r="G2120" s="99" t="b">
        <v>0</v>
      </c>
      <c r="H2120" s="99" t="b">
        <v>0</v>
      </c>
      <c r="I2120" s="99" t="b">
        <v>0</v>
      </c>
      <c r="J2120" s="99" t="b">
        <v>0</v>
      </c>
      <c r="K2120" s="99" t="b">
        <v>0</v>
      </c>
      <c r="L2120" s="99" t="b">
        <v>0</v>
      </c>
    </row>
    <row r="2121" spans="1:12" ht="15">
      <c r="A2121" s="101" t="s">
        <v>934</v>
      </c>
      <c r="B2121" s="99" t="s">
        <v>788</v>
      </c>
      <c r="C2121" s="99">
        <v>3</v>
      </c>
      <c r="D2121" s="103">
        <v>0.0009236853308409676</v>
      </c>
      <c r="E2121" s="103">
        <v>2.9383195433421556</v>
      </c>
      <c r="F2121" s="99" t="s">
        <v>456</v>
      </c>
      <c r="G2121" s="99" t="b">
        <v>0</v>
      </c>
      <c r="H2121" s="99" t="b">
        <v>0</v>
      </c>
      <c r="I2121" s="99" t="b">
        <v>0</v>
      </c>
      <c r="J2121" s="99" t="b">
        <v>1</v>
      </c>
      <c r="K2121" s="99" t="b">
        <v>0</v>
      </c>
      <c r="L2121" s="99" t="b">
        <v>0</v>
      </c>
    </row>
    <row r="2122" spans="1:12" ht="15">
      <c r="A2122" s="101" t="s">
        <v>623</v>
      </c>
      <c r="B2122" s="99" t="s">
        <v>811</v>
      </c>
      <c r="C2122" s="99">
        <v>3</v>
      </c>
      <c r="D2122" s="103">
        <v>0.000595390889520099</v>
      </c>
      <c r="E2122" s="103">
        <v>2.227920077225355</v>
      </c>
      <c r="F2122" s="99" t="s">
        <v>456</v>
      </c>
      <c r="G2122" s="99" t="b">
        <v>0</v>
      </c>
      <c r="H2122" s="99" t="b">
        <v>0</v>
      </c>
      <c r="I2122" s="99" t="b">
        <v>0</v>
      </c>
      <c r="J2122" s="99" t="b">
        <v>0</v>
      </c>
      <c r="K2122" s="99" t="b">
        <v>0</v>
      </c>
      <c r="L2122" s="99" t="b">
        <v>0</v>
      </c>
    </row>
    <row r="2123" spans="1:12" ht="15">
      <c r="A2123" s="101" t="s">
        <v>482</v>
      </c>
      <c r="B2123" s="99" t="s">
        <v>730</v>
      </c>
      <c r="C2123" s="99">
        <v>3</v>
      </c>
      <c r="D2123" s="103">
        <v>0.0009236853308409676</v>
      </c>
      <c r="E2123" s="103">
        <v>2.1321395693582685</v>
      </c>
      <c r="F2123" s="99" t="s">
        <v>456</v>
      </c>
      <c r="G2123" s="99" t="b">
        <v>0</v>
      </c>
      <c r="H2123" s="99" t="b">
        <v>0</v>
      </c>
      <c r="I2123" s="99" t="b">
        <v>0</v>
      </c>
      <c r="J2123" s="99" t="b">
        <v>0</v>
      </c>
      <c r="K2123" s="99" t="b">
        <v>0</v>
      </c>
      <c r="L2123" s="99" t="b">
        <v>0</v>
      </c>
    </row>
    <row r="2124" spans="1:12" ht="15">
      <c r="A2124" s="101" t="s">
        <v>488</v>
      </c>
      <c r="B2124" s="99" t="s">
        <v>500</v>
      </c>
      <c r="C2124" s="99">
        <v>3</v>
      </c>
      <c r="D2124" s="103">
        <v>0.000595390889520099</v>
      </c>
      <c r="E2124" s="103">
        <v>1.52223404500197</v>
      </c>
      <c r="F2124" s="99" t="s">
        <v>456</v>
      </c>
      <c r="G2124" s="99" t="b">
        <v>0</v>
      </c>
      <c r="H2124" s="99" t="b">
        <v>0</v>
      </c>
      <c r="I2124" s="99" t="b">
        <v>0</v>
      </c>
      <c r="J2124" s="99" t="b">
        <v>0</v>
      </c>
      <c r="K2124" s="99" t="b">
        <v>0</v>
      </c>
      <c r="L2124" s="99" t="b">
        <v>0</v>
      </c>
    </row>
    <row r="2125" spans="1:12" ht="15">
      <c r="A2125" s="101" t="s">
        <v>958</v>
      </c>
      <c r="B2125" s="99" t="s">
        <v>482</v>
      </c>
      <c r="C2125" s="99">
        <v>3</v>
      </c>
      <c r="D2125" s="103">
        <v>0.000595390889520099</v>
      </c>
      <c r="E2125" s="103">
        <v>2.1321395693582685</v>
      </c>
      <c r="F2125" s="99" t="s">
        <v>456</v>
      </c>
      <c r="G2125" s="99" t="b">
        <v>0</v>
      </c>
      <c r="H2125" s="99" t="b">
        <v>0</v>
      </c>
      <c r="I2125" s="99" t="b">
        <v>0</v>
      </c>
      <c r="J2125" s="99" t="b">
        <v>0</v>
      </c>
      <c r="K2125" s="99" t="b">
        <v>0</v>
      </c>
      <c r="L2125" s="99" t="b">
        <v>0</v>
      </c>
    </row>
    <row r="2126" spans="1:12" ht="15">
      <c r="A2126" s="101" t="s">
        <v>475</v>
      </c>
      <c r="B2126" s="99" t="s">
        <v>703</v>
      </c>
      <c r="C2126" s="99">
        <v>3</v>
      </c>
      <c r="D2126" s="103">
        <v>0.000595390889520099</v>
      </c>
      <c r="E2126" s="103">
        <v>1.7061708370859874</v>
      </c>
      <c r="F2126" s="99" t="s">
        <v>456</v>
      </c>
      <c r="G2126" s="99" t="b">
        <v>0</v>
      </c>
      <c r="H2126" s="99" t="b">
        <v>0</v>
      </c>
      <c r="I2126" s="99" t="b">
        <v>0</v>
      </c>
      <c r="J2126" s="99" t="b">
        <v>0</v>
      </c>
      <c r="K2126" s="99" t="b">
        <v>0</v>
      </c>
      <c r="L2126" s="99" t="b">
        <v>0</v>
      </c>
    </row>
    <row r="2127" spans="1:12" ht="15">
      <c r="A2127" s="101" t="s">
        <v>498</v>
      </c>
      <c r="B2127" s="99" t="s">
        <v>474</v>
      </c>
      <c r="C2127" s="99">
        <v>3</v>
      </c>
      <c r="D2127" s="103">
        <v>0.000595390889520099</v>
      </c>
      <c r="E2127" s="103">
        <v>1.0858395497052993</v>
      </c>
      <c r="F2127" s="99" t="s">
        <v>456</v>
      </c>
      <c r="G2127" s="99" t="b">
        <v>0</v>
      </c>
      <c r="H2127" s="99" t="b">
        <v>0</v>
      </c>
      <c r="I2127" s="99" t="b">
        <v>0</v>
      </c>
      <c r="J2127" s="99" t="b">
        <v>0</v>
      </c>
      <c r="K2127" s="99" t="b">
        <v>0</v>
      </c>
      <c r="L2127" s="99" t="b">
        <v>0</v>
      </c>
    </row>
    <row r="2128" spans="1:12" ht="15">
      <c r="A2128" s="101" t="s">
        <v>1543</v>
      </c>
      <c r="B2128" s="99" t="s">
        <v>480</v>
      </c>
      <c r="C2128" s="99">
        <v>3</v>
      </c>
      <c r="D2128" s="103">
        <v>0.000595390889520099</v>
      </c>
      <c r="E2128" s="103">
        <v>2.080987046910887</v>
      </c>
      <c r="F2128" s="99" t="s">
        <v>456</v>
      </c>
      <c r="G2128" s="99" t="b">
        <v>0</v>
      </c>
      <c r="H2128" s="99" t="b">
        <v>0</v>
      </c>
      <c r="I2128" s="99" t="b">
        <v>0</v>
      </c>
      <c r="J2128" s="99" t="b">
        <v>0</v>
      </c>
      <c r="K2128" s="99" t="b">
        <v>0</v>
      </c>
      <c r="L2128" s="99" t="b">
        <v>0</v>
      </c>
    </row>
    <row r="2129" spans="1:12" ht="15">
      <c r="A2129" s="101" t="s">
        <v>730</v>
      </c>
      <c r="B2129" s="99" t="s">
        <v>934</v>
      </c>
      <c r="C2129" s="99">
        <v>3</v>
      </c>
      <c r="D2129" s="103">
        <v>0.0009236853308409676</v>
      </c>
      <c r="E2129" s="103">
        <v>3.035229556350212</v>
      </c>
      <c r="F2129" s="99" t="s">
        <v>456</v>
      </c>
      <c r="G2129" s="99" t="b">
        <v>0</v>
      </c>
      <c r="H2129" s="99" t="b">
        <v>0</v>
      </c>
      <c r="I2129" s="99" t="b">
        <v>0</v>
      </c>
      <c r="J2129" s="99" t="b">
        <v>0</v>
      </c>
      <c r="K2129" s="99" t="b">
        <v>0</v>
      </c>
      <c r="L2129" s="99" t="b">
        <v>0</v>
      </c>
    </row>
    <row r="2130" spans="1:12" ht="15">
      <c r="A2130" s="101" t="s">
        <v>509</v>
      </c>
      <c r="B2130" s="99" t="s">
        <v>723</v>
      </c>
      <c r="C2130" s="99">
        <v>2</v>
      </c>
      <c r="D2130" s="103">
        <v>0.00047770306658634186</v>
      </c>
      <c r="E2130" s="103">
        <v>2.336259552014193</v>
      </c>
      <c r="F2130" s="99" t="s">
        <v>456</v>
      </c>
      <c r="G2130" s="99" t="b">
        <v>0</v>
      </c>
      <c r="H2130" s="99" t="b">
        <v>0</v>
      </c>
      <c r="I2130" s="99" t="b">
        <v>0</v>
      </c>
      <c r="J2130" s="99" t="b">
        <v>0</v>
      </c>
      <c r="K2130" s="99" t="b">
        <v>0</v>
      </c>
      <c r="L2130" s="99" t="b">
        <v>0</v>
      </c>
    </row>
    <row r="2131" spans="1:12" ht="15">
      <c r="A2131" s="101" t="s">
        <v>830</v>
      </c>
      <c r="B2131" s="99" t="s">
        <v>571</v>
      </c>
      <c r="C2131" s="99">
        <v>2</v>
      </c>
      <c r="D2131" s="103">
        <v>0.00047770306658634186</v>
      </c>
      <c r="E2131" s="103">
        <v>2.6372895476781744</v>
      </c>
      <c r="F2131" s="99" t="s">
        <v>456</v>
      </c>
      <c r="G2131" s="99" t="b">
        <v>0</v>
      </c>
      <c r="H2131" s="99" t="b">
        <v>0</v>
      </c>
      <c r="I2131" s="99" t="b">
        <v>0</v>
      </c>
      <c r="J2131" s="99" t="b">
        <v>0</v>
      </c>
      <c r="K2131" s="99" t="b">
        <v>0</v>
      </c>
      <c r="L2131" s="99" t="b">
        <v>0</v>
      </c>
    </row>
    <row r="2132" spans="1:12" ht="15">
      <c r="A2132" s="101" t="s">
        <v>644</v>
      </c>
      <c r="B2132" s="99" t="s">
        <v>1488</v>
      </c>
      <c r="C2132" s="99">
        <v>2</v>
      </c>
      <c r="D2132" s="103">
        <v>0.0006157902205606451</v>
      </c>
      <c r="E2132" s="103">
        <v>2.3820170425748683</v>
      </c>
      <c r="F2132" s="99" t="s">
        <v>456</v>
      </c>
      <c r="G2132" s="99" t="b">
        <v>0</v>
      </c>
      <c r="H2132" s="99" t="b">
        <v>0</v>
      </c>
      <c r="I2132" s="99" t="b">
        <v>0</v>
      </c>
      <c r="J2132" s="99" t="b">
        <v>0</v>
      </c>
      <c r="K2132" s="99" t="b">
        <v>0</v>
      </c>
      <c r="L2132" s="99" t="b">
        <v>0</v>
      </c>
    </row>
    <row r="2133" spans="1:12" ht="15">
      <c r="A2133" s="101" t="s">
        <v>476</v>
      </c>
      <c r="B2133" s="99" t="s">
        <v>1870</v>
      </c>
      <c r="C2133" s="99">
        <v>2</v>
      </c>
      <c r="D2133" s="103">
        <v>0.00047770306658634186</v>
      </c>
      <c r="E2133" s="103">
        <v>1.8664375360360301</v>
      </c>
      <c r="F2133" s="99" t="s">
        <v>456</v>
      </c>
      <c r="G2133" s="99" t="b">
        <v>0</v>
      </c>
      <c r="H2133" s="99" t="b">
        <v>0</v>
      </c>
      <c r="I2133" s="99" t="b">
        <v>0</v>
      </c>
      <c r="J2133" s="99" t="b">
        <v>0</v>
      </c>
      <c r="K2133" s="99" t="b">
        <v>0</v>
      </c>
      <c r="L2133" s="99" t="b">
        <v>0</v>
      </c>
    </row>
    <row r="2134" spans="1:12" ht="15">
      <c r="A2134" s="101" t="s">
        <v>525</v>
      </c>
      <c r="B2134" s="99" t="s">
        <v>777</v>
      </c>
      <c r="C2134" s="99">
        <v>2</v>
      </c>
      <c r="D2134" s="103">
        <v>0.00047770306658634186</v>
      </c>
      <c r="E2134" s="103">
        <v>2.294866866855968</v>
      </c>
      <c r="F2134" s="99" t="s">
        <v>456</v>
      </c>
      <c r="G2134" s="99" t="b">
        <v>0</v>
      </c>
      <c r="H2134" s="99" t="b">
        <v>0</v>
      </c>
      <c r="I2134" s="99" t="b">
        <v>0</v>
      </c>
      <c r="J2134" s="99" t="b">
        <v>0</v>
      </c>
      <c r="K2134" s="99" t="b">
        <v>0</v>
      </c>
      <c r="L2134" s="99" t="b">
        <v>0</v>
      </c>
    </row>
    <row r="2135" spans="1:12" ht="15">
      <c r="A2135" s="101" t="s">
        <v>870</v>
      </c>
      <c r="B2135" s="99" t="s">
        <v>493</v>
      </c>
      <c r="C2135" s="99">
        <v>2</v>
      </c>
      <c r="D2135" s="103">
        <v>0.0006157902205606451</v>
      </c>
      <c r="E2135" s="103">
        <v>1.979278151021062</v>
      </c>
      <c r="F2135" s="99" t="s">
        <v>456</v>
      </c>
      <c r="G2135" s="99" t="b">
        <v>0</v>
      </c>
      <c r="H2135" s="99" t="b">
        <v>0</v>
      </c>
      <c r="I2135" s="99" t="b">
        <v>0</v>
      </c>
      <c r="J2135" s="99" t="b">
        <v>0</v>
      </c>
      <c r="K2135" s="99" t="b">
        <v>0</v>
      </c>
      <c r="L2135" s="99" t="b">
        <v>0</v>
      </c>
    </row>
    <row r="2136" spans="1:12" ht="15">
      <c r="A2136" s="101" t="s">
        <v>690</v>
      </c>
      <c r="B2136" s="99" t="s">
        <v>475</v>
      </c>
      <c r="C2136" s="99">
        <v>2</v>
      </c>
      <c r="D2136" s="103">
        <v>0.00047770306658634186</v>
      </c>
      <c r="E2136" s="103">
        <v>1.5438678625159394</v>
      </c>
      <c r="F2136" s="99" t="s">
        <v>456</v>
      </c>
      <c r="G2136" s="99" t="b">
        <v>0</v>
      </c>
      <c r="H2136" s="99" t="b">
        <v>0</v>
      </c>
      <c r="I2136" s="99" t="b">
        <v>0</v>
      </c>
      <c r="J2136" s="99" t="b">
        <v>0</v>
      </c>
      <c r="K2136" s="99" t="b">
        <v>0</v>
      </c>
      <c r="L2136" s="99" t="b">
        <v>0</v>
      </c>
    </row>
    <row r="2137" spans="1:12" ht="15">
      <c r="A2137" s="101" t="s">
        <v>1034</v>
      </c>
      <c r="B2137" s="99" t="s">
        <v>610</v>
      </c>
      <c r="C2137" s="99">
        <v>2</v>
      </c>
      <c r="D2137" s="103">
        <v>0.00047770306658634186</v>
      </c>
      <c r="E2137" s="103">
        <v>2.6161002486082365</v>
      </c>
      <c r="F2137" s="99" t="s">
        <v>456</v>
      </c>
      <c r="G2137" s="99" t="b">
        <v>0</v>
      </c>
      <c r="H2137" s="99" t="b">
        <v>0</v>
      </c>
      <c r="I2137" s="99" t="b">
        <v>0</v>
      </c>
      <c r="J2137" s="99" t="b">
        <v>0</v>
      </c>
      <c r="K2137" s="99" t="b">
        <v>0</v>
      </c>
      <c r="L2137" s="99" t="b">
        <v>0</v>
      </c>
    </row>
    <row r="2138" spans="1:12" ht="15">
      <c r="A2138" s="101" t="s">
        <v>1264</v>
      </c>
      <c r="B2138" s="99" t="s">
        <v>2287</v>
      </c>
      <c r="C2138" s="99">
        <v>2</v>
      </c>
      <c r="D2138" s="103">
        <v>0.00047770306658634186</v>
      </c>
      <c r="E2138" s="103">
        <v>3.336259552014193</v>
      </c>
      <c r="F2138" s="99" t="s">
        <v>456</v>
      </c>
      <c r="G2138" s="99" t="b">
        <v>1</v>
      </c>
      <c r="H2138" s="99" t="b">
        <v>0</v>
      </c>
      <c r="I2138" s="99" t="b">
        <v>0</v>
      </c>
      <c r="J2138" s="99" t="b">
        <v>0</v>
      </c>
      <c r="K2138" s="99" t="b">
        <v>0</v>
      </c>
      <c r="L2138" s="99" t="b">
        <v>0</v>
      </c>
    </row>
    <row r="2139" spans="1:12" ht="15">
      <c r="A2139" s="101" t="s">
        <v>932</v>
      </c>
      <c r="B2139" s="99" t="s">
        <v>480</v>
      </c>
      <c r="C2139" s="99">
        <v>2</v>
      </c>
      <c r="D2139" s="103">
        <v>0.00047770306658634186</v>
      </c>
      <c r="E2139" s="103">
        <v>2.080987046910887</v>
      </c>
      <c r="F2139" s="99" t="s">
        <v>456</v>
      </c>
      <c r="G2139" s="99" t="b">
        <v>0</v>
      </c>
      <c r="H2139" s="99" t="b">
        <v>0</v>
      </c>
      <c r="I2139" s="99" t="b">
        <v>0</v>
      </c>
      <c r="J2139" s="99" t="b">
        <v>0</v>
      </c>
      <c r="K2139" s="99" t="b">
        <v>0</v>
      </c>
      <c r="L2139" s="99" t="b">
        <v>0</v>
      </c>
    </row>
    <row r="2140" spans="1:12" ht="15">
      <c r="A2140" s="101" t="s">
        <v>597</v>
      </c>
      <c r="B2140" s="99" t="s">
        <v>932</v>
      </c>
      <c r="C2140" s="99">
        <v>2</v>
      </c>
      <c r="D2140" s="103">
        <v>0.00047770306658634186</v>
      </c>
      <c r="E2140" s="103">
        <v>2.6830470382388496</v>
      </c>
      <c r="F2140" s="99" t="s">
        <v>456</v>
      </c>
      <c r="G2140" s="99" t="b">
        <v>0</v>
      </c>
      <c r="H2140" s="99" t="b">
        <v>0</v>
      </c>
      <c r="I2140" s="99" t="b">
        <v>0</v>
      </c>
      <c r="J2140" s="99" t="b">
        <v>0</v>
      </c>
      <c r="K2140" s="99" t="b">
        <v>0</v>
      </c>
      <c r="L2140" s="99" t="b">
        <v>0</v>
      </c>
    </row>
    <row r="2141" spans="1:12" ht="15">
      <c r="A2141" s="101" t="s">
        <v>1236</v>
      </c>
      <c r="B2141" s="99" t="s">
        <v>2139</v>
      </c>
      <c r="C2141" s="99">
        <v>2</v>
      </c>
      <c r="D2141" s="103">
        <v>0.00047770306658634186</v>
      </c>
      <c r="E2141" s="103">
        <v>3.035229556350212</v>
      </c>
      <c r="F2141" s="99" t="s">
        <v>456</v>
      </c>
      <c r="G2141" s="99" t="b">
        <v>0</v>
      </c>
      <c r="H2141" s="99" t="b">
        <v>0</v>
      </c>
      <c r="I2141" s="99" t="b">
        <v>0</v>
      </c>
      <c r="J2141" s="99" t="b">
        <v>0</v>
      </c>
      <c r="K2141" s="99" t="b">
        <v>0</v>
      </c>
      <c r="L2141" s="99" t="b">
        <v>0</v>
      </c>
    </row>
    <row r="2142" spans="1:12" ht="15">
      <c r="A2142" s="101" t="s">
        <v>499</v>
      </c>
      <c r="B2142" s="99" t="s">
        <v>744</v>
      </c>
      <c r="C2142" s="99">
        <v>2</v>
      </c>
      <c r="D2142" s="103">
        <v>0.0006157902205606451</v>
      </c>
      <c r="E2142" s="103">
        <v>1.9171302442722176</v>
      </c>
      <c r="F2142" s="99" t="s">
        <v>456</v>
      </c>
      <c r="G2142" s="99" t="b">
        <v>0</v>
      </c>
      <c r="H2142" s="99" t="b">
        <v>0</v>
      </c>
      <c r="I2142" s="99" t="b">
        <v>0</v>
      </c>
      <c r="J2142" s="99" t="b">
        <v>0</v>
      </c>
      <c r="K2142" s="99" t="b">
        <v>0</v>
      </c>
      <c r="L2142" s="99" t="b">
        <v>0</v>
      </c>
    </row>
    <row r="2143" spans="1:12" ht="15">
      <c r="A2143" s="101" t="s">
        <v>1603</v>
      </c>
      <c r="B2143" s="99" t="s">
        <v>1389</v>
      </c>
      <c r="C2143" s="99">
        <v>2</v>
      </c>
      <c r="D2143" s="103">
        <v>0.00047770306658634186</v>
      </c>
      <c r="E2143" s="103">
        <v>3.336259552014193</v>
      </c>
      <c r="F2143" s="99" t="s">
        <v>456</v>
      </c>
      <c r="G2143" s="99" t="b">
        <v>0</v>
      </c>
      <c r="H2143" s="99" t="b">
        <v>0</v>
      </c>
      <c r="I2143" s="99" t="b">
        <v>0</v>
      </c>
      <c r="J2143" s="99" t="b">
        <v>0</v>
      </c>
      <c r="K2143" s="99" t="b">
        <v>0</v>
      </c>
      <c r="L2143" s="99" t="b">
        <v>0</v>
      </c>
    </row>
    <row r="2144" spans="1:12" ht="15">
      <c r="A2144" s="101" t="s">
        <v>576</v>
      </c>
      <c r="B2144" s="99" t="s">
        <v>634</v>
      </c>
      <c r="C2144" s="99">
        <v>2</v>
      </c>
      <c r="D2144" s="103">
        <v>0.0006157902205606451</v>
      </c>
      <c r="E2144" s="103">
        <v>2.285107029566812</v>
      </c>
      <c r="F2144" s="99" t="s">
        <v>456</v>
      </c>
      <c r="G2144" s="99" t="b">
        <v>0</v>
      </c>
      <c r="H2144" s="99" t="b">
        <v>0</v>
      </c>
      <c r="I2144" s="99" t="b">
        <v>0</v>
      </c>
      <c r="J2144" s="99" t="b">
        <v>0</v>
      </c>
      <c r="K2144" s="99" t="b">
        <v>0</v>
      </c>
      <c r="L2144" s="99" t="b">
        <v>0</v>
      </c>
    </row>
    <row r="2145" spans="1:12" ht="15">
      <c r="A2145" s="101" t="s">
        <v>2160</v>
      </c>
      <c r="B2145" s="99" t="s">
        <v>2184</v>
      </c>
      <c r="C2145" s="99">
        <v>2</v>
      </c>
      <c r="D2145" s="103">
        <v>0.00047770306658634186</v>
      </c>
      <c r="E2145" s="103">
        <v>3.336259552014193</v>
      </c>
      <c r="F2145" s="99" t="s">
        <v>456</v>
      </c>
      <c r="G2145" s="99" t="b">
        <v>0</v>
      </c>
      <c r="H2145" s="99" t="b">
        <v>0</v>
      </c>
      <c r="I2145" s="99" t="b">
        <v>0</v>
      </c>
      <c r="J2145" s="99" t="b">
        <v>0</v>
      </c>
      <c r="K2145" s="99" t="b">
        <v>0</v>
      </c>
      <c r="L2145" s="99" t="b">
        <v>0</v>
      </c>
    </row>
    <row r="2146" spans="1:12" ht="15">
      <c r="A2146" s="101" t="s">
        <v>837</v>
      </c>
      <c r="B2146" s="99" t="s">
        <v>1842</v>
      </c>
      <c r="C2146" s="99">
        <v>2</v>
      </c>
      <c r="D2146" s="103">
        <v>0.00047770306658634186</v>
      </c>
      <c r="E2146" s="103">
        <v>3.035229556350212</v>
      </c>
      <c r="F2146" s="99" t="s">
        <v>456</v>
      </c>
      <c r="G2146" s="99" t="b">
        <v>0</v>
      </c>
      <c r="H2146" s="99" t="b">
        <v>0</v>
      </c>
      <c r="I2146" s="99" t="b">
        <v>0</v>
      </c>
      <c r="J2146" s="99" t="b">
        <v>0</v>
      </c>
      <c r="K2146" s="99" t="b">
        <v>0</v>
      </c>
      <c r="L2146" s="99" t="b">
        <v>0</v>
      </c>
    </row>
    <row r="2147" spans="1:12" ht="15">
      <c r="A2147" s="101" t="s">
        <v>1876</v>
      </c>
      <c r="B2147" s="99" t="s">
        <v>1003</v>
      </c>
      <c r="C2147" s="99">
        <v>2</v>
      </c>
      <c r="D2147" s="103">
        <v>0.00047770306658634186</v>
      </c>
      <c r="E2147" s="103">
        <v>3.035229556350212</v>
      </c>
      <c r="F2147" s="99" t="s">
        <v>456</v>
      </c>
      <c r="G2147" s="99" t="b">
        <v>0</v>
      </c>
      <c r="H2147" s="99" t="b">
        <v>0</v>
      </c>
      <c r="I2147" s="99" t="b">
        <v>0</v>
      </c>
      <c r="J2147" s="99" t="b">
        <v>0</v>
      </c>
      <c r="K2147" s="99" t="b">
        <v>0</v>
      </c>
      <c r="L2147" s="99" t="b">
        <v>0</v>
      </c>
    </row>
    <row r="2148" spans="1:12" ht="15">
      <c r="A2148" s="101" t="s">
        <v>559</v>
      </c>
      <c r="B2148" s="99" t="s">
        <v>871</v>
      </c>
      <c r="C2148" s="99">
        <v>2</v>
      </c>
      <c r="D2148" s="103">
        <v>0.00047770306658634186</v>
      </c>
      <c r="E2148" s="103">
        <v>2.0932215033278987</v>
      </c>
      <c r="F2148" s="99" t="s">
        <v>456</v>
      </c>
      <c r="G2148" s="99" t="b">
        <v>0</v>
      </c>
      <c r="H2148" s="99" t="b">
        <v>0</v>
      </c>
      <c r="I2148" s="99" t="b">
        <v>0</v>
      </c>
      <c r="J2148" s="99" t="b">
        <v>0</v>
      </c>
      <c r="K2148" s="99" t="b">
        <v>0</v>
      </c>
      <c r="L2148" s="99" t="b">
        <v>0</v>
      </c>
    </row>
    <row r="2149" spans="1:12" ht="15">
      <c r="A2149" s="101" t="s">
        <v>610</v>
      </c>
      <c r="B2149" s="99" t="s">
        <v>2052</v>
      </c>
      <c r="C2149" s="99">
        <v>2</v>
      </c>
      <c r="D2149" s="103">
        <v>0.00047770306658634186</v>
      </c>
      <c r="E2149" s="103">
        <v>2.792191507663918</v>
      </c>
      <c r="F2149" s="99" t="s">
        <v>456</v>
      </c>
      <c r="G2149" s="99" t="b">
        <v>0</v>
      </c>
      <c r="H2149" s="99" t="b">
        <v>0</v>
      </c>
      <c r="I2149" s="99" t="b">
        <v>0</v>
      </c>
      <c r="J2149" s="99" t="b">
        <v>0</v>
      </c>
      <c r="K2149" s="99" t="b">
        <v>0</v>
      </c>
      <c r="L2149" s="99" t="b">
        <v>0</v>
      </c>
    </row>
    <row r="2150" spans="1:12" ht="15">
      <c r="A2150" s="101" t="s">
        <v>836</v>
      </c>
      <c r="B2150" s="99" t="s">
        <v>501</v>
      </c>
      <c r="C2150" s="99">
        <v>2</v>
      </c>
      <c r="D2150" s="103">
        <v>0.00047770306658634186</v>
      </c>
      <c r="E2150" s="103">
        <v>2.285107029566812</v>
      </c>
      <c r="F2150" s="99" t="s">
        <v>456</v>
      </c>
      <c r="G2150" s="99" t="b">
        <v>0</v>
      </c>
      <c r="H2150" s="99" t="b">
        <v>0</v>
      </c>
      <c r="I2150" s="99" t="b">
        <v>0</v>
      </c>
      <c r="J2150" s="99" t="b">
        <v>0</v>
      </c>
      <c r="K2150" s="99" t="b">
        <v>0</v>
      </c>
      <c r="L2150" s="99" t="b">
        <v>0</v>
      </c>
    </row>
    <row r="2151" spans="1:12" ht="15">
      <c r="A2151" s="101" t="s">
        <v>673</v>
      </c>
      <c r="B2151" s="99" t="s">
        <v>945</v>
      </c>
      <c r="C2151" s="99">
        <v>2</v>
      </c>
      <c r="D2151" s="103">
        <v>0.00047770306658634186</v>
      </c>
      <c r="E2151" s="103">
        <v>3.035229556350212</v>
      </c>
      <c r="F2151" s="99" t="s">
        <v>456</v>
      </c>
      <c r="G2151" s="99" t="b">
        <v>0</v>
      </c>
      <c r="H2151" s="99" t="b">
        <v>0</v>
      </c>
      <c r="I2151" s="99" t="b">
        <v>0</v>
      </c>
      <c r="J2151" s="99" t="b">
        <v>0</v>
      </c>
      <c r="K2151" s="99" t="b">
        <v>0</v>
      </c>
      <c r="L2151" s="99" t="b">
        <v>0</v>
      </c>
    </row>
    <row r="2152" spans="1:12" ht="15">
      <c r="A2152" s="101" t="s">
        <v>961</v>
      </c>
      <c r="B2152" s="99" t="s">
        <v>1642</v>
      </c>
      <c r="C2152" s="99">
        <v>2</v>
      </c>
      <c r="D2152" s="103">
        <v>0.00047770306658634186</v>
      </c>
      <c r="E2152" s="103">
        <v>3.160168292958512</v>
      </c>
      <c r="F2152" s="99" t="s">
        <v>456</v>
      </c>
      <c r="G2152" s="99" t="b">
        <v>0</v>
      </c>
      <c r="H2152" s="99" t="b">
        <v>0</v>
      </c>
      <c r="I2152" s="99" t="b">
        <v>0</v>
      </c>
      <c r="J2152" s="99" t="b">
        <v>0</v>
      </c>
      <c r="K2152" s="99" t="b">
        <v>0</v>
      </c>
      <c r="L2152" s="99" t="b">
        <v>0</v>
      </c>
    </row>
    <row r="2153" spans="1:12" ht="15">
      <c r="A2153" s="101" t="s">
        <v>2371</v>
      </c>
      <c r="B2153" s="99" t="s">
        <v>967</v>
      </c>
      <c r="C2153" s="99">
        <v>2</v>
      </c>
      <c r="D2153" s="103">
        <v>0.0006157902205606451</v>
      </c>
      <c r="E2153" s="103">
        <v>3.160168292958512</v>
      </c>
      <c r="F2153" s="99" t="s">
        <v>456</v>
      </c>
      <c r="G2153" s="99" t="b">
        <v>0</v>
      </c>
      <c r="H2153" s="99" t="b">
        <v>0</v>
      </c>
      <c r="I2153" s="99" t="b">
        <v>0</v>
      </c>
      <c r="J2153" s="99" t="b">
        <v>0</v>
      </c>
      <c r="K2153" s="99" t="b">
        <v>0</v>
      </c>
      <c r="L2153" s="99" t="b">
        <v>0</v>
      </c>
    </row>
    <row r="2154" spans="1:12" ht="15">
      <c r="A2154" s="101" t="s">
        <v>475</v>
      </c>
      <c r="B2154" s="99" t="s">
        <v>1422</v>
      </c>
      <c r="C2154" s="99">
        <v>2</v>
      </c>
      <c r="D2154" s="103">
        <v>0.00047770306658634186</v>
      </c>
      <c r="E2154" s="103">
        <v>1.8311095736942873</v>
      </c>
      <c r="F2154" s="99" t="s">
        <v>456</v>
      </c>
      <c r="G2154" s="99" t="b">
        <v>0</v>
      </c>
      <c r="H2154" s="99" t="b">
        <v>0</v>
      </c>
      <c r="I2154" s="99" t="b">
        <v>0</v>
      </c>
      <c r="J2154" s="99" t="b">
        <v>0</v>
      </c>
      <c r="K2154" s="99" t="b">
        <v>0</v>
      </c>
      <c r="L2154" s="99" t="b">
        <v>0</v>
      </c>
    </row>
    <row r="2155" spans="1:12" ht="15">
      <c r="A2155" s="101" t="s">
        <v>2163</v>
      </c>
      <c r="B2155" s="99" t="s">
        <v>1239</v>
      </c>
      <c r="C2155" s="99">
        <v>2</v>
      </c>
      <c r="D2155" s="103">
        <v>0.00047770306658634186</v>
      </c>
      <c r="E2155" s="103">
        <v>3.160168292958512</v>
      </c>
      <c r="F2155" s="99" t="s">
        <v>456</v>
      </c>
      <c r="G2155" s="99" t="b">
        <v>0</v>
      </c>
      <c r="H2155" s="99" t="b">
        <v>0</v>
      </c>
      <c r="I2155" s="99" t="b">
        <v>0</v>
      </c>
      <c r="J2155" s="99" t="b">
        <v>0</v>
      </c>
      <c r="K2155" s="99" t="b">
        <v>0</v>
      </c>
      <c r="L2155" s="99" t="b">
        <v>0</v>
      </c>
    </row>
    <row r="2156" spans="1:12" ht="15">
      <c r="A2156" s="101" t="s">
        <v>1148</v>
      </c>
      <c r="B2156" s="99" t="s">
        <v>2272</v>
      </c>
      <c r="C2156" s="99">
        <v>2</v>
      </c>
      <c r="D2156" s="103">
        <v>0.00047770306658634186</v>
      </c>
      <c r="E2156" s="103">
        <v>3.160168292958512</v>
      </c>
      <c r="F2156" s="99" t="s">
        <v>456</v>
      </c>
      <c r="G2156" s="99" t="b">
        <v>0</v>
      </c>
      <c r="H2156" s="99" t="b">
        <v>0</v>
      </c>
      <c r="I2156" s="99" t="b">
        <v>0</v>
      </c>
      <c r="J2156" s="99" t="b">
        <v>0</v>
      </c>
      <c r="K2156" s="99" t="b">
        <v>0</v>
      </c>
      <c r="L2156" s="99" t="b">
        <v>0</v>
      </c>
    </row>
    <row r="2157" spans="1:12" ht="15">
      <c r="A2157" s="101" t="s">
        <v>688</v>
      </c>
      <c r="B2157" s="99" t="s">
        <v>509</v>
      </c>
      <c r="C2157" s="99">
        <v>2</v>
      </c>
      <c r="D2157" s="103">
        <v>0.00047770306658634186</v>
      </c>
      <c r="E2157" s="103">
        <v>2.336259552014193</v>
      </c>
      <c r="F2157" s="99" t="s">
        <v>456</v>
      </c>
      <c r="G2157" s="99" t="b">
        <v>0</v>
      </c>
      <c r="H2157" s="99" t="b">
        <v>0</v>
      </c>
      <c r="I2157" s="99" t="b">
        <v>0</v>
      </c>
      <c r="J2157" s="99" t="b">
        <v>0</v>
      </c>
      <c r="K2157" s="99" t="b">
        <v>0</v>
      </c>
      <c r="L2157" s="99" t="b">
        <v>0</v>
      </c>
    </row>
    <row r="2158" spans="1:12" ht="15">
      <c r="A2158" s="101" t="s">
        <v>780</v>
      </c>
      <c r="B2158" s="99" t="s">
        <v>977</v>
      </c>
      <c r="C2158" s="99">
        <v>2</v>
      </c>
      <c r="D2158" s="103">
        <v>0.00047770306658634186</v>
      </c>
      <c r="E2158" s="103">
        <v>3.160168292958512</v>
      </c>
      <c r="F2158" s="99" t="s">
        <v>456</v>
      </c>
      <c r="G2158" s="99" t="b">
        <v>0</v>
      </c>
      <c r="H2158" s="99" t="b">
        <v>0</v>
      </c>
      <c r="I2158" s="99" t="b">
        <v>0</v>
      </c>
      <c r="J2158" s="99" t="b">
        <v>0</v>
      </c>
      <c r="K2158" s="99" t="b">
        <v>0</v>
      </c>
      <c r="L2158" s="99" t="b">
        <v>0</v>
      </c>
    </row>
    <row r="2159" spans="1:12" ht="15">
      <c r="A2159" s="101" t="s">
        <v>588</v>
      </c>
      <c r="B2159" s="99" t="s">
        <v>1526</v>
      </c>
      <c r="C2159" s="99">
        <v>2</v>
      </c>
      <c r="D2159" s="103">
        <v>0.00047770306658634186</v>
      </c>
      <c r="E2159" s="103">
        <v>2.5581083016305497</v>
      </c>
      <c r="F2159" s="99" t="s">
        <v>456</v>
      </c>
      <c r="G2159" s="99" t="b">
        <v>0</v>
      </c>
      <c r="H2159" s="99" t="b">
        <v>0</v>
      </c>
      <c r="I2159" s="99" t="b">
        <v>0</v>
      </c>
      <c r="J2159" s="99" t="b">
        <v>0</v>
      </c>
      <c r="K2159" s="99" t="b">
        <v>0</v>
      </c>
      <c r="L2159" s="99" t="b">
        <v>0</v>
      </c>
    </row>
    <row r="2160" spans="1:12" ht="15">
      <c r="A2160" s="101" t="s">
        <v>2382</v>
      </c>
      <c r="B2160" s="99" t="s">
        <v>1489</v>
      </c>
      <c r="C2160" s="99">
        <v>2</v>
      </c>
      <c r="D2160" s="103">
        <v>0.00047770306658634186</v>
      </c>
      <c r="E2160" s="103">
        <v>3.160168292958512</v>
      </c>
      <c r="F2160" s="99" t="s">
        <v>456</v>
      </c>
      <c r="G2160" s="99" t="b">
        <v>0</v>
      </c>
      <c r="H2160" s="99" t="b">
        <v>0</v>
      </c>
      <c r="I2160" s="99" t="b">
        <v>0</v>
      </c>
      <c r="J2160" s="99" t="b">
        <v>0</v>
      </c>
      <c r="K2160" s="99" t="b">
        <v>0</v>
      </c>
      <c r="L2160" s="99" t="b">
        <v>0</v>
      </c>
    </row>
    <row r="2161" spans="1:12" ht="15">
      <c r="A2161" s="101" t="s">
        <v>1529</v>
      </c>
      <c r="B2161" s="99" t="s">
        <v>854</v>
      </c>
      <c r="C2161" s="99">
        <v>2</v>
      </c>
      <c r="D2161" s="103">
        <v>0.00047770306658634186</v>
      </c>
      <c r="E2161" s="103">
        <v>3.035229556350212</v>
      </c>
      <c r="F2161" s="99" t="s">
        <v>456</v>
      </c>
      <c r="G2161" s="99" t="b">
        <v>1</v>
      </c>
      <c r="H2161" s="99" t="b">
        <v>0</v>
      </c>
      <c r="I2161" s="99" t="b">
        <v>0</v>
      </c>
      <c r="J2161" s="99" t="b">
        <v>0</v>
      </c>
      <c r="K2161" s="99" t="b">
        <v>0</v>
      </c>
      <c r="L2161" s="99" t="b">
        <v>0</v>
      </c>
    </row>
    <row r="2162" spans="1:12" ht="15">
      <c r="A2162" s="101" t="s">
        <v>1510</v>
      </c>
      <c r="B2162" s="99" t="s">
        <v>1562</v>
      </c>
      <c r="C2162" s="99">
        <v>2</v>
      </c>
      <c r="D2162" s="103">
        <v>0.0006157902205606451</v>
      </c>
      <c r="E2162" s="103">
        <v>3.160168292958512</v>
      </c>
      <c r="F2162" s="99" t="s">
        <v>456</v>
      </c>
      <c r="G2162" s="99" t="b">
        <v>0</v>
      </c>
      <c r="H2162" s="99" t="b">
        <v>0</v>
      </c>
      <c r="I2162" s="99" t="b">
        <v>0</v>
      </c>
      <c r="J2162" s="99" t="b">
        <v>0</v>
      </c>
      <c r="K2162" s="99" t="b">
        <v>0</v>
      </c>
      <c r="L2162" s="99" t="b">
        <v>0</v>
      </c>
    </row>
    <row r="2163" spans="1:12" ht="15">
      <c r="A2163" s="101" t="s">
        <v>671</v>
      </c>
      <c r="B2163" s="99" t="s">
        <v>564</v>
      </c>
      <c r="C2163" s="99">
        <v>2</v>
      </c>
      <c r="D2163" s="103">
        <v>0.00047770306658634186</v>
      </c>
      <c r="E2163" s="103">
        <v>1.8047806349719382</v>
      </c>
      <c r="F2163" s="99" t="s">
        <v>456</v>
      </c>
      <c r="G2163" s="99" t="b">
        <v>0</v>
      </c>
      <c r="H2163" s="99" t="b">
        <v>0</v>
      </c>
      <c r="I2163" s="99" t="b">
        <v>0</v>
      </c>
      <c r="J2163" s="99" t="b">
        <v>0</v>
      </c>
      <c r="K2163" s="99" t="b">
        <v>0</v>
      </c>
      <c r="L2163" s="99" t="b">
        <v>0</v>
      </c>
    </row>
    <row r="2164" spans="1:12" ht="15">
      <c r="A2164" s="101" t="s">
        <v>619</v>
      </c>
      <c r="B2164" s="99" t="s">
        <v>928</v>
      </c>
      <c r="C2164" s="99">
        <v>2</v>
      </c>
      <c r="D2164" s="103">
        <v>0.00047770306658634186</v>
      </c>
      <c r="E2164" s="103">
        <v>2.859138297294531</v>
      </c>
      <c r="F2164" s="99" t="s">
        <v>456</v>
      </c>
      <c r="G2164" s="99" t="b">
        <v>0</v>
      </c>
      <c r="H2164" s="99" t="b">
        <v>0</v>
      </c>
      <c r="I2164" s="99" t="b">
        <v>0</v>
      </c>
      <c r="J2164" s="99" t="b">
        <v>0</v>
      </c>
      <c r="K2164" s="99" t="b">
        <v>0</v>
      </c>
      <c r="L2164" s="99" t="b">
        <v>0</v>
      </c>
    </row>
    <row r="2165" spans="1:12" ht="15">
      <c r="A2165" s="101" t="s">
        <v>1236</v>
      </c>
      <c r="B2165" s="99" t="s">
        <v>915</v>
      </c>
      <c r="C2165" s="99">
        <v>2</v>
      </c>
      <c r="D2165" s="103">
        <v>0.00047770306658634186</v>
      </c>
      <c r="E2165" s="103">
        <v>2.859138297294531</v>
      </c>
      <c r="F2165" s="99" t="s">
        <v>456</v>
      </c>
      <c r="G2165" s="99" t="b">
        <v>0</v>
      </c>
      <c r="H2165" s="99" t="b">
        <v>0</v>
      </c>
      <c r="I2165" s="99" t="b">
        <v>0</v>
      </c>
      <c r="J2165" s="99" t="b">
        <v>0</v>
      </c>
      <c r="K2165" s="99" t="b">
        <v>0</v>
      </c>
      <c r="L2165" s="99" t="b">
        <v>0</v>
      </c>
    </row>
    <row r="2166" spans="1:12" ht="15">
      <c r="A2166" s="101" t="s">
        <v>527</v>
      </c>
      <c r="B2166" s="99" t="s">
        <v>1148</v>
      </c>
      <c r="C2166" s="99">
        <v>2</v>
      </c>
      <c r="D2166" s="103">
        <v>0.00047770306658634186</v>
      </c>
      <c r="E2166" s="103">
        <v>2.461198288622493</v>
      </c>
      <c r="F2166" s="99" t="s">
        <v>456</v>
      </c>
      <c r="G2166" s="99" t="b">
        <v>0</v>
      </c>
      <c r="H2166" s="99" t="b">
        <v>0</v>
      </c>
      <c r="I2166" s="99" t="b">
        <v>0</v>
      </c>
      <c r="J2166" s="99" t="b">
        <v>0</v>
      </c>
      <c r="K2166" s="99" t="b">
        <v>0</v>
      </c>
      <c r="L2166" s="99" t="b">
        <v>0</v>
      </c>
    </row>
    <row r="2167" spans="1:12" ht="15">
      <c r="A2167" s="101" t="s">
        <v>2126</v>
      </c>
      <c r="B2167" s="99" t="s">
        <v>483</v>
      </c>
      <c r="C2167" s="99">
        <v>2</v>
      </c>
      <c r="D2167" s="103">
        <v>0.00047770306658634186</v>
      </c>
      <c r="E2167" s="103">
        <v>2.160168292958512</v>
      </c>
      <c r="F2167" s="99" t="s">
        <v>456</v>
      </c>
      <c r="G2167" s="99" t="b">
        <v>0</v>
      </c>
      <c r="H2167" s="99" t="b">
        <v>0</v>
      </c>
      <c r="I2167" s="99" t="b">
        <v>0</v>
      </c>
      <c r="J2167" s="99" t="b">
        <v>0</v>
      </c>
      <c r="K2167" s="99" t="b">
        <v>0</v>
      </c>
      <c r="L2167" s="99" t="b">
        <v>0</v>
      </c>
    </row>
    <row r="2168" spans="1:12" ht="15">
      <c r="A2168" s="101" t="s">
        <v>492</v>
      </c>
      <c r="B2168" s="99" t="s">
        <v>837</v>
      </c>
      <c r="C2168" s="99">
        <v>2</v>
      </c>
      <c r="D2168" s="103">
        <v>0.00047770306658634186</v>
      </c>
      <c r="E2168" s="103">
        <v>2.1321395693582685</v>
      </c>
      <c r="F2168" s="99" t="s">
        <v>456</v>
      </c>
      <c r="G2168" s="99" t="b">
        <v>0</v>
      </c>
      <c r="H2168" s="99" t="b">
        <v>0</v>
      </c>
      <c r="I2168" s="99" t="b">
        <v>0</v>
      </c>
      <c r="J2168" s="99" t="b">
        <v>0</v>
      </c>
      <c r="K2168" s="99" t="b">
        <v>0</v>
      </c>
      <c r="L2168" s="99" t="b">
        <v>0</v>
      </c>
    </row>
    <row r="2169" spans="1:12" ht="15">
      <c r="A2169" s="101" t="s">
        <v>923</v>
      </c>
      <c r="B2169" s="99" t="s">
        <v>475</v>
      </c>
      <c r="C2169" s="99">
        <v>2</v>
      </c>
      <c r="D2169" s="103">
        <v>0.00047770306658634186</v>
      </c>
      <c r="E2169" s="103">
        <v>1.8448978581799207</v>
      </c>
      <c r="F2169" s="99" t="s">
        <v>456</v>
      </c>
      <c r="G2169" s="99" t="b">
        <v>0</v>
      </c>
      <c r="H2169" s="99" t="b">
        <v>0</v>
      </c>
      <c r="I2169" s="99" t="b">
        <v>0</v>
      </c>
      <c r="J2169" s="99" t="b">
        <v>0</v>
      </c>
      <c r="K2169" s="99" t="b">
        <v>0</v>
      </c>
      <c r="L2169" s="99" t="b">
        <v>0</v>
      </c>
    </row>
    <row r="2170" spans="1:12" ht="15">
      <c r="A2170" s="101" t="s">
        <v>721</v>
      </c>
      <c r="B2170" s="99" t="s">
        <v>708</v>
      </c>
      <c r="C2170" s="99">
        <v>2</v>
      </c>
      <c r="D2170" s="103">
        <v>0.00047770306658634186</v>
      </c>
      <c r="E2170" s="103">
        <v>2.6830470382388496</v>
      </c>
      <c r="F2170" s="99" t="s">
        <v>456</v>
      </c>
      <c r="G2170" s="99" t="b">
        <v>0</v>
      </c>
      <c r="H2170" s="99" t="b">
        <v>0</v>
      </c>
      <c r="I2170" s="99" t="b">
        <v>0</v>
      </c>
      <c r="J2170" s="99" t="b">
        <v>0</v>
      </c>
      <c r="K2170" s="99" t="b">
        <v>0</v>
      </c>
      <c r="L2170" s="99" t="b">
        <v>0</v>
      </c>
    </row>
    <row r="2171" spans="1:12" ht="15">
      <c r="A2171" s="101" t="s">
        <v>1642</v>
      </c>
      <c r="B2171" s="99" t="s">
        <v>1371</v>
      </c>
      <c r="C2171" s="99">
        <v>2</v>
      </c>
      <c r="D2171" s="103">
        <v>0.00047770306658634186</v>
      </c>
      <c r="E2171" s="103">
        <v>3.160168292958512</v>
      </c>
      <c r="F2171" s="99" t="s">
        <v>456</v>
      </c>
      <c r="G2171" s="99" t="b">
        <v>0</v>
      </c>
      <c r="H2171" s="99" t="b">
        <v>0</v>
      </c>
      <c r="I2171" s="99" t="b">
        <v>0</v>
      </c>
      <c r="J2171" s="99" t="b">
        <v>0</v>
      </c>
      <c r="K2171" s="99" t="b">
        <v>0</v>
      </c>
      <c r="L2171" s="99" t="b">
        <v>0</v>
      </c>
    </row>
    <row r="2172" spans="1:12" ht="15">
      <c r="A2172" s="101" t="s">
        <v>606</v>
      </c>
      <c r="B2172" s="99" t="s">
        <v>757</v>
      </c>
      <c r="C2172" s="99">
        <v>2</v>
      </c>
      <c r="D2172" s="103">
        <v>0.00047770306658634186</v>
      </c>
      <c r="E2172" s="103">
        <v>2.734199560686231</v>
      </c>
      <c r="F2172" s="99" t="s">
        <v>456</v>
      </c>
      <c r="G2172" s="99" t="b">
        <v>0</v>
      </c>
      <c r="H2172" s="99" t="b">
        <v>0</v>
      </c>
      <c r="I2172" s="99" t="b">
        <v>0</v>
      </c>
      <c r="J2172" s="99" t="b">
        <v>0</v>
      </c>
      <c r="K2172" s="99" t="b">
        <v>0</v>
      </c>
      <c r="L2172" s="99" t="b">
        <v>0</v>
      </c>
    </row>
    <row r="2173" spans="1:12" ht="15">
      <c r="A2173" s="101" t="s">
        <v>501</v>
      </c>
      <c r="B2173" s="99" t="s">
        <v>531</v>
      </c>
      <c r="C2173" s="99">
        <v>2</v>
      </c>
      <c r="D2173" s="103">
        <v>0.00047770306658634186</v>
      </c>
      <c r="E2173" s="103">
        <v>1.6460634719856797</v>
      </c>
      <c r="F2173" s="99" t="s">
        <v>456</v>
      </c>
      <c r="G2173" s="99" t="b">
        <v>0</v>
      </c>
      <c r="H2173" s="99" t="b">
        <v>0</v>
      </c>
      <c r="I2173" s="99" t="b">
        <v>0</v>
      </c>
      <c r="J2173" s="99" t="b">
        <v>0</v>
      </c>
      <c r="K2173" s="99" t="b">
        <v>0</v>
      </c>
      <c r="L2173" s="99" t="b">
        <v>0</v>
      </c>
    </row>
    <row r="2174" spans="1:12" ht="15">
      <c r="A2174" s="101" t="s">
        <v>611</v>
      </c>
      <c r="B2174" s="99" t="s">
        <v>615</v>
      </c>
      <c r="C2174" s="99">
        <v>2</v>
      </c>
      <c r="D2174" s="103">
        <v>0.0006157902205606451</v>
      </c>
      <c r="E2174" s="103">
        <v>2.43316956502225</v>
      </c>
      <c r="F2174" s="99" t="s">
        <v>456</v>
      </c>
      <c r="G2174" s="99" t="b">
        <v>0</v>
      </c>
      <c r="H2174" s="99" t="b">
        <v>0</v>
      </c>
      <c r="I2174" s="99" t="b">
        <v>0</v>
      </c>
      <c r="J2174" s="99" t="b">
        <v>0</v>
      </c>
      <c r="K2174" s="99" t="b">
        <v>0</v>
      </c>
      <c r="L2174" s="99" t="b">
        <v>0</v>
      </c>
    </row>
    <row r="2175" spans="1:12" ht="15">
      <c r="A2175" s="101" t="s">
        <v>492</v>
      </c>
      <c r="B2175" s="99" t="s">
        <v>1539</v>
      </c>
      <c r="C2175" s="99">
        <v>2</v>
      </c>
      <c r="D2175" s="103">
        <v>0.00047770306658634186</v>
      </c>
      <c r="E2175" s="103">
        <v>2.2570783059665684</v>
      </c>
      <c r="F2175" s="99" t="s">
        <v>456</v>
      </c>
      <c r="G2175" s="99" t="b">
        <v>0</v>
      </c>
      <c r="H2175" s="99" t="b">
        <v>0</v>
      </c>
      <c r="I2175" s="99" t="b">
        <v>0</v>
      </c>
      <c r="J2175" s="99" t="b">
        <v>0</v>
      </c>
      <c r="K2175" s="99" t="b">
        <v>0</v>
      </c>
      <c r="L2175" s="99" t="b">
        <v>0</v>
      </c>
    </row>
    <row r="2176" spans="1:12" ht="15">
      <c r="A2176" s="101" t="s">
        <v>2188</v>
      </c>
      <c r="B2176" s="99" t="s">
        <v>475</v>
      </c>
      <c r="C2176" s="99">
        <v>2</v>
      </c>
      <c r="D2176" s="103">
        <v>0.00047770306658634186</v>
      </c>
      <c r="E2176" s="103">
        <v>1.8448978581799207</v>
      </c>
      <c r="F2176" s="99" t="s">
        <v>456</v>
      </c>
      <c r="G2176" s="99" t="b">
        <v>1</v>
      </c>
      <c r="H2176" s="99" t="b">
        <v>0</v>
      </c>
      <c r="I2176" s="99" t="b">
        <v>0</v>
      </c>
      <c r="J2176" s="99" t="b">
        <v>0</v>
      </c>
      <c r="K2176" s="99" t="b">
        <v>0</v>
      </c>
      <c r="L2176" s="99" t="b">
        <v>0</v>
      </c>
    </row>
    <row r="2177" spans="1:12" ht="15">
      <c r="A2177" s="101" t="s">
        <v>1017</v>
      </c>
      <c r="B2177" s="99" t="s">
        <v>2160</v>
      </c>
      <c r="C2177" s="99">
        <v>2</v>
      </c>
      <c r="D2177" s="103">
        <v>0.00047770306658634186</v>
      </c>
      <c r="E2177" s="103">
        <v>2.9383195433421556</v>
      </c>
      <c r="F2177" s="99" t="s">
        <v>456</v>
      </c>
      <c r="G2177" s="99" t="b">
        <v>0</v>
      </c>
      <c r="H2177" s="99" t="b">
        <v>0</v>
      </c>
      <c r="I2177" s="99" t="b">
        <v>0</v>
      </c>
      <c r="J2177" s="99" t="b">
        <v>0</v>
      </c>
      <c r="K2177" s="99" t="b">
        <v>0</v>
      </c>
      <c r="L2177" s="99" t="b">
        <v>0</v>
      </c>
    </row>
    <row r="2178" spans="1:12" ht="15">
      <c r="A2178" s="101" t="s">
        <v>1389</v>
      </c>
      <c r="B2178" s="99" t="s">
        <v>1598</v>
      </c>
      <c r="C2178" s="99">
        <v>2</v>
      </c>
      <c r="D2178" s="103">
        <v>0.00047770306658634186</v>
      </c>
      <c r="E2178" s="103">
        <v>3.160168292958512</v>
      </c>
      <c r="F2178" s="99" t="s">
        <v>456</v>
      </c>
      <c r="G2178" s="99" t="b">
        <v>0</v>
      </c>
      <c r="H2178" s="99" t="b">
        <v>0</v>
      </c>
      <c r="I2178" s="99" t="b">
        <v>0</v>
      </c>
      <c r="J2178" s="99" t="b">
        <v>0</v>
      </c>
      <c r="K2178" s="99" t="b">
        <v>0</v>
      </c>
      <c r="L2178" s="99" t="b">
        <v>0</v>
      </c>
    </row>
    <row r="2179" spans="1:12" ht="15">
      <c r="A2179" s="101" t="s">
        <v>758</v>
      </c>
      <c r="B2179" s="99" t="s">
        <v>893</v>
      </c>
      <c r="C2179" s="99">
        <v>2</v>
      </c>
      <c r="D2179" s="103">
        <v>0.00047770306658634186</v>
      </c>
      <c r="E2179" s="103">
        <v>2.984077033902831</v>
      </c>
      <c r="F2179" s="99" t="s">
        <v>456</v>
      </c>
      <c r="G2179" s="99" t="b">
        <v>0</v>
      </c>
      <c r="H2179" s="99" t="b">
        <v>0</v>
      </c>
      <c r="I2179" s="99" t="b">
        <v>0</v>
      </c>
      <c r="J2179" s="99" t="b">
        <v>0</v>
      </c>
      <c r="K2179" s="99" t="b">
        <v>0</v>
      </c>
      <c r="L2179" s="99" t="b">
        <v>0</v>
      </c>
    </row>
    <row r="2180" spans="1:12" ht="15">
      <c r="A2180" s="101" t="s">
        <v>670</v>
      </c>
      <c r="B2180" s="99" t="s">
        <v>692</v>
      </c>
      <c r="C2180" s="99">
        <v>2</v>
      </c>
      <c r="D2180" s="103">
        <v>0.00047770306658634186</v>
      </c>
      <c r="E2180" s="103">
        <v>2.248123463313642</v>
      </c>
      <c r="F2180" s="99" t="s">
        <v>456</v>
      </c>
      <c r="G2180" s="99" t="b">
        <v>1</v>
      </c>
      <c r="H2180" s="99" t="b">
        <v>0</v>
      </c>
      <c r="I2180" s="99" t="b">
        <v>0</v>
      </c>
      <c r="J2180" s="99" t="b">
        <v>0</v>
      </c>
      <c r="K2180" s="99" t="b">
        <v>0</v>
      </c>
      <c r="L2180" s="99" t="b">
        <v>0</v>
      </c>
    </row>
    <row r="2181" spans="1:12" ht="15">
      <c r="A2181" s="101" t="s">
        <v>496</v>
      </c>
      <c r="B2181" s="99" t="s">
        <v>476</v>
      </c>
      <c r="C2181" s="99">
        <v>2</v>
      </c>
      <c r="D2181" s="103">
        <v>0.00047770306658634186</v>
      </c>
      <c r="E2181" s="103">
        <v>1.1260748465417865</v>
      </c>
      <c r="F2181" s="99" t="s">
        <v>456</v>
      </c>
      <c r="G2181" s="99" t="b">
        <v>0</v>
      </c>
      <c r="H2181" s="99" t="b">
        <v>0</v>
      </c>
      <c r="I2181" s="99" t="b">
        <v>0</v>
      </c>
      <c r="J2181" s="99" t="b">
        <v>0</v>
      </c>
      <c r="K2181" s="99" t="b">
        <v>0</v>
      </c>
      <c r="L2181" s="99" t="b">
        <v>0</v>
      </c>
    </row>
    <row r="2182" spans="1:12" ht="15">
      <c r="A2182" s="101" t="s">
        <v>693</v>
      </c>
      <c r="B2182" s="99" t="s">
        <v>481</v>
      </c>
      <c r="C2182" s="99">
        <v>2</v>
      </c>
      <c r="D2182" s="103">
        <v>0.00047770306658634186</v>
      </c>
      <c r="E2182" s="103">
        <v>1.8311095736942873</v>
      </c>
      <c r="F2182" s="99" t="s">
        <v>456</v>
      </c>
      <c r="G2182" s="99" t="b">
        <v>0</v>
      </c>
      <c r="H2182" s="99" t="b">
        <v>0</v>
      </c>
      <c r="I2182" s="99" t="b">
        <v>0</v>
      </c>
      <c r="J2182" s="99" t="b">
        <v>0</v>
      </c>
      <c r="K2182" s="99" t="b">
        <v>0</v>
      </c>
      <c r="L2182" s="99" t="b">
        <v>0</v>
      </c>
    </row>
    <row r="2183" spans="1:12" ht="15">
      <c r="A2183" s="101" t="s">
        <v>927</v>
      </c>
      <c r="B2183" s="99" t="s">
        <v>494</v>
      </c>
      <c r="C2183" s="99">
        <v>2</v>
      </c>
      <c r="D2183" s="103">
        <v>0.00047770306658634186</v>
      </c>
      <c r="E2183" s="103">
        <v>1.8776217029885438</v>
      </c>
      <c r="F2183" s="99" t="s">
        <v>456</v>
      </c>
      <c r="G2183" s="99" t="b">
        <v>0</v>
      </c>
      <c r="H2183" s="99" t="b">
        <v>0</v>
      </c>
      <c r="I2183" s="99" t="b">
        <v>0</v>
      </c>
      <c r="J2183" s="99" t="b">
        <v>0</v>
      </c>
      <c r="K2183" s="99" t="b">
        <v>0</v>
      </c>
      <c r="L2183" s="99" t="b">
        <v>0</v>
      </c>
    </row>
    <row r="2184" spans="1:12" ht="15">
      <c r="A2184" s="101" t="s">
        <v>685</v>
      </c>
      <c r="B2184" s="99" t="s">
        <v>1042</v>
      </c>
      <c r="C2184" s="99">
        <v>2</v>
      </c>
      <c r="D2184" s="103">
        <v>0.00047770306658634186</v>
      </c>
      <c r="E2184" s="103">
        <v>2.7622282842864743</v>
      </c>
      <c r="F2184" s="99" t="s">
        <v>456</v>
      </c>
      <c r="G2184" s="99" t="b">
        <v>0</v>
      </c>
      <c r="H2184" s="99" t="b">
        <v>0</v>
      </c>
      <c r="I2184" s="99" t="b">
        <v>0</v>
      </c>
      <c r="J2184" s="99" t="b">
        <v>0</v>
      </c>
      <c r="K2184" s="99" t="b">
        <v>0</v>
      </c>
      <c r="L2184" s="99" t="b">
        <v>0</v>
      </c>
    </row>
    <row r="2185" spans="1:12" ht="15">
      <c r="A2185" s="101" t="s">
        <v>718</v>
      </c>
      <c r="B2185" s="99" t="s">
        <v>677</v>
      </c>
      <c r="C2185" s="99">
        <v>2</v>
      </c>
      <c r="D2185" s="103">
        <v>0.00047770306658634186</v>
      </c>
      <c r="E2185" s="103">
        <v>2.43316956502225</v>
      </c>
      <c r="F2185" s="99" t="s">
        <v>456</v>
      </c>
      <c r="G2185" s="99" t="b">
        <v>0</v>
      </c>
      <c r="H2185" s="99" t="b">
        <v>0</v>
      </c>
      <c r="I2185" s="99" t="b">
        <v>0</v>
      </c>
      <c r="J2185" s="99" t="b">
        <v>0</v>
      </c>
      <c r="K2185" s="99" t="b">
        <v>0</v>
      </c>
      <c r="L2185" s="99" t="b">
        <v>0</v>
      </c>
    </row>
    <row r="2186" spans="1:12" ht="15">
      <c r="A2186" s="101" t="s">
        <v>1003</v>
      </c>
      <c r="B2186" s="99" t="s">
        <v>501</v>
      </c>
      <c r="C2186" s="99">
        <v>2</v>
      </c>
      <c r="D2186" s="103">
        <v>0.00047770306658634186</v>
      </c>
      <c r="E2186" s="103">
        <v>2.160168292958512</v>
      </c>
      <c r="F2186" s="99" t="s">
        <v>456</v>
      </c>
      <c r="G2186" s="99" t="b">
        <v>0</v>
      </c>
      <c r="H2186" s="99" t="b">
        <v>0</v>
      </c>
      <c r="I2186" s="99" t="b">
        <v>0</v>
      </c>
      <c r="J2186" s="99" t="b">
        <v>0</v>
      </c>
      <c r="K2186" s="99" t="b">
        <v>0</v>
      </c>
      <c r="L2186" s="99" t="b">
        <v>0</v>
      </c>
    </row>
    <row r="2187" spans="1:12" ht="15">
      <c r="A2187" s="101" t="s">
        <v>644</v>
      </c>
      <c r="B2187" s="99" t="s">
        <v>1242</v>
      </c>
      <c r="C2187" s="99">
        <v>2</v>
      </c>
      <c r="D2187" s="103">
        <v>0.00047770306658634186</v>
      </c>
      <c r="E2187" s="103">
        <v>2.3820170425748683</v>
      </c>
      <c r="F2187" s="99" t="s">
        <v>456</v>
      </c>
      <c r="G2187" s="99" t="b">
        <v>0</v>
      </c>
      <c r="H2187" s="99" t="b">
        <v>0</v>
      </c>
      <c r="I2187" s="99" t="b">
        <v>0</v>
      </c>
      <c r="J2187" s="99" t="b">
        <v>0</v>
      </c>
      <c r="K2187" s="99" t="b">
        <v>1</v>
      </c>
      <c r="L2187" s="99" t="b">
        <v>0</v>
      </c>
    </row>
    <row r="2188" spans="1:12" ht="15">
      <c r="A2188" s="101" t="s">
        <v>694</v>
      </c>
      <c r="B2188" s="99" t="s">
        <v>628</v>
      </c>
      <c r="C2188" s="99">
        <v>2</v>
      </c>
      <c r="D2188" s="103">
        <v>0.00047770306658634186</v>
      </c>
      <c r="E2188" s="103">
        <v>2.3150702529442553</v>
      </c>
      <c r="F2188" s="99" t="s">
        <v>456</v>
      </c>
      <c r="G2188" s="99" t="b">
        <v>0</v>
      </c>
      <c r="H2188" s="99" t="b">
        <v>0</v>
      </c>
      <c r="I2188" s="99" t="b">
        <v>0</v>
      </c>
      <c r="J2188" s="99" t="b">
        <v>0</v>
      </c>
      <c r="K2188" s="99" t="b">
        <v>0</v>
      </c>
      <c r="L2188" s="99" t="b">
        <v>0</v>
      </c>
    </row>
    <row r="2189" spans="1:12" ht="15">
      <c r="A2189" s="101" t="s">
        <v>507</v>
      </c>
      <c r="B2189" s="99" t="s">
        <v>529</v>
      </c>
      <c r="C2189" s="99">
        <v>2</v>
      </c>
      <c r="D2189" s="103">
        <v>0.00047770306658634186</v>
      </c>
      <c r="E2189" s="103">
        <v>1.993836871191987</v>
      </c>
      <c r="F2189" s="99" t="s">
        <v>456</v>
      </c>
      <c r="G2189" s="99" t="b">
        <v>0</v>
      </c>
      <c r="H2189" s="99" t="b">
        <v>0</v>
      </c>
      <c r="I2189" s="99" t="b">
        <v>0</v>
      </c>
      <c r="J2189" s="99" t="b">
        <v>0</v>
      </c>
      <c r="K2189" s="99" t="b">
        <v>0</v>
      </c>
      <c r="L2189" s="99" t="b">
        <v>0</v>
      </c>
    </row>
    <row r="2190" spans="1:12" ht="15">
      <c r="A2190" s="101" t="s">
        <v>1452</v>
      </c>
      <c r="B2190" s="99" t="s">
        <v>1259</v>
      </c>
      <c r="C2190" s="99">
        <v>2</v>
      </c>
      <c r="D2190" s="103">
        <v>0.0006157902205606451</v>
      </c>
      <c r="E2190" s="103">
        <v>3.160168292958512</v>
      </c>
      <c r="F2190" s="99" t="s">
        <v>456</v>
      </c>
      <c r="G2190" s="99" t="b">
        <v>0</v>
      </c>
      <c r="H2190" s="99" t="b">
        <v>0</v>
      </c>
      <c r="I2190" s="99" t="b">
        <v>0</v>
      </c>
      <c r="J2190" s="99" t="b">
        <v>0</v>
      </c>
      <c r="K2190" s="99" t="b">
        <v>0</v>
      </c>
      <c r="L2190" s="99" t="b">
        <v>0</v>
      </c>
    </row>
    <row r="2191" spans="1:12" ht="15">
      <c r="A2191" s="101" t="s">
        <v>606</v>
      </c>
      <c r="B2191" s="99" t="s">
        <v>1912</v>
      </c>
      <c r="C2191" s="99">
        <v>2</v>
      </c>
      <c r="D2191" s="103">
        <v>0.00047770306658634186</v>
      </c>
      <c r="E2191" s="103">
        <v>2.734199560686231</v>
      </c>
      <c r="F2191" s="99" t="s">
        <v>456</v>
      </c>
      <c r="G2191" s="99" t="b">
        <v>0</v>
      </c>
      <c r="H2191" s="99" t="b">
        <v>0</v>
      </c>
      <c r="I2191" s="99" t="b">
        <v>0</v>
      </c>
      <c r="J2191" s="99" t="b">
        <v>0</v>
      </c>
      <c r="K2191" s="99" t="b">
        <v>0</v>
      </c>
      <c r="L2191" s="99" t="b">
        <v>0</v>
      </c>
    </row>
    <row r="2192" spans="1:12" ht="15">
      <c r="A2192" s="101" t="s">
        <v>484</v>
      </c>
      <c r="B2192" s="99" t="s">
        <v>716</v>
      </c>
      <c r="C2192" s="99">
        <v>2</v>
      </c>
      <c r="D2192" s="103">
        <v>0.00047770306658634186</v>
      </c>
      <c r="E2192" s="103">
        <v>1.5069557791831683</v>
      </c>
      <c r="F2192" s="99" t="s">
        <v>456</v>
      </c>
      <c r="G2192" s="99" t="b">
        <v>0</v>
      </c>
      <c r="H2192" s="99" t="b">
        <v>0</v>
      </c>
      <c r="I2192" s="99" t="b">
        <v>0</v>
      </c>
      <c r="J2192" s="99" t="b">
        <v>0</v>
      </c>
      <c r="K2192" s="99" t="b">
        <v>0</v>
      </c>
      <c r="L2192" s="99" t="b">
        <v>0</v>
      </c>
    </row>
    <row r="2193" spans="1:12" ht="15">
      <c r="A2193" s="101" t="s">
        <v>481</v>
      </c>
      <c r="B2193" s="99" t="s">
        <v>474</v>
      </c>
      <c r="C2193" s="99">
        <v>2</v>
      </c>
      <c r="D2193" s="103">
        <v>0.0006157902205606451</v>
      </c>
      <c r="E2193" s="103">
        <v>0.7848095540413181</v>
      </c>
      <c r="F2193" s="99" t="s">
        <v>456</v>
      </c>
      <c r="G2193" s="99" t="b">
        <v>0</v>
      </c>
      <c r="H2193" s="99" t="b">
        <v>0</v>
      </c>
      <c r="I2193" s="99" t="b">
        <v>0</v>
      </c>
      <c r="J2193" s="99" t="b">
        <v>0</v>
      </c>
      <c r="K2193" s="99" t="b">
        <v>0</v>
      </c>
      <c r="L2193" s="99" t="b">
        <v>0</v>
      </c>
    </row>
    <row r="2194" spans="1:12" ht="15">
      <c r="A2194" s="101" t="s">
        <v>705</v>
      </c>
      <c r="B2194" s="99" t="s">
        <v>2126</v>
      </c>
      <c r="C2194" s="99">
        <v>2</v>
      </c>
      <c r="D2194" s="103">
        <v>0.00047770306658634186</v>
      </c>
      <c r="E2194" s="103">
        <v>2.9383195433421556</v>
      </c>
      <c r="F2194" s="99" t="s">
        <v>456</v>
      </c>
      <c r="G2194" s="99" t="b">
        <v>0</v>
      </c>
      <c r="H2194" s="99" t="b">
        <v>0</v>
      </c>
      <c r="I2194" s="99" t="b">
        <v>0</v>
      </c>
      <c r="J2194" s="99" t="b">
        <v>0</v>
      </c>
      <c r="K2194" s="99" t="b">
        <v>0</v>
      </c>
      <c r="L2194" s="99" t="b">
        <v>0</v>
      </c>
    </row>
    <row r="2195" spans="1:12" ht="15">
      <c r="A2195" s="101" t="s">
        <v>1796</v>
      </c>
      <c r="B2195" s="99" t="s">
        <v>500</v>
      </c>
      <c r="C2195" s="99">
        <v>2</v>
      </c>
      <c r="D2195" s="103">
        <v>0.00047770306658634186</v>
      </c>
      <c r="E2195" s="103">
        <v>2.2755617116605817</v>
      </c>
      <c r="F2195" s="99" t="s">
        <v>456</v>
      </c>
      <c r="G2195" s="99" t="b">
        <v>0</v>
      </c>
      <c r="H2195" s="99" t="b">
        <v>0</v>
      </c>
      <c r="I2195" s="99" t="b">
        <v>0</v>
      </c>
      <c r="J2195" s="99" t="b">
        <v>0</v>
      </c>
      <c r="K2195" s="99" t="b">
        <v>0</v>
      </c>
      <c r="L2195" s="99" t="b">
        <v>0</v>
      </c>
    </row>
    <row r="2196" spans="1:12" ht="15">
      <c r="A2196" s="101" t="s">
        <v>476</v>
      </c>
      <c r="B2196" s="99" t="s">
        <v>1618</v>
      </c>
      <c r="C2196" s="99">
        <v>2</v>
      </c>
      <c r="D2196" s="103">
        <v>0.00047770306658634186</v>
      </c>
      <c r="E2196" s="103">
        <v>1.690346276980349</v>
      </c>
      <c r="F2196" s="99" t="s">
        <v>456</v>
      </c>
      <c r="G2196" s="99" t="b">
        <v>0</v>
      </c>
      <c r="H2196" s="99" t="b">
        <v>0</v>
      </c>
      <c r="I2196" s="99" t="b">
        <v>0</v>
      </c>
      <c r="J2196" s="99" t="b">
        <v>0</v>
      </c>
      <c r="K2196" s="99" t="b">
        <v>0</v>
      </c>
      <c r="L2196" s="99" t="b">
        <v>0</v>
      </c>
    </row>
    <row r="2197" spans="1:12" ht="15">
      <c r="A2197" s="101" t="s">
        <v>1756</v>
      </c>
      <c r="B2197" s="99" t="s">
        <v>590</v>
      </c>
      <c r="C2197" s="99">
        <v>2</v>
      </c>
      <c r="D2197" s="103">
        <v>0.00047770306658634186</v>
      </c>
      <c r="E2197" s="103">
        <v>2.6372895476781744</v>
      </c>
      <c r="F2197" s="99" t="s">
        <v>456</v>
      </c>
      <c r="G2197" s="99" t="b">
        <v>0</v>
      </c>
      <c r="H2197" s="99" t="b">
        <v>0</v>
      </c>
      <c r="I2197" s="99" t="b">
        <v>0</v>
      </c>
      <c r="J2197" s="99" t="b">
        <v>0</v>
      </c>
      <c r="K2197" s="99" t="b">
        <v>0</v>
      </c>
      <c r="L2197" s="99" t="b">
        <v>0</v>
      </c>
    </row>
    <row r="2198" spans="1:12" ht="15">
      <c r="A2198" s="101" t="s">
        <v>1598</v>
      </c>
      <c r="B2198" s="99" t="s">
        <v>718</v>
      </c>
      <c r="C2198" s="99">
        <v>2</v>
      </c>
      <c r="D2198" s="103">
        <v>0.00047770306658634186</v>
      </c>
      <c r="E2198" s="103">
        <v>2.859138297294531</v>
      </c>
      <c r="F2198" s="99" t="s">
        <v>456</v>
      </c>
      <c r="G2198" s="99" t="b">
        <v>0</v>
      </c>
      <c r="H2198" s="99" t="b">
        <v>0</v>
      </c>
      <c r="I2198" s="99" t="b">
        <v>0</v>
      </c>
      <c r="J2198" s="99" t="b">
        <v>0</v>
      </c>
      <c r="K2198" s="99" t="b">
        <v>0</v>
      </c>
      <c r="L2198" s="99" t="b">
        <v>0</v>
      </c>
    </row>
    <row r="2199" spans="1:12" ht="15">
      <c r="A2199" s="101" t="s">
        <v>476</v>
      </c>
      <c r="B2199" s="99" t="s">
        <v>531</v>
      </c>
      <c r="C2199" s="99">
        <v>2</v>
      </c>
      <c r="D2199" s="103">
        <v>0.00047770306658634186</v>
      </c>
      <c r="E2199" s="103">
        <v>1.0213394960217734</v>
      </c>
      <c r="F2199" s="99" t="s">
        <v>456</v>
      </c>
      <c r="G2199" s="99" t="b">
        <v>0</v>
      </c>
      <c r="H2199" s="99" t="b">
        <v>0</v>
      </c>
      <c r="I2199" s="99" t="b">
        <v>0</v>
      </c>
      <c r="J2199" s="99" t="b">
        <v>0</v>
      </c>
      <c r="K2199" s="99" t="b">
        <v>0</v>
      </c>
      <c r="L2199" s="99" t="b">
        <v>0</v>
      </c>
    </row>
    <row r="2200" spans="1:12" ht="15">
      <c r="A2200" s="101" t="s">
        <v>919</v>
      </c>
      <c r="B2200" s="99" t="s">
        <v>482</v>
      </c>
      <c r="C2200" s="99">
        <v>2</v>
      </c>
      <c r="D2200" s="103">
        <v>0.00047770306658634186</v>
      </c>
      <c r="E2200" s="103">
        <v>2.2570783059665684</v>
      </c>
      <c r="F2200" s="99" t="s">
        <v>456</v>
      </c>
      <c r="G2200" s="99" t="b">
        <v>0</v>
      </c>
      <c r="H2200" s="99" t="b">
        <v>0</v>
      </c>
      <c r="I2200" s="99" t="b">
        <v>0</v>
      </c>
      <c r="J2200" s="99" t="b">
        <v>0</v>
      </c>
      <c r="K2200" s="99" t="b">
        <v>0</v>
      </c>
      <c r="L2200" s="99" t="b">
        <v>0</v>
      </c>
    </row>
    <row r="2201" spans="1:12" ht="15">
      <c r="A2201" s="101" t="s">
        <v>533</v>
      </c>
      <c r="B2201" s="99" t="s">
        <v>677</v>
      </c>
      <c r="C2201" s="99">
        <v>2</v>
      </c>
      <c r="D2201" s="103">
        <v>0.0006157902205606451</v>
      </c>
      <c r="E2201" s="103">
        <v>2.080987046910887</v>
      </c>
      <c r="F2201" s="99" t="s">
        <v>456</v>
      </c>
      <c r="G2201" s="99" t="b">
        <v>0</v>
      </c>
      <c r="H2201" s="99" t="b">
        <v>0</v>
      </c>
      <c r="I2201" s="99" t="b">
        <v>0</v>
      </c>
      <c r="J2201" s="99" t="b">
        <v>0</v>
      </c>
      <c r="K2201" s="99" t="b">
        <v>0</v>
      </c>
      <c r="L2201" s="99" t="b">
        <v>0</v>
      </c>
    </row>
    <row r="2202" spans="1:12" ht="15">
      <c r="A2202" s="101" t="s">
        <v>819</v>
      </c>
      <c r="B2202" s="99" t="s">
        <v>935</v>
      </c>
      <c r="C2202" s="99">
        <v>2</v>
      </c>
      <c r="D2202" s="103">
        <v>0.00047770306658634186</v>
      </c>
      <c r="E2202" s="103">
        <v>3.160168292958512</v>
      </c>
      <c r="F2202" s="99" t="s">
        <v>456</v>
      </c>
      <c r="G2202" s="99" t="b">
        <v>0</v>
      </c>
      <c r="H2202" s="99" t="b">
        <v>0</v>
      </c>
      <c r="I2202" s="99" t="b">
        <v>0</v>
      </c>
      <c r="J2202" s="99" t="b">
        <v>1</v>
      </c>
      <c r="K2202" s="99" t="b">
        <v>0</v>
      </c>
      <c r="L2202" s="99" t="b">
        <v>0</v>
      </c>
    </row>
    <row r="2203" spans="1:12" ht="15">
      <c r="A2203" s="101" t="s">
        <v>554</v>
      </c>
      <c r="B2203" s="99" t="s">
        <v>2096</v>
      </c>
      <c r="C2203" s="99">
        <v>2</v>
      </c>
      <c r="D2203" s="103">
        <v>0.00047770306658634186</v>
      </c>
      <c r="E2203" s="103">
        <v>2.6830470382388496</v>
      </c>
      <c r="F2203" s="99" t="s">
        <v>456</v>
      </c>
      <c r="G2203" s="99" t="b">
        <v>0</v>
      </c>
      <c r="H2203" s="99" t="b">
        <v>0</v>
      </c>
      <c r="I2203" s="99" t="b">
        <v>0</v>
      </c>
      <c r="J2203" s="99" t="b">
        <v>0</v>
      </c>
      <c r="K2203" s="99" t="b">
        <v>0</v>
      </c>
      <c r="L2203" s="99" t="b">
        <v>0</v>
      </c>
    </row>
    <row r="2204" spans="1:12" ht="15">
      <c r="A2204" s="101" t="s">
        <v>1457</v>
      </c>
      <c r="B2204" s="99" t="s">
        <v>2421</v>
      </c>
      <c r="C2204" s="99">
        <v>2</v>
      </c>
      <c r="D2204" s="103">
        <v>0.0006157902205606451</v>
      </c>
      <c r="E2204" s="103">
        <v>3.160168292958512</v>
      </c>
      <c r="F2204" s="99" t="s">
        <v>456</v>
      </c>
      <c r="G2204" s="99" t="b">
        <v>1</v>
      </c>
      <c r="H2204" s="99" t="b">
        <v>0</v>
      </c>
      <c r="I2204" s="99" t="b">
        <v>0</v>
      </c>
      <c r="J2204" s="99" t="b">
        <v>0</v>
      </c>
      <c r="K2204" s="99" t="b">
        <v>0</v>
      </c>
      <c r="L2204" s="99" t="b">
        <v>0</v>
      </c>
    </row>
    <row r="2205" spans="1:12" ht="15">
      <c r="A2205" s="101" t="s">
        <v>975</v>
      </c>
      <c r="B2205" s="99" t="s">
        <v>2024</v>
      </c>
      <c r="C2205" s="99">
        <v>2</v>
      </c>
      <c r="D2205" s="103">
        <v>0.00047770306658634186</v>
      </c>
      <c r="E2205" s="103">
        <v>3.035229556350212</v>
      </c>
      <c r="F2205" s="99" t="s">
        <v>456</v>
      </c>
      <c r="G2205" s="99" t="b">
        <v>0</v>
      </c>
      <c r="H2205" s="99" t="b">
        <v>0</v>
      </c>
      <c r="I2205" s="99" t="b">
        <v>0</v>
      </c>
      <c r="J2205" s="99" t="b">
        <v>1</v>
      </c>
      <c r="K2205" s="99" t="b">
        <v>0</v>
      </c>
      <c r="L2205" s="99" t="b">
        <v>0</v>
      </c>
    </row>
    <row r="2206" spans="1:12" ht="15">
      <c r="A2206" s="101" t="s">
        <v>500</v>
      </c>
      <c r="B2206" s="99" t="s">
        <v>474</v>
      </c>
      <c r="C2206" s="99">
        <v>2</v>
      </c>
      <c r="D2206" s="103">
        <v>0.00047770306658634186</v>
      </c>
      <c r="E2206" s="103">
        <v>0.5909895280252052</v>
      </c>
      <c r="F2206" s="99" t="s">
        <v>456</v>
      </c>
      <c r="G2206" s="99" t="b">
        <v>0</v>
      </c>
      <c r="H2206" s="99" t="b">
        <v>0</v>
      </c>
      <c r="I2206" s="99" t="b">
        <v>0</v>
      </c>
      <c r="J2206" s="99" t="b">
        <v>0</v>
      </c>
      <c r="K2206" s="99" t="b">
        <v>0</v>
      </c>
      <c r="L2206" s="99" t="b">
        <v>0</v>
      </c>
    </row>
    <row r="2207" spans="1:12" ht="15">
      <c r="A2207" s="101" t="s">
        <v>2156</v>
      </c>
      <c r="B2207" s="99" t="s">
        <v>1403</v>
      </c>
      <c r="C2207" s="99">
        <v>2</v>
      </c>
      <c r="D2207" s="103">
        <v>0.00047770306658634186</v>
      </c>
      <c r="E2207" s="103">
        <v>3.336259552014193</v>
      </c>
      <c r="F2207" s="99" t="s">
        <v>456</v>
      </c>
      <c r="G2207" s="99" t="b">
        <v>0</v>
      </c>
      <c r="H2207" s="99" t="b">
        <v>0</v>
      </c>
      <c r="I2207" s="99" t="b">
        <v>0</v>
      </c>
      <c r="J2207" s="99" t="b">
        <v>0</v>
      </c>
      <c r="K2207" s="99" t="b">
        <v>0</v>
      </c>
      <c r="L2207" s="99" t="b">
        <v>0</v>
      </c>
    </row>
    <row r="2208" spans="1:12" ht="15">
      <c r="A2208" s="101" t="s">
        <v>742</v>
      </c>
      <c r="B2208" s="99" t="s">
        <v>855</v>
      </c>
      <c r="C2208" s="99">
        <v>2</v>
      </c>
      <c r="D2208" s="103">
        <v>0.00047770306658634186</v>
      </c>
      <c r="E2208" s="103">
        <v>2.7622282842864743</v>
      </c>
      <c r="F2208" s="99" t="s">
        <v>456</v>
      </c>
      <c r="G2208" s="99" t="b">
        <v>0</v>
      </c>
      <c r="H2208" s="99" t="b">
        <v>0</v>
      </c>
      <c r="I2208" s="99" t="b">
        <v>0</v>
      </c>
      <c r="J2208" s="99" t="b">
        <v>0</v>
      </c>
      <c r="K2208" s="99" t="b">
        <v>0</v>
      </c>
      <c r="L2208" s="99" t="b">
        <v>0</v>
      </c>
    </row>
    <row r="2209" spans="1:12" ht="15">
      <c r="A2209" s="101" t="s">
        <v>1410</v>
      </c>
      <c r="B2209" s="99" t="s">
        <v>1786</v>
      </c>
      <c r="C2209" s="99">
        <v>2</v>
      </c>
      <c r="D2209" s="103">
        <v>0.00047770306658634186</v>
      </c>
      <c r="E2209" s="103">
        <v>3.160168292958512</v>
      </c>
      <c r="F2209" s="99" t="s">
        <v>456</v>
      </c>
      <c r="G2209" s="99" t="b">
        <v>0</v>
      </c>
      <c r="H2209" s="99" t="b">
        <v>0</v>
      </c>
      <c r="I2209" s="99" t="b">
        <v>0</v>
      </c>
      <c r="J2209" s="99" t="b">
        <v>0</v>
      </c>
      <c r="K2209" s="99" t="b">
        <v>0</v>
      </c>
      <c r="L2209" s="99" t="b">
        <v>0</v>
      </c>
    </row>
    <row r="2210" spans="1:12" ht="15">
      <c r="A2210" s="101" t="s">
        <v>1606</v>
      </c>
      <c r="B2210" s="99" t="s">
        <v>493</v>
      </c>
      <c r="C2210" s="99">
        <v>2</v>
      </c>
      <c r="D2210" s="103">
        <v>0.00047770306658634186</v>
      </c>
      <c r="E2210" s="103">
        <v>2.3472549363156565</v>
      </c>
      <c r="F2210" s="99" t="s">
        <v>456</v>
      </c>
      <c r="G2210" s="99" t="b">
        <v>0</v>
      </c>
      <c r="H2210" s="99" t="b">
        <v>0</v>
      </c>
      <c r="I2210" s="99" t="b">
        <v>0</v>
      </c>
      <c r="J2210" s="99" t="b">
        <v>0</v>
      </c>
      <c r="K2210" s="99" t="b">
        <v>0</v>
      </c>
      <c r="L2210" s="99" t="b">
        <v>0</v>
      </c>
    </row>
    <row r="2211" spans="1:12" ht="15">
      <c r="A2211" s="101" t="s">
        <v>1949</v>
      </c>
      <c r="B2211" s="99" t="s">
        <v>525</v>
      </c>
      <c r="C2211" s="99">
        <v>2</v>
      </c>
      <c r="D2211" s="103">
        <v>0.00047770306658634186</v>
      </c>
      <c r="E2211" s="103">
        <v>2.5958968625199494</v>
      </c>
      <c r="F2211" s="99" t="s">
        <v>456</v>
      </c>
      <c r="G2211" s="99" t="b">
        <v>0</v>
      </c>
      <c r="H2211" s="99" t="b">
        <v>0</v>
      </c>
      <c r="I2211" s="99" t="b">
        <v>0</v>
      </c>
      <c r="J2211" s="99" t="b">
        <v>0</v>
      </c>
      <c r="K2211" s="99" t="b">
        <v>0</v>
      </c>
      <c r="L2211" s="99" t="b">
        <v>0</v>
      </c>
    </row>
    <row r="2212" spans="1:12" ht="15">
      <c r="A2212" s="101" t="s">
        <v>670</v>
      </c>
      <c r="B2212" s="99" t="s">
        <v>475</v>
      </c>
      <c r="C2212" s="99">
        <v>2</v>
      </c>
      <c r="D2212" s="103">
        <v>0.00047770306658634186</v>
      </c>
      <c r="E2212" s="103">
        <v>1.300829813829645</v>
      </c>
      <c r="F2212" s="99" t="s">
        <v>456</v>
      </c>
      <c r="G2212" s="99" t="b">
        <v>1</v>
      </c>
      <c r="H2212" s="99" t="b">
        <v>0</v>
      </c>
      <c r="I2212" s="99" t="b">
        <v>0</v>
      </c>
      <c r="J2212" s="99" t="b">
        <v>0</v>
      </c>
      <c r="K2212" s="99" t="b">
        <v>0</v>
      </c>
      <c r="L2212" s="99" t="b">
        <v>0</v>
      </c>
    </row>
    <row r="2213" spans="1:12" ht="15">
      <c r="A2213" s="101" t="s">
        <v>1052</v>
      </c>
      <c r="B2213" s="99" t="s">
        <v>917</v>
      </c>
      <c r="C2213" s="99">
        <v>2</v>
      </c>
      <c r="D2213" s="103">
        <v>0.00047770306658634186</v>
      </c>
      <c r="E2213" s="103">
        <v>3.035229556350212</v>
      </c>
      <c r="F2213" s="99" t="s">
        <v>456</v>
      </c>
      <c r="G2213" s="99" t="b">
        <v>0</v>
      </c>
      <c r="H2213" s="99" t="b">
        <v>0</v>
      </c>
      <c r="I2213" s="99" t="b">
        <v>0</v>
      </c>
      <c r="J2213" s="99" t="b">
        <v>0</v>
      </c>
      <c r="K2213" s="99" t="b">
        <v>0</v>
      </c>
      <c r="L2213" s="99" t="b">
        <v>0</v>
      </c>
    </row>
    <row r="2214" spans="1:12" ht="15">
      <c r="A2214" s="101" t="s">
        <v>1842</v>
      </c>
      <c r="B2214" s="99" t="s">
        <v>1650</v>
      </c>
      <c r="C2214" s="99">
        <v>2</v>
      </c>
      <c r="D2214" s="103">
        <v>0.00047770306658634186</v>
      </c>
      <c r="E2214" s="103">
        <v>3.336259552014193</v>
      </c>
      <c r="F2214" s="99" t="s">
        <v>456</v>
      </c>
      <c r="G2214" s="99" t="b">
        <v>0</v>
      </c>
      <c r="H2214" s="99" t="b">
        <v>0</v>
      </c>
      <c r="I2214" s="99" t="b">
        <v>0</v>
      </c>
      <c r="J2214" s="99" t="b">
        <v>0</v>
      </c>
      <c r="K2214" s="99" t="b">
        <v>0</v>
      </c>
      <c r="L2214" s="99" t="b">
        <v>0</v>
      </c>
    </row>
    <row r="2215" spans="1:12" ht="15">
      <c r="A2215" s="101" t="s">
        <v>855</v>
      </c>
      <c r="B2215" s="99" t="s">
        <v>531</v>
      </c>
      <c r="C2215" s="99">
        <v>2</v>
      </c>
      <c r="D2215" s="103">
        <v>0.00047770306658634186</v>
      </c>
      <c r="E2215" s="103">
        <v>2.3150702529442553</v>
      </c>
      <c r="F2215" s="99" t="s">
        <v>456</v>
      </c>
      <c r="G2215" s="99" t="b">
        <v>0</v>
      </c>
      <c r="H2215" s="99" t="b">
        <v>0</v>
      </c>
      <c r="I2215" s="99" t="b">
        <v>0</v>
      </c>
      <c r="J2215" s="99" t="b">
        <v>0</v>
      </c>
      <c r="K2215" s="99" t="b">
        <v>0</v>
      </c>
      <c r="L2215" s="99" t="b">
        <v>0</v>
      </c>
    </row>
    <row r="2216" spans="1:12" ht="15">
      <c r="A2216" s="101" t="s">
        <v>1726</v>
      </c>
      <c r="B2216" s="99" t="s">
        <v>2271</v>
      </c>
      <c r="C2216" s="99">
        <v>2</v>
      </c>
      <c r="D2216" s="103">
        <v>0.00047770306658634186</v>
      </c>
      <c r="E2216" s="103">
        <v>3.336259552014193</v>
      </c>
      <c r="F2216" s="99" t="s">
        <v>456</v>
      </c>
      <c r="G2216" s="99" t="b">
        <v>0</v>
      </c>
      <c r="H2216" s="99" t="b">
        <v>0</v>
      </c>
      <c r="I2216" s="99" t="b">
        <v>0</v>
      </c>
      <c r="J2216" s="99" t="b">
        <v>0</v>
      </c>
      <c r="K2216" s="99" t="b">
        <v>0</v>
      </c>
      <c r="L2216" s="99" t="b">
        <v>0</v>
      </c>
    </row>
    <row r="2217" spans="1:12" ht="15">
      <c r="A2217" s="101" t="s">
        <v>1399</v>
      </c>
      <c r="B2217" s="99" t="s">
        <v>489</v>
      </c>
      <c r="C2217" s="99">
        <v>2</v>
      </c>
      <c r="D2217" s="103">
        <v>0.00047770306658634186</v>
      </c>
      <c r="E2217" s="103">
        <v>2.285107029566812</v>
      </c>
      <c r="F2217" s="99" t="s">
        <v>456</v>
      </c>
      <c r="G2217" s="99" t="b">
        <v>0</v>
      </c>
      <c r="H2217" s="99" t="b">
        <v>0</v>
      </c>
      <c r="I2217" s="99" t="b">
        <v>0</v>
      </c>
      <c r="J2217" s="99" t="b">
        <v>0</v>
      </c>
      <c r="K2217" s="99" t="b">
        <v>0</v>
      </c>
      <c r="L2217" s="99" t="b">
        <v>0</v>
      </c>
    </row>
    <row r="2218" spans="1:12" ht="15">
      <c r="A2218" s="101" t="s">
        <v>475</v>
      </c>
      <c r="B2218" s="99" t="s">
        <v>610</v>
      </c>
      <c r="C2218" s="99">
        <v>2</v>
      </c>
      <c r="D2218" s="103">
        <v>0.00047770306658634186</v>
      </c>
      <c r="E2218" s="103">
        <v>1.2870415293440116</v>
      </c>
      <c r="F2218" s="99" t="s">
        <v>456</v>
      </c>
      <c r="G2218" s="99" t="b">
        <v>0</v>
      </c>
      <c r="H2218" s="99" t="b">
        <v>0</v>
      </c>
      <c r="I2218" s="99" t="b">
        <v>0</v>
      </c>
      <c r="J2218" s="99" t="b">
        <v>0</v>
      </c>
      <c r="K2218" s="99" t="b">
        <v>0</v>
      </c>
      <c r="L2218" s="99" t="b">
        <v>0</v>
      </c>
    </row>
    <row r="2219" spans="1:12" ht="15">
      <c r="A2219" s="101" t="s">
        <v>647</v>
      </c>
      <c r="B2219" s="99" t="s">
        <v>1047</v>
      </c>
      <c r="C2219" s="99">
        <v>2</v>
      </c>
      <c r="D2219" s="103">
        <v>0.00047770306658634186</v>
      </c>
      <c r="E2219" s="103">
        <v>2.6830470382388496</v>
      </c>
      <c r="F2219" s="99" t="s">
        <v>456</v>
      </c>
      <c r="G2219" s="99" t="b">
        <v>0</v>
      </c>
      <c r="H2219" s="99" t="b">
        <v>0</v>
      </c>
      <c r="I2219" s="99" t="b">
        <v>0</v>
      </c>
      <c r="J2219" s="99" t="b">
        <v>0</v>
      </c>
      <c r="K2219" s="99" t="b">
        <v>1</v>
      </c>
      <c r="L2219" s="99" t="b">
        <v>0</v>
      </c>
    </row>
    <row r="2220" spans="1:12" ht="15">
      <c r="A2220" s="101" t="s">
        <v>1371</v>
      </c>
      <c r="B2220" s="99" t="s">
        <v>917</v>
      </c>
      <c r="C2220" s="99">
        <v>2</v>
      </c>
      <c r="D2220" s="103">
        <v>0.00047770306658634186</v>
      </c>
      <c r="E2220" s="103">
        <v>3.035229556350212</v>
      </c>
      <c r="F2220" s="99" t="s">
        <v>456</v>
      </c>
      <c r="G2220" s="99" t="b">
        <v>0</v>
      </c>
      <c r="H2220" s="99" t="b">
        <v>0</v>
      </c>
      <c r="I2220" s="99" t="b">
        <v>0</v>
      </c>
      <c r="J2220" s="99" t="b">
        <v>0</v>
      </c>
      <c r="K2220" s="99" t="b">
        <v>0</v>
      </c>
      <c r="L2220" s="99" t="b">
        <v>0</v>
      </c>
    </row>
    <row r="2221" spans="1:12" ht="15">
      <c r="A2221" s="101" t="s">
        <v>1004</v>
      </c>
      <c r="B2221" s="99" t="s">
        <v>564</v>
      </c>
      <c r="C2221" s="99">
        <v>2</v>
      </c>
      <c r="D2221" s="103">
        <v>0.0006157902205606451</v>
      </c>
      <c r="E2221" s="103">
        <v>2.1058106306359194</v>
      </c>
      <c r="F2221" s="99" t="s">
        <v>456</v>
      </c>
      <c r="G2221" s="99" t="b">
        <v>0</v>
      </c>
      <c r="H2221" s="99" t="b">
        <v>0</v>
      </c>
      <c r="I2221" s="99" t="b">
        <v>0</v>
      </c>
      <c r="J2221" s="99" t="b">
        <v>0</v>
      </c>
      <c r="K2221" s="99" t="b">
        <v>0</v>
      </c>
      <c r="L2221" s="99" t="b">
        <v>0</v>
      </c>
    </row>
    <row r="2222" spans="1:12" ht="15">
      <c r="A2222" s="101" t="s">
        <v>653</v>
      </c>
      <c r="B2222" s="99" t="s">
        <v>579</v>
      </c>
      <c r="C2222" s="99">
        <v>2</v>
      </c>
      <c r="D2222" s="103">
        <v>0.00047770306658634186</v>
      </c>
      <c r="E2222" s="103">
        <v>2.734199560686231</v>
      </c>
      <c r="F2222" s="99" t="s">
        <v>456</v>
      </c>
      <c r="G2222" s="99" t="b">
        <v>0</v>
      </c>
      <c r="H2222" s="99" t="b">
        <v>0</v>
      </c>
      <c r="I2222" s="99" t="b">
        <v>0</v>
      </c>
      <c r="J2222" s="99" t="b">
        <v>0</v>
      </c>
      <c r="K2222" s="99" t="b">
        <v>0</v>
      </c>
      <c r="L2222" s="99" t="b">
        <v>0</v>
      </c>
    </row>
    <row r="2223" spans="1:12" ht="15">
      <c r="A2223" s="101" t="s">
        <v>2116</v>
      </c>
      <c r="B2223" s="99" t="s">
        <v>480</v>
      </c>
      <c r="C2223" s="99">
        <v>2</v>
      </c>
      <c r="D2223" s="103">
        <v>0.00047770306658634186</v>
      </c>
      <c r="E2223" s="103">
        <v>2.080987046910887</v>
      </c>
      <c r="F2223" s="99" t="s">
        <v>456</v>
      </c>
      <c r="G2223" s="99" t="b">
        <v>0</v>
      </c>
      <c r="H2223" s="99" t="b">
        <v>0</v>
      </c>
      <c r="I2223" s="99" t="b">
        <v>0</v>
      </c>
      <c r="J2223" s="99" t="b">
        <v>0</v>
      </c>
      <c r="K2223" s="99" t="b">
        <v>0</v>
      </c>
      <c r="L2223" s="99" t="b">
        <v>0</v>
      </c>
    </row>
    <row r="2224" spans="1:12" ht="15">
      <c r="A2224" s="101" t="s">
        <v>778</v>
      </c>
      <c r="B2224" s="99" t="s">
        <v>948</v>
      </c>
      <c r="C2224" s="99">
        <v>2</v>
      </c>
      <c r="D2224" s="103">
        <v>0.00047770306658634186</v>
      </c>
      <c r="E2224" s="103">
        <v>2.39425149899188</v>
      </c>
      <c r="F2224" s="99" t="s">
        <v>456</v>
      </c>
      <c r="G2224" s="99" t="b">
        <v>0</v>
      </c>
      <c r="H2224" s="99" t="b">
        <v>0</v>
      </c>
      <c r="I2224" s="99" t="b">
        <v>0</v>
      </c>
      <c r="J2224" s="99" t="b">
        <v>0</v>
      </c>
      <c r="K2224" s="99" t="b">
        <v>0</v>
      </c>
      <c r="L2224" s="99" t="b">
        <v>0</v>
      </c>
    </row>
    <row r="2225" spans="1:12" ht="15">
      <c r="A2225" s="101" t="s">
        <v>1539</v>
      </c>
      <c r="B2225" s="99" t="s">
        <v>748</v>
      </c>
      <c r="C2225" s="99">
        <v>2</v>
      </c>
      <c r="D2225" s="103">
        <v>0.00047770306658634186</v>
      </c>
      <c r="E2225" s="103">
        <v>2.6161002486082365</v>
      </c>
      <c r="F2225" s="99" t="s">
        <v>456</v>
      </c>
      <c r="G2225" s="99" t="b">
        <v>0</v>
      </c>
      <c r="H2225" s="99" t="b">
        <v>0</v>
      </c>
      <c r="I2225" s="99" t="b">
        <v>0</v>
      </c>
      <c r="J2225" s="99" t="b">
        <v>0</v>
      </c>
      <c r="K2225" s="99" t="b">
        <v>0</v>
      </c>
      <c r="L2225" s="99" t="b">
        <v>0</v>
      </c>
    </row>
    <row r="2226" spans="1:12" ht="15">
      <c r="A2226" s="101" t="s">
        <v>1170</v>
      </c>
      <c r="B2226" s="99" t="s">
        <v>1182</v>
      </c>
      <c r="C2226" s="99">
        <v>2</v>
      </c>
      <c r="D2226" s="103">
        <v>0.00047770306658634186</v>
      </c>
      <c r="E2226" s="103">
        <v>3.160168292958512</v>
      </c>
      <c r="F2226" s="99" t="s">
        <v>456</v>
      </c>
      <c r="G2226" s="99" t="b">
        <v>0</v>
      </c>
      <c r="H2226" s="99" t="b">
        <v>0</v>
      </c>
      <c r="I2226" s="99" t="b">
        <v>0</v>
      </c>
      <c r="J2226" s="99" t="b">
        <v>0</v>
      </c>
      <c r="K2226" s="99" t="b">
        <v>0</v>
      </c>
      <c r="L2226" s="99" t="b">
        <v>0</v>
      </c>
    </row>
    <row r="2227" spans="1:12" ht="15">
      <c r="A2227" s="101" t="s">
        <v>480</v>
      </c>
      <c r="B2227" s="99" t="s">
        <v>2177</v>
      </c>
      <c r="C2227" s="99">
        <v>2</v>
      </c>
      <c r="D2227" s="103">
        <v>0.00047770306658634186</v>
      </c>
      <c r="E2227" s="103">
        <v>2.0932215033278987</v>
      </c>
      <c r="F2227" s="99" t="s">
        <v>456</v>
      </c>
      <c r="G2227" s="99" t="b">
        <v>0</v>
      </c>
      <c r="H2227" s="99" t="b">
        <v>0</v>
      </c>
      <c r="I2227" s="99" t="b">
        <v>0</v>
      </c>
      <c r="J2227" s="99" t="b">
        <v>0</v>
      </c>
      <c r="K2227" s="99" t="b">
        <v>0</v>
      </c>
      <c r="L2227" s="99" t="b">
        <v>0</v>
      </c>
    </row>
    <row r="2228" spans="1:12" ht="15">
      <c r="A2228" s="101" t="s">
        <v>617</v>
      </c>
      <c r="B2228" s="99" t="s">
        <v>1410</v>
      </c>
      <c r="C2228" s="99">
        <v>2</v>
      </c>
      <c r="D2228" s="103">
        <v>0.00047770306658634186</v>
      </c>
      <c r="E2228" s="103">
        <v>2.3472549363156565</v>
      </c>
      <c r="F2228" s="99" t="s">
        <v>456</v>
      </c>
      <c r="G2228" s="99" t="b">
        <v>0</v>
      </c>
      <c r="H2228" s="99" t="b">
        <v>0</v>
      </c>
      <c r="I2228" s="99" t="b">
        <v>0</v>
      </c>
      <c r="J2228" s="99" t="b">
        <v>0</v>
      </c>
      <c r="K2228" s="99" t="b">
        <v>0</v>
      </c>
      <c r="L2228" s="99" t="b">
        <v>0</v>
      </c>
    </row>
    <row r="2229" spans="1:12" ht="15">
      <c r="A2229" s="101" t="s">
        <v>1116</v>
      </c>
      <c r="B2229" s="99" t="s">
        <v>1264</v>
      </c>
      <c r="C2229" s="99">
        <v>2</v>
      </c>
      <c r="D2229" s="103">
        <v>0.00047770306658634186</v>
      </c>
      <c r="E2229" s="103">
        <v>3.160168292958512</v>
      </c>
      <c r="F2229" s="99" t="s">
        <v>456</v>
      </c>
      <c r="G2229" s="99" t="b">
        <v>0</v>
      </c>
      <c r="H2229" s="99" t="b">
        <v>0</v>
      </c>
      <c r="I2229" s="99" t="b">
        <v>0</v>
      </c>
      <c r="J2229" s="99" t="b">
        <v>1</v>
      </c>
      <c r="K2229" s="99" t="b">
        <v>0</v>
      </c>
      <c r="L2229" s="99" t="b">
        <v>0</v>
      </c>
    </row>
    <row r="2230" spans="1:12" ht="15">
      <c r="A2230" s="101" t="s">
        <v>2061</v>
      </c>
      <c r="B2230" s="99" t="s">
        <v>1367</v>
      </c>
      <c r="C2230" s="99">
        <v>2</v>
      </c>
      <c r="D2230" s="103">
        <v>0.00047770306658634186</v>
      </c>
      <c r="E2230" s="103">
        <v>3.160168292958512</v>
      </c>
      <c r="F2230" s="99" t="s">
        <v>456</v>
      </c>
      <c r="G2230" s="99" t="b">
        <v>0</v>
      </c>
      <c r="H2230" s="99" t="b">
        <v>0</v>
      </c>
      <c r="I2230" s="99" t="b">
        <v>0</v>
      </c>
      <c r="J2230" s="99" t="b">
        <v>0</v>
      </c>
      <c r="K2230" s="99" t="b">
        <v>0</v>
      </c>
      <c r="L2230" s="99" t="b">
        <v>0</v>
      </c>
    </row>
    <row r="2231" spans="1:12" ht="15">
      <c r="A2231" s="101" t="s">
        <v>532</v>
      </c>
      <c r="B2231" s="99" t="s">
        <v>2047</v>
      </c>
      <c r="C2231" s="99">
        <v>2</v>
      </c>
      <c r="D2231" s="103">
        <v>0.00047770306658634186</v>
      </c>
      <c r="E2231" s="103">
        <v>2.5581083016305497</v>
      </c>
      <c r="F2231" s="99" t="s">
        <v>456</v>
      </c>
      <c r="G2231" s="99" t="b">
        <v>0</v>
      </c>
      <c r="H2231" s="99" t="b">
        <v>0</v>
      </c>
      <c r="I2231" s="99" t="b">
        <v>0</v>
      </c>
      <c r="J2231" s="99" t="b">
        <v>0</v>
      </c>
      <c r="K2231" s="99" t="b">
        <v>0</v>
      </c>
      <c r="L2231" s="99" t="b">
        <v>0</v>
      </c>
    </row>
    <row r="2232" spans="1:12" ht="15">
      <c r="A2232" s="101" t="s">
        <v>1163</v>
      </c>
      <c r="B2232" s="99" t="s">
        <v>2282</v>
      </c>
      <c r="C2232" s="99">
        <v>2</v>
      </c>
      <c r="D2232" s="103">
        <v>0.00047770306658634186</v>
      </c>
      <c r="E2232" s="103">
        <v>3.035229556350212</v>
      </c>
      <c r="F2232" s="99" t="s">
        <v>456</v>
      </c>
      <c r="G2232" s="99" t="b">
        <v>0</v>
      </c>
      <c r="H2232" s="99" t="b">
        <v>0</v>
      </c>
      <c r="I2232" s="99" t="b">
        <v>0</v>
      </c>
      <c r="J2232" s="99" t="b">
        <v>0</v>
      </c>
      <c r="K2232" s="99" t="b">
        <v>0</v>
      </c>
      <c r="L2232" s="99" t="b">
        <v>0</v>
      </c>
    </row>
    <row r="2233" spans="1:12" ht="15">
      <c r="A2233" s="101" t="s">
        <v>2267</v>
      </c>
      <c r="B2233" s="99" t="s">
        <v>721</v>
      </c>
      <c r="C2233" s="99">
        <v>2</v>
      </c>
      <c r="D2233" s="103">
        <v>0.00047770306658634186</v>
      </c>
      <c r="E2233" s="103">
        <v>3.160168292958512</v>
      </c>
      <c r="F2233" s="99" t="s">
        <v>456</v>
      </c>
      <c r="G2233" s="99" t="b">
        <v>0</v>
      </c>
      <c r="H2233" s="99" t="b">
        <v>0</v>
      </c>
      <c r="I2233" s="99" t="b">
        <v>0</v>
      </c>
      <c r="J2233" s="99" t="b">
        <v>0</v>
      </c>
      <c r="K2233" s="99" t="b">
        <v>0</v>
      </c>
      <c r="L2233" s="99" t="b">
        <v>0</v>
      </c>
    </row>
    <row r="2234" spans="1:12" ht="15">
      <c r="A2234" s="101" t="s">
        <v>1035</v>
      </c>
      <c r="B2234" s="99" t="s">
        <v>496</v>
      </c>
      <c r="C2234" s="99">
        <v>2</v>
      </c>
      <c r="D2234" s="103">
        <v>0.00047770306658634186</v>
      </c>
      <c r="E2234" s="103">
        <v>2.197956853847912</v>
      </c>
      <c r="F2234" s="99" t="s">
        <v>456</v>
      </c>
      <c r="G2234" s="99" t="b">
        <v>0</v>
      </c>
      <c r="H2234" s="99" t="b">
        <v>0</v>
      </c>
      <c r="I2234" s="99" t="b">
        <v>0</v>
      </c>
      <c r="J2234" s="99" t="b">
        <v>0</v>
      </c>
      <c r="K2234" s="99" t="b">
        <v>0</v>
      </c>
      <c r="L2234" s="99" t="b">
        <v>0</v>
      </c>
    </row>
    <row r="2235" spans="1:12" ht="15">
      <c r="A2235" s="101" t="s">
        <v>654</v>
      </c>
      <c r="B2235" s="99" t="s">
        <v>475</v>
      </c>
      <c r="C2235" s="99">
        <v>2</v>
      </c>
      <c r="D2235" s="103">
        <v>0.00047770306658634186</v>
      </c>
      <c r="E2235" s="103">
        <v>1.367776603460258</v>
      </c>
      <c r="F2235" s="99" t="s">
        <v>456</v>
      </c>
      <c r="G2235" s="99" t="b">
        <v>0</v>
      </c>
      <c r="H2235" s="99" t="b">
        <v>0</v>
      </c>
      <c r="I2235" s="99" t="b">
        <v>0</v>
      </c>
      <c r="J2235" s="99" t="b">
        <v>0</v>
      </c>
      <c r="K2235" s="99" t="b">
        <v>0</v>
      </c>
      <c r="L2235" s="99" t="b">
        <v>0</v>
      </c>
    </row>
    <row r="2236" spans="1:12" ht="15">
      <c r="A2236" s="101" t="s">
        <v>483</v>
      </c>
      <c r="B2236" s="99" t="s">
        <v>1209</v>
      </c>
      <c r="C2236" s="99">
        <v>2</v>
      </c>
      <c r="D2236" s="103">
        <v>0.00047770306658634186</v>
      </c>
      <c r="E2236" s="103">
        <v>1.8591382972945307</v>
      </c>
      <c r="F2236" s="99" t="s">
        <v>456</v>
      </c>
      <c r="G2236" s="99" t="b">
        <v>0</v>
      </c>
      <c r="H2236" s="99" t="b">
        <v>0</v>
      </c>
      <c r="I2236" s="99" t="b">
        <v>0</v>
      </c>
      <c r="J2236" s="99" t="b">
        <v>0</v>
      </c>
      <c r="K2236" s="99" t="b">
        <v>0</v>
      </c>
      <c r="L2236" s="99" t="b">
        <v>0</v>
      </c>
    </row>
    <row r="2237" spans="1:12" ht="15">
      <c r="A2237" s="101" t="s">
        <v>480</v>
      </c>
      <c r="B2237" s="99" t="s">
        <v>641</v>
      </c>
      <c r="C2237" s="99">
        <v>2</v>
      </c>
      <c r="D2237" s="103">
        <v>0.00047770306658634186</v>
      </c>
      <c r="E2237" s="103">
        <v>1.6161002486082363</v>
      </c>
      <c r="F2237" s="99" t="s">
        <v>456</v>
      </c>
      <c r="G2237" s="99" t="b">
        <v>0</v>
      </c>
      <c r="H2237" s="99" t="b">
        <v>0</v>
      </c>
      <c r="I2237" s="99" t="b">
        <v>0</v>
      </c>
      <c r="J2237" s="99" t="b">
        <v>0</v>
      </c>
      <c r="K2237" s="99" t="b">
        <v>0</v>
      </c>
      <c r="L2237" s="99" t="b">
        <v>0</v>
      </c>
    </row>
    <row r="2238" spans="1:12" ht="15">
      <c r="A2238" s="101" t="s">
        <v>484</v>
      </c>
      <c r="B2238" s="99" t="s">
        <v>905</v>
      </c>
      <c r="C2238" s="99">
        <v>2</v>
      </c>
      <c r="D2238" s="103">
        <v>0.00047770306658634186</v>
      </c>
      <c r="E2238" s="103">
        <v>1.7622282842864745</v>
      </c>
      <c r="F2238" s="99" t="s">
        <v>456</v>
      </c>
      <c r="G2238" s="99" t="b">
        <v>0</v>
      </c>
      <c r="H2238" s="99" t="b">
        <v>0</v>
      </c>
      <c r="I2238" s="99" t="b">
        <v>0</v>
      </c>
      <c r="J2238" s="99" t="b">
        <v>0</v>
      </c>
      <c r="K2238" s="99" t="b">
        <v>0</v>
      </c>
      <c r="L2238" s="99" t="b">
        <v>0</v>
      </c>
    </row>
    <row r="2239" spans="1:12" ht="15">
      <c r="A2239" s="101" t="s">
        <v>499</v>
      </c>
      <c r="B2239" s="99" t="s">
        <v>2429</v>
      </c>
      <c r="C2239" s="99">
        <v>2</v>
      </c>
      <c r="D2239" s="103">
        <v>0.0006157902205606451</v>
      </c>
      <c r="E2239" s="103">
        <v>2.3150702529442553</v>
      </c>
      <c r="F2239" s="99" t="s">
        <v>456</v>
      </c>
      <c r="G2239" s="99" t="b">
        <v>0</v>
      </c>
      <c r="H2239" s="99" t="b">
        <v>0</v>
      </c>
      <c r="I2239" s="99" t="b">
        <v>0</v>
      </c>
      <c r="J2239" s="99" t="b">
        <v>0</v>
      </c>
      <c r="K2239" s="99" t="b">
        <v>0</v>
      </c>
      <c r="L2239" s="99" t="b">
        <v>0</v>
      </c>
    </row>
    <row r="2240" spans="1:12" ht="15">
      <c r="A2240" s="101" t="s">
        <v>677</v>
      </c>
      <c r="B2240" s="99" t="s">
        <v>694</v>
      </c>
      <c r="C2240" s="99">
        <v>2</v>
      </c>
      <c r="D2240" s="103">
        <v>0.00047770306658634186</v>
      </c>
      <c r="E2240" s="103">
        <v>2.2570783059665684</v>
      </c>
      <c r="F2240" s="99" t="s">
        <v>456</v>
      </c>
      <c r="G2240" s="99" t="b">
        <v>0</v>
      </c>
      <c r="H2240" s="99" t="b">
        <v>0</v>
      </c>
      <c r="I2240" s="99" t="b">
        <v>0</v>
      </c>
      <c r="J2240" s="99" t="b">
        <v>0</v>
      </c>
      <c r="K2240" s="99" t="b">
        <v>0</v>
      </c>
      <c r="L2240" s="99" t="b">
        <v>0</v>
      </c>
    </row>
    <row r="2241" spans="1:12" ht="15">
      <c r="A2241" s="101" t="s">
        <v>581</v>
      </c>
      <c r="B2241" s="99" t="s">
        <v>684</v>
      </c>
      <c r="C2241" s="99">
        <v>2</v>
      </c>
      <c r="D2241" s="103">
        <v>0.0006157902205606451</v>
      </c>
      <c r="E2241" s="103">
        <v>1.993836871191987</v>
      </c>
      <c r="F2241" s="99" t="s">
        <v>456</v>
      </c>
      <c r="G2241" s="99" t="b">
        <v>0</v>
      </c>
      <c r="H2241" s="99" t="b">
        <v>0</v>
      </c>
      <c r="I2241" s="99" t="b">
        <v>0</v>
      </c>
      <c r="J2241" s="99" t="b">
        <v>0</v>
      </c>
      <c r="K2241" s="99" t="b">
        <v>0</v>
      </c>
      <c r="L2241" s="99" t="b">
        <v>0</v>
      </c>
    </row>
    <row r="2242" spans="1:12" ht="15">
      <c r="A2242" s="101" t="s">
        <v>1874</v>
      </c>
      <c r="B2242" s="99" t="s">
        <v>2178</v>
      </c>
      <c r="C2242" s="99">
        <v>2</v>
      </c>
      <c r="D2242" s="103">
        <v>0.0006157902205606451</v>
      </c>
      <c r="E2242" s="103">
        <v>3.336259552014193</v>
      </c>
      <c r="F2242" s="99" t="s">
        <v>456</v>
      </c>
      <c r="G2242" s="99" t="b">
        <v>0</v>
      </c>
      <c r="H2242" s="99" t="b">
        <v>0</v>
      </c>
      <c r="I2242" s="99" t="b">
        <v>0</v>
      </c>
      <c r="J2242" s="99" t="b">
        <v>0</v>
      </c>
      <c r="K2242" s="99" t="b">
        <v>0</v>
      </c>
      <c r="L2242" s="99" t="b">
        <v>0</v>
      </c>
    </row>
    <row r="2243" spans="1:12" ht="15">
      <c r="A2243" s="101" t="s">
        <v>494</v>
      </c>
      <c r="B2243" s="99" t="s">
        <v>975</v>
      </c>
      <c r="C2243" s="99">
        <v>2</v>
      </c>
      <c r="D2243" s="103">
        <v>0.00047770306658634186</v>
      </c>
      <c r="E2243" s="103">
        <v>1.993836871191987</v>
      </c>
      <c r="F2243" s="99" t="s">
        <v>456</v>
      </c>
      <c r="G2243" s="99" t="b">
        <v>0</v>
      </c>
      <c r="H2243" s="99" t="b">
        <v>0</v>
      </c>
      <c r="I2243" s="99" t="b">
        <v>0</v>
      </c>
      <c r="J2243" s="99" t="b">
        <v>0</v>
      </c>
      <c r="K2243" s="99" t="b">
        <v>0</v>
      </c>
      <c r="L2243" s="99" t="b">
        <v>0</v>
      </c>
    </row>
    <row r="2244" spans="1:12" ht="15">
      <c r="A2244" s="101" t="s">
        <v>1208</v>
      </c>
      <c r="B2244" s="99" t="s">
        <v>673</v>
      </c>
      <c r="C2244" s="99">
        <v>2</v>
      </c>
      <c r="D2244" s="103">
        <v>0.00047770306658634186</v>
      </c>
      <c r="E2244" s="103">
        <v>3.336259552014193</v>
      </c>
      <c r="F2244" s="99" t="s">
        <v>456</v>
      </c>
      <c r="G2244" s="99" t="b">
        <v>0</v>
      </c>
      <c r="H2244" s="99" t="b">
        <v>0</v>
      </c>
      <c r="I2244" s="99" t="b">
        <v>0</v>
      </c>
      <c r="J2244" s="99" t="b">
        <v>0</v>
      </c>
      <c r="K2244" s="99" t="b">
        <v>0</v>
      </c>
      <c r="L2244" s="99" t="b">
        <v>0</v>
      </c>
    </row>
    <row r="2245" spans="1:12" ht="15">
      <c r="A2245" s="101" t="s">
        <v>920</v>
      </c>
      <c r="B2245" s="99" t="s">
        <v>862</v>
      </c>
      <c r="C2245" s="99">
        <v>2</v>
      </c>
      <c r="D2245" s="103">
        <v>0.00047770306658634186</v>
      </c>
      <c r="E2245" s="103">
        <v>2.7622282842864743</v>
      </c>
      <c r="F2245" s="99" t="s">
        <v>456</v>
      </c>
      <c r="G2245" s="99" t="b">
        <v>0</v>
      </c>
      <c r="H2245" s="99" t="b">
        <v>0</v>
      </c>
      <c r="I2245" s="99" t="b">
        <v>0</v>
      </c>
      <c r="J2245" s="99" t="b">
        <v>0</v>
      </c>
      <c r="K2245" s="99" t="b">
        <v>0</v>
      </c>
      <c r="L2245" s="99" t="b">
        <v>0</v>
      </c>
    </row>
    <row r="2246" spans="1:12" ht="15">
      <c r="A2246" s="101" t="s">
        <v>1009</v>
      </c>
      <c r="B2246" s="99" t="s">
        <v>1299</v>
      </c>
      <c r="C2246" s="99">
        <v>2</v>
      </c>
      <c r="D2246" s="103">
        <v>0.00047770306658634186</v>
      </c>
      <c r="E2246" s="103">
        <v>3.160168292958512</v>
      </c>
      <c r="F2246" s="99" t="s">
        <v>456</v>
      </c>
      <c r="G2246" s="99" t="b">
        <v>0</v>
      </c>
      <c r="H2246" s="99" t="b">
        <v>0</v>
      </c>
      <c r="I2246" s="99" t="b">
        <v>0</v>
      </c>
      <c r="J2246" s="99" t="b">
        <v>0</v>
      </c>
      <c r="K2246" s="99" t="b">
        <v>0</v>
      </c>
      <c r="L2246" s="99" t="b">
        <v>0</v>
      </c>
    </row>
    <row r="2247" spans="1:12" ht="15">
      <c r="A2247" s="101" t="s">
        <v>863</v>
      </c>
      <c r="B2247" s="99" t="s">
        <v>890</v>
      </c>
      <c r="C2247" s="99">
        <v>2</v>
      </c>
      <c r="D2247" s="103">
        <v>0.00047770306658634186</v>
      </c>
      <c r="E2247" s="103">
        <v>2.3820170425748683</v>
      </c>
      <c r="F2247" s="99" t="s">
        <v>456</v>
      </c>
      <c r="G2247" s="99" t="b">
        <v>0</v>
      </c>
      <c r="H2247" s="99" t="b">
        <v>0</v>
      </c>
      <c r="I2247" s="99" t="b">
        <v>0</v>
      </c>
      <c r="J2247" s="99" t="b">
        <v>0</v>
      </c>
      <c r="K2247" s="99" t="b">
        <v>0</v>
      </c>
      <c r="L2247" s="99" t="b">
        <v>0</v>
      </c>
    </row>
    <row r="2248" spans="1:12" ht="15">
      <c r="A2248" s="101" t="s">
        <v>476</v>
      </c>
      <c r="B2248" s="99" t="s">
        <v>856</v>
      </c>
      <c r="C2248" s="99">
        <v>2</v>
      </c>
      <c r="D2248" s="103">
        <v>0.00047770306658634186</v>
      </c>
      <c r="E2248" s="103">
        <v>1.690346276980349</v>
      </c>
      <c r="F2248" s="99" t="s">
        <v>456</v>
      </c>
      <c r="G2248" s="99" t="b">
        <v>0</v>
      </c>
      <c r="H2248" s="99" t="b">
        <v>0</v>
      </c>
      <c r="I2248" s="99" t="b">
        <v>0</v>
      </c>
      <c r="J2248" s="99" t="b">
        <v>0</v>
      </c>
      <c r="K2248" s="99" t="b">
        <v>0</v>
      </c>
      <c r="L2248" s="99" t="b">
        <v>0</v>
      </c>
    </row>
    <row r="2249" spans="1:12" ht="15">
      <c r="A2249" s="101" t="s">
        <v>2282</v>
      </c>
      <c r="B2249" s="99" t="s">
        <v>670</v>
      </c>
      <c r="C2249" s="99">
        <v>2</v>
      </c>
      <c r="D2249" s="103">
        <v>0.00047770306658634186</v>
      </c>
      <c r="E2249" s="103">
        <v>2.792191507663918</v>
      </c>
      <c r="F2249" s="99" t="s">
        <v>456</v>
      </c>
      <c r="G2249" s="99" t="b">
        <v>0</v>
      </c>
      <c r="H2249" s="99" t="b">
        <v>0</v>
      </c>
      <c r="I2249" s="99" t="b">
        <v>0</v>
      </c>
      <c r="J2249" s="99" t="b">
        <v>1</v>
      </c>
      <c r="K2249" s="99" t="b">
        <v>0</v>
      </c>
      <c r="L2249" s="99" t="b">
        <v>0</v>
      </c>
    </row>
    <row r="2250" spans="1:12" ht="15">
      <c r="A2250" s="101" t="s">
        <v>1489</v>
      </c>
      <c r="B2250" s="99" t="s">
        <v>923</v>
      </c>
      <c r="C2250" s="99">
        <v>2</v>
      </c>
      <c r="D2250" s="103">
        <v>0.00047770306658634186</v>
      </c>
      <c r="E2250" s="103">
        <v>3.160168292958512</v>
      </c>
      <c r="F2250" s="99" t="s">
        <v>456</v>
      </c>
      <c r="G2250" s="99" t="b">
        <v>0</v>
      </c>
      <c r="H2250" s="99" t="b">
        <v>0</v>
      </c>
      <c r="I2250" s="99" t="b">
        <v>0</v>
      </c>
      <c r="J2250" s="99" t="b">
        <v>0</v>
      </c>
      <c r="K2250" s="99" t="b">
        <v>0</v>
      </c>
      <c r="L2250" s="99" t="b">
        <v>0</v>
      </c>
    </row>
    <row r="2251" spans="1:12" ht="15">
      <c r="A2251" s="101" t="s">
        <v>1724</v>
      </c>
      <c r="B2251" s="99" t="s">
        <v>644</v>
      </c>
      <c r="C2251" s="99">
        <v>2</v>
      </c>
      <c r="D2251" s="103">
        <v>0.00047770306658634186</v>
      </c>
      <c r="E2251" s="103">
        <v>2.5958968625199494</v>
      </c>
      <c r="F2251" s="99" t="s">
        <v>456</v>
      </c>
      <c r="G2251" s="99" t="b">
        <v>0</v>
      </c>
      <c r="H2251" s="99" t="b">
        <v>0</v>
      </c>
      <c r="I2251" s="99" t="b">
        <v>0</v>
      </c>
      <c r="J2251" s="99" t="b">
        <v>0</v>
      </c>
      <c r="K2251" s="99" t="b">
        <v>0</v>
      </c>
      <c r="L2251" s="99" t="b">
        <v>0</v>
      </c>
    </row>
    <row r="2252" spans="1:12" ht="15">
      <c r="A2252" s="101" t="s">
        <v>926</v>
      </c>
      <c r="B2252" s="99" t="s">
        <v>1601</v>
      </c>
      <c r="C2252" s="99">
        <v>2</v>
      </c>
      <c r="D2252" s="103">
        <v>0.0006157902205606451</v>
      </c>
      <c r="E2252" s="103">
        <v>2.984077033902831</v>
      </c>
      <c r="F2252" s="99" t="s">
        <v>456</v>
      </c>
      <c r="G2252" s="99" t="b">
        <v>0</v>
      </c>
      <c r="H2252" s="99" t="b">
        <v>0</v>
      </c>
      <c r="I2252" s="99" t="b">
        <v>0</v>
      </c>
      <c r="J2252" s="99" t="b">
        <v>0</v>
      </c>
      <c r="K2252" s="99" t="b">
        <v>0</v>
      </c>
      <c r="L2252" s="99" t="b">
        <v>0</v>
      </c>
    </row>
    <row r="2253" spans="1:12" ht="15">
      <c r="A2253" s="101" t="s">
        <v>531</v>
      </c>
      <c r="B2253" s="99" t="s">
        <v>495</v>
      </c>
      <c r="C2253" s="99">
        <v>2</v>
      </c>
      <c r="D2253" s="103">
        <v>0.00047770306658634186</v>
      </c>
      <c r="E2253" s="103">
        <v>1.5369190025606116</v>
      </c>
      <c r="F2253" s="99" t="s">
        <v>456</v>
      </c>
      <c r="G2253" s="99" t="b">
        <v>0</v>
      </c>
      <c r="H2253" s="99" t="b">
        <v>0</v>
      </c>
      <c r="I2253" s="99" t="b">
        <v>0</v>
      </c>
      <c r="J2253" s="99" t="b">
        <v>0</v>
      </c>
      <c r="K2253" s="99" t="b">
        <v>0</v>
      </c>
      <c r="L2253" s="99" t="b">
        <v>0</v>
      </c>
    </row>
    <row r="2254" spans="1:12" ht="15">
      <c r="A2254" s="101" t="s">
        <v>1856</v>
      </c>
      <c r="B2254" s="99" t="s">
        <v>512</v>
      </c>
      <c r="C2254" s="99">
        <v>2</v>
      </c>
      <c r="D2254" s="103">
        <v>0.00047770306658634186</v>
      </c>
      <c r="E2254" s="103">
        <v>2.4911615119999366</v>
      </c>
      <c r="F2254" s="99" t="s">
        <v>456</v>
      </c>
      <c r="G2254" s="99" t="b">
        <v>0</v>
      </c>
      <c r="H2254" s="99" t="b">
        <v>0</v>
      </c>
      <c r="I2254" s="99" t="b">
        <v>0</v>
      </c>
      <c r="J2254" s="99" t="b">
        <v>0</v>
      </c>
      <c r="K2254" s="99" t="b">
        <v>0</v>
      </c>
      <c r="L2254" s="99" t="b">
        <v>0</v>
      </c>
    </row>
    <row r="2255" spans="1:12" ht="15">
      <c r="A2255" s="101" t="s">
        <v>762</v>
      </c>
      <c r="B2255" s="99" t="s">
        <v>570</v>
      </c>
      <c r="C2255" s="99">
        <v>2</v>
      </c>
      <c r="D2255" s="103">
        <v>0.00047770306658634186</v>
      </c>
      <c r="E2255" s="103">
        <v>2.419805603464268</v>
      </c>
      <c r="F2255" s="99" t="s">
        <v>456</v>
      </c>
      <c r="G2255" s="99" t="b">
        <v>1</v>
      </c>
      <c r="H2255" s="99" t="b">
        <v>0</v>
      </c>
      <c r="I2255" s="99" t="b">
        <v>0</v>
      </c>
      <c r="J2255" s="99" t="b">
        <v>0</v>
      </c>
      <c r="K2255" s="99" t="b">
        <v>0</v>
      </c>
      <c r="L2255" s="99" t="b">
        <v>0</v>
      </c>
    </row>
    <row r="2256" spans="1:12" ht="15">
      <c r="A2256" s="101" t="s">
        <v>530</v>
      </c>
      <c r="B2256" s="99" t="s">
        <v>626</v>
      </c>
      <c r="C2256" s="99">
        <v>2</v>
      </c>
      <c r="D2256" s="103">
        <v>0.00047770306658634186</v>
      </c>
      <c r="E2256" s="103">
        <v>2.0932215033278987</v>
      </c>
      <c r="F2256" s="99" t="s">
        <v>456</v>
      </c>
      <c r="G2256" s="99" t="b">
        <v>0</v>
      </c>
      <c r="H2256" s="99" t="b">
        <v>0</v>
      </c>
      <c r="I2256" s="99" t="b">
        <v>0</v>
      </c>
      <c r="J2256" s="99" t="b">
        <v>0</v>
      </c>
      <c r="K2256" s="99" t="b">
        <v>0</v>
      </c>
      <c r="L2256" s="99" t="b">
        <v>0</v>
      </c>
    </row>
    <row r="2257" spans="1:12" ht="15">
      <c r="A2257" s="101" t="s">
        <v>496</v>
      </c>
      <c r="B2257" s="99" t="s">
        <v>2249</v>
      </c>
      <c r="C2257" s="99">
        <v>2</v>
      </c>
      <c r="D2257" s="103">
        <v>0.00047770306658634186</v>
      </c>
      <c r="E2257" s="103">
        <v>2.5958968625199494</v>
      </c>
      <c r="F2257" s="99" t="s">
        <v>456</v>
      </c>
      <c r="G2257" s="99" t="b">
        <v>0</v>
      </c>
      <c r="H2257" s="99" t="b">
        <v>0</v>
      </c>
      <c r="I2257" s="99" t="b">
        <v>0</v>
      </c>
      <c r="J2257" s="99" t="b">
        <v>0</v>
      </c>
      <c r="K2257" s="99" t="b">
        <v>0</v>
      </c>
      <c r="L2257" s="99" t="b">
        <v>0</v>
      </c>
    </row>
    <row r="2258" spans="1:12" ht="15">
      <c r="A2258" s="101" t="s">
        <v>2271</v>
      </c>
      <c r="B2258" s="99" t="s">
        <v>532</v>
      </c>
      <c r="C2258" s="99">
        <v>2</v>
      </c>
      <c r="D2258" s="103">
        <v>0.00047770306658634186</v>
      </c>
      <c r="E2258" s="103">
        <v>2.5581083016305497</v>
      </c>
      <c r="F2258" s="99" t="s">
        <v>456</v>
      </c>
      <c r="G2258" s="99" t="b">
        <v>0</v>
      </c>
      <c r="H2258" s="99" t="b">
        <v>0</v>
      </c>
      <c r="I2258" s="99" t="b">
        <v>0</v>
      </c>
      <c r="J2258" s="99" t="b">
        <v>0</v>
      </c>
      <c r="K2258" s="99" t="b">
        <v>0</v>
      </c>
      <c r="L2258" s="99" t="b">
        <v>0</v>
      </c>
    </row>
    <row r="2259" spans="1:12" ht="15">
      <c r="A2259" s="101" t="s">
        <v>498</v>
      </c>
      <c r="B2259" s="99" t="s">
        <v>879</v>
      </c>
      <c r="C2259" s="99">
        <v>2</v>
      </c>
      <c r="D2259" s="103">
        <v>0.00047770306658634186</v>
      </c>
      <c r="E2259" s="103">
        <v>2.3820170425748683</v>
      </c>
      <c r="F2259" s="99" t="s">
        <v>456</v>
      </c>
      <c r="G2259" s="99" t="b">
        <v>0</v>
      </c>
      <c r="H2259" s="99" t="b">
        <v>0</v>
      </c>
      <c r="I2259" s="99" t="b">
        <v>0</v>
      </c>
      <c r="J2259" s="99" t="b">
        <v>0</v>
      </c>
      <c r="K2259" s="99" t="b">
        <v>0</v>
      </c>
      <c r="L2259" s="99" t="b">
        <v>0</v>
      </c>
    </row>
    <row r="2260" spans="1:12" ht="15">
      <c r="A2260" s="101" t="s">
        <v>2166</v>
      </c>
      <c r="B2260" s="99" t="s">
        <v>1796</v>
      </c>
      <c r="C2260" s="99">
        <v>2</v>
      </c>
      <c r="D2260" s="103">
        <v>0.00047770306658634186</v>
      </c>
      <c r="E2260" s="103">
        <v>3.336259552014193</v>
      </c>
      <c r="F2260" s="99" t="s">
        <v>456</v>
      </c>
      <c r="G2260" s="99" t="b">
        <v>0</v>
      </c>
      <c r="H2260" s="99" t="b">
        <v>0</v>
      </c>
      <c r="I2260" s="99" t="b">
        <v>0</v>
      </c>
      <c r="J2260" s="99" t="b">
        <v>0</v>
      </c>
      <c r="K2260" s="99" t="b">
        <v>0</v>
      </c>
      <c r="L2260" s="99" t="b">
        <v>0</v>
      </c>
    </row>
    <row r="2261" spans="1:12" ht="15">
      <c r="A2261" s="101" t="s">
        <v>1416</v>
      </c>
      <c r="B2261" s="99" t="s">
        <v>1187</v>
      </c>
      <c r="C2261" s="99">
        <v>2</v>
      </c>
      <c r="D2261" s="103">
        <v>0.00047770306658634186</v>
      </c>
      <c r="E2261" s="103">
        <v>3.336259552014193</v>
      </c>
      <c r="F2261" s="99" t="s">
        <v>456</v>
      </c>
      <c r="G2261" s="99" t="b">
        <v>0</v>
      </c>
      <c r="H2261" s="99" t="b">
        <v>0</v>
      </c>
      <c r="I2261" s="99" t="b">
        <v>0</v>
      </c>
      <c r="J2261" s="99" t="b">
        <v>0</v>
      </c>
      <c r="K2261" s="99" t="b">
        <v>0</v>
      </c>
      <c r="L2261" s="99" t="b">
        <v>0</v>
      </c>
    </row>
    <row r="2262" spans="1:12" ht="15">
      <c r="A2262" s="101" t="s">
        <v>500</v>
      </c>
      <c r="B2262" s="99" t="s">
        <v>507</v>
      </c>
      <c r="C2262" s="99">
        <v>2</v>
      </c>
      <c r="D2262" s="103">
        <v>0.00047770306658634186</v>
      </c>
      <c r="E2262" s="103">
        <v>1.498986849511893</v>
      </c>
      <c r="F2262" s="99" t="s">
        <v>456</v>
      </c>
      <c r="G2262" s="99" t="b">
        <v>0</v>
      </c>
      <c r="H2262" s="99" t="b">
        <v>0</v>
      </c>
      <c r="I2262" s="99" t="b">
        <v>0</v>
      </c>
      <c r="J2262" s="99" t="b">
        <v>0</v>
      </c>
      <c r="K2262" s="99" t="b">
        <v>0</v>
      </c>
      <c r="L2262" s="99" t="b">
        <v>0</v>
      </c>
    </row>
    <row r="2263" spans="1:12" ht="15">
      <c r="A2263" s="101" t="s">
        <v>748</v>
      </c>
      <c r="B2263" s="99" t="s">
        <v>710</v>
      </c>
      <c r="C2263" s="99">
        <v>2</v>
      </c>
      <c r="D2263" s="103">
        <v>0.00047770306658634186</v>
      </c>
      <c r="E2263" s="103">
        <v>2.6161002486082365</v>
      </c>
      <c r="F2263" s="99" t="s">
        <v>456</v>
      </c>
      <c r="G2263" s="99" t="b">
        <v>0</v>
      </c>
      <c r="H2263" s="99" t="b">
        <v>0</v>
      </c>
      <c r="I2263" s="99" t="b">
        <v>0</v>
      </c>
      <c r="J2263" s="99" t="b">
        <v>0</v>
      </c>
      <c r="K2263" s="99" t="b">
        <v>0</v>
      </c>
      <c r="L2263" s="99" t="b">
        <v>0</v>
      </c>
    </row>
    <row r="2264" spans="1:12" ht="15">
      <c r="A2264" s="101" t="s">
        <v>559</v>
      </c>
      <c r="B2264" s="99" t="s">
        <v>1682</v>
      </c>
      <c r="C2264" s="99">
        <v>2</v>
      </c>
      <c r="D2264" s="103">
        <v>0.0006157902205606451</v>
      </c>
      <c r="E2264" s="103">
        <v>2.6372895476781744</v>
      </c>
      <c r="F2264" s="99" t="s">
        <v>456</v>
      </c>
      <c r="G2264" s="99" t="b">
        <v>0</v>
      </c>
      <c r="H2264" s="99" t="b">
        <v>0</v>
      </c>
      <c r="I2264" s="99" t="b">
        <v>0</v>
      </c>
      <c r="J2264" s="99" t="b">
        <v>1</v>
      </c>
      <c r="K2264" s="99" t="b">
        <v>0</v>
      </c>
      <c r="L2264" s="99" t="b">
        <v>0</v>
      </c>
    </row>
    <row r="2265" spans="1:12" ht="15">
      <c r="A2265" s="101" t="s">
        <v>862</v>
      </c>
      <c r="B2265" s="99" t="s">
        <v>975</v>
      </c>
      <c r="C2265" s="99">
        <v>2</v>
      </c>
      <c r="D2265" s="103">
        <v>0.00047770306658634186</v>
      </c>
      <c r="E2265" s="103">
        <v>2.859138297294531</v>
      </c>
      <c r="F2265" s="99" t="s">
        <v>456</v>
      </c>
      <c r="G2265" s="99" t="b">
        <v>0</v>
      </c>
      <c r="H2265" s="99" t="b">
        <v>0</v>
      </c>
      <c r="I2265" s="99" t="b">
        <v>0</v>
      </c>
      <c r="J2265" s="99" t="b">
        <v>0</v>
      </c>
      <c r="K2265" s="99" t="b">
        <v>0</v>
      </c>
      <c r="L2265" s="99" t="b">
        <v>0</v>
      </c>
    </row>
    <row r="2266" spans="1:12" ht="15">
      <c r="A2266" s="101" t="s">
        <v>2097</v>
      </c>
      <c r="B2266" s="99" t="s">
        <v>1821</v>
      </c>
      <c r="C2266" s="99">
        <v>2</v>
      </c>
      <c r="D2266" s="103">
        <v>0.00047770306658634186</v>
      </c>
      <c r="E2266" s="103">
        <v>3.336259552014193</v>
      </c>
      <c r="F2266" s="99" t="s">
        <v>456</v>
      </c>
      <c r="G2266" s="99" t="b">
        <v>0</v>
      </c>
      <c r="H2266" s="99" t="b">
        <v>0</v>
      </c>
      <c r="I2266" s="99" t="b">
        <v>0</v>
      </c>
      <c r="J2266" s="99" t="b">
        <v>0</v>
      </c>
      <c r="K2266" s="99" t="b">
        <v>0</v>
      </c>
      <c r="L2266" s="99" t="b">
        <v>0</v>
      </c>
    </row>
    <row r="2267" spans="1:12" ht="15">
      <c r="A2267" s="101" t="s">
        <v>476</v>
      </c>
      <c r="B2267" s="99" t="s">
        <v>1017</v>
      </c>
      <c r="C2267" s="99">
        <v>2</v>
      </c>
      <c r="D2267" s="103">
        <v>0.00047770306658634186</v>
      </c>
      <c r="E2267" s="103">
        <v>1.4684975273639926</v>
      </c>
      <c r="F2267" s="99" t="s">
        <v>456</v>
      </c>
      <c r="G2267" s="99" t="b">
        <v>0</v>
      </c>
      <c r="H2267" s="99" t="b">
        <v>0</v>
      </c>
      <c r="I2267" s="99" t="b">
        <v>0</v>
      </c>
      <c r="J2267" s="99" t="b">
        <v>0</v>
      </c>
      <c r="K2267" s="99" t="b">
        <v>0</v>
      </c>
      <c r="L2267" s="99" t="b">
        <v>0</v>
      </c>
    </row>
    <row r="2268" spans="1:12" ht="15">
      <c r="A2268" s="101" t="s">
        <v>581</v>
      </c>
      <c r="B2268" s="99" t="s">
        <v>1223</v>
      </c>
      <c r="C2268" s="99">
        <v>2</v>
      </c>
      <c r="D2268" s="103">
        <v>0.0006157902205606451</v>
      </c>
      <c r="E2268" s="103">
        <v>2.294866866855968</v>
      </c>
      <c r="F2268" s="99" t="s">
        <v>456</v>
      </c>
      <c r="G2268" s="99" t="b">
        <v>0</v>
      </c>
      <c r="H2268" s="99" t="b">
        <v>0</v>
      </c>
      <c r="I2268" s="99" t="b">
        <v>0</v>
      </c>
      <c r="J2268" s="99" t="b">
        <v>0</v>
      </c>
      <c r="K2268" s="99" t="b">
        <v>0</v>
      </c>
      <c r="L2268" s="99" t="b">
        <v>0</v>
      </c>
    </row>
    <row r="2269" spans="1:12" ht="15">
      <c r="A2269" s="101" t="s">
        <v>625</v>
      </c>
      <c r="B2269" s="99" t="s">
        <v>498</v>
      </c>
      <c r="C2269" s="99">
        <v>2</v>
      </c>
      <c r="D2269" s="103">
        <v>0.00047770306658634186</v>
      </c>
      <c r="E2269" s="103">
        <v>1.9560483103025872</v>
      </c>
      <c r="F2269" s="99" t="s">
        <v>456</v>
      </c>
      <c r="G2269" s="99" t="b">
        <v>0</v>
      </c>
      <c r="H2269" s="99" t="b">
        <v>0</v>
      </c>
      <c r="I2269" s="99" t="b">
        <v>0</v>
      </c>
      <c r="J2269" s="99" t="b">
        <v>0</v>
      </c>
      <c r="K2269" s="99" t="b">
        <v>0</v>
      </c>
      <c r="L2269" s="99" t="b">
        <v>0</v>
      </c>
    </row>
    <row r="2270" spans="1:12" ht="15">
      <c r="A2270" s="101" t="s">
        <v>474</v>
      </c>
      <c r="B2270" s="99" t="s">
        <v>707</v>
      </c>
      <c r="C2270" s="99">
        <v>2</v>
      </c>
      <c r="D2270" s="103">
        <v>0.00047770306658634186</v>
      </c>
      <c r="E2270" s="103">
        <v>1.5069557791831683</v>
      </c>
      <c r="F2270" s="99" t="s">
        <v>456</v>
      </c>
      <c r="G2270" s="99" t="b">
        <v>0</v>
      </c>
      <c r="H2270" s="99" t="b">
        <v>0</v>
      </c>
      <c r="I2270" s="99" t="b">
        <v>0</v>
      </c>
      <c r="J2270" s="99" t="b">
        <v>0</v>
      </c>
      <c r="K2270" s="99" t="b">
        <v>0</v>
      </c>
      <c r="L2270" s="99" t="b">
        <v>0</v>
      </c>
    </row>
    <row r="2271" spans="1:12" ht="15">
      <c r="A2271" s="101" t="s">
        <v>677</v>
      </c>
      <c r="B2271" s="99" t="s">
        <v>1510</v>
      </c>
      <c r="C2271" s="99">
        <v>2</v>
      </c>
      <c r="D2271" s="103">
        <v>0.0006157902205606451</v>
      </c>
      <c r="E2271" s="103">
        <v>2.5581083016305497</v>
      </c>
      <c r="F2271" s="99" t="s">
        <v>456</v>
      </c>
      <c r="G2271" s="99" t="b">
        <v>0</v>
      </c>
      <c r="H2271" s="99" t="b">
        <v>0</v>
      </c>
      <c r="I2271" s="99" t="b">
        <v>0</v>
      </c>
      <c r="J2271" s="99" t="b">
        <v>0</v>
      </c>
      <c r="K2271" s="99" t="b">
        <v>0</v>
      </c>
      <c r="L2271" s="99" t="b">
        <v>0</v>
      </c>
    </row>
    <row r="2272" spans="1:12" ht="15">
      <c r="A2272" s="101" t="s">
        <v>776</v>
      </c>
      <c r="B2272" s="99" t="s">
        <v>484</v>
      </c>
      <c r="C2272" s="99">
        <v>2</v>
      </c>
      <c r="D2272" s="103">
        <v>0.00047770306658634186</v>
      </c>
      <c r="E2272" s="103">
        <v>1.8591382972945307</v>
      </c>
      <c r="F2272" s="99" t="s">
        <v>456</v>
      </c>
      <c r="G2272" s="99" t="b">
        <v>0</v>
      </c>
      <c r="H2272" s="99" t="b">
        <v>0</v>
      </c>
      <c r="I2272" s="99" t="b">
        <v>0</v>
      </c>
      <c r="J2272" s="99" t="b">
        <v>0</v>
      </c>
      <c r="K2272" s="99" t="b">
        <v>0</v>
      </c>
      <c r="L2272" s="99" t="b">
        <v>0</v>
      </c>
    </row>
    <row r="2273" spans="1:12" ht="15">
      <c r="A2273" s="101" t="s">
        <v>978</v>
      </c>
      <c r="B2273" s="99" t="s">
        <v>2359</v>
      </c>
      <c r="C2273" s="99">
        <v>2</v>
      </c>
      <c r="D2273" s="103">
        <v>0.00047770306658634186</v>
      </c>
      <c r="E2273" s="103">
        <v>3.035229556350212</v>
      </c>
      <c r="F2273" s="99" t="s">
        <v>456</v>
      </c>
      <c r="G2273" s="99" t="b">
        <v>0</v>
      </c>
      <c r="H2273" s="99" t="b">
        <v>0</v>
      </c>
      <c r="I2273" s="99" t="b">
        <v>0</v>
      </c>
      <c r="J2273" s="99" t="b">
        <v>0</v>
      </c>
      <c r="K2273" s="99" t="b">
        <v>0</v>
      </c>
      <c r="L2273" s="99" t="b">
        <v>0</v>
      </c>
    </row>
    <row r="2274" spans="1:12" ht="15">
      <c r="A2274" s="101" t="s">
        <v>1524</v>
      </c>
      <c r="B2274" s="99" t="s">
        <v>486</v>
      </c>
      <c r="C2274" s="99">
        <v>2</v>
      </c>
      <c r="D2274" s="103">
        <v>0.00047770306658634186</v>
      </c>
      <c r="E2274" s="103">
        <v>2.3820170425748683</v>
      </c>
      <c r="F2274" s="99" t="s">
        <v>456</v>
      </c>
      <c r="G2274" s="99" t="b">
        <v>0</v>
      </c>
      <c r="H2274" s="99" t="b">
        <v>0</v>
      </c>
      <c r="I2274" s="99" t="b">
        <v>0</v>
      </c>
      <c r="J2274" s="99" t="b">
        <v>0</v>
      </c>
      <c r="K2274" s="99" t="b">
        <v>0</v>
      </c>
      <c r="L2274" s="99" t="b">
        <v>0</v>
      </c>
    </row>
    <row r="2275" spans="1:12" ht="15">
      <c r="A2275" s="101" t="s">
        <v>1575</v>
      </c>
      <c r="B2275" s="99" t="s">
        <v>1097</v>
      </c>
      <c r="C2275" s="99">
        <v>2</v>
      </c>
      <c r="D2275" s="103">
        <v>0.00047770306658634186</v>
      </c>
      <c r="E2275" s="103">
        <v>3.035229556350212</v>
      </c>
      <c r="F2275" s="99" t="s">
        <v>456</v>
      </c>
      <c r="G2275" s="99" t="b">
        <v>0</v>
      </c>
      <c r="H2275" s="99" t="b">
        <v>0</v>
      </c>
      <c r="I2275" s="99" t="b">
        <v>0</v>
      </c>
      <c r="J2275" s="99" t="b">
        <v>0</v>
      </c>
      <c r="K2275" s="99" t="b">
        <v>0</v>
      </c>
      <c r="L2275" s="99" t="b">
        <v>0</v>
      </c>
    </row>
    <row r="2276" spans="1:12" ht="15">
      <c r="A2276" s="101" t="s">
        <v>477</v>
      </c>
      <c r="B2276" s="99" t="s">
        <v>475</v>
      </c>
      <c r="C2276" s="99">
        <v>2</v>
      </c>
      <c r="D2276" s="103">
        <v>0.00047770306658634186</v>
      </c>
      <c r="E2276" s="103">
        <v>0.941807871187977</v>
      </c>
      <c r="F2276" s="99" t="s">
        <v>456</v>
      </c>
      <c r="G2276" s="99" t="b">
        <v>0</v>
      </c>
      <c r="H2276" s="99" t="b">
        <v>0</v>
      </c>
      <c r="I2276" s="99" t="b">
        <v>0</v>
      </c>
      <c r="J2276" s="99" t="b">
        <v>0</v>
      </c>
      <c r="K2276" s="99" t="b">
        <v>0</v>
      </c>
      <c r="L2276" s="99" t="b">
        <v>0</v>
      </c>
    </row>
    <row r="2277" spans="1:12" ht="15">
      <c r="A2277" s="101" t="s">
        <v>625</v>
      </c>
      <c r="B2277" s="99" t="s">
        <v>705</v>
      </c>
      <c r="C2277" s="99">
        <v>2</v>
      </c>
      <c r="D2277" s="103">
        <v>0.00047770306658634186</v>
      </c>
      <c r="E2277" s="103">
        <v>2.336259552014193</v>
      </c>
      <c r="F2277" s="99" t="s">
        <v>456</v>
      </c>
      <c r="G2277" s="99" t="b">
        <v>0</v>
      </c>
      <c r="H2277" s="99" t="b">
        <v>0</v>
      </c>
      <c r="I2277" s="99" t="b">
        <v>0</v>
      </c>
      <c r="J2277" s="99" t="b">
        <v>0</v>
      </c>
      <c r="K2277" s="99" t="b">
        <v>0</v>
      </c>
      <c r="L2277" s="99" t="b">
        <v>0</v>
      </c>
    </row>
    <row r="2278" spans="1:12" ht="15">
      <c r="A2278" s="101" t="s">
        <v>917</v>
      </c>
      <c r="B2278" s="99" t="s">
        <v>1173</v>
      </c>
      <c r="C2278" s="99">
        <v>2</v>
      </c>
      <c r="D2278" s="103">
        <v>0.00047770306658634186</v>
      </c>
      <c r="E2278" s="103">
        <v>3.035229556350212</v>
      </c>
      <c r="F2278" s="99" t="s">
        <v>456</v>
      </c>
      <c r="G2278" s="99" t="b">
        <v>0</v>
      </c>
      <c r="H2278" s="99" t="b">
        <v>0</v>
      </c>
      <c r="I2278" s="99" t="b">
        <v>0</v>
      </c>
      <c r="J2278" s="99" t="b">
        <v>0</v>
      </c>
      <c r="K2278" s="99" t="b">
        <v>0</v>
      </c>
      <c r="L2278" s="99" t="b">
        <v>0</v>
      </c>
    </row>
    <row r="2279" spans="1:12" ht="15">
      <c r="A2279" s="101" t="s">
        <v>692</v>
      </c>
      <c r="B2279" s="99" t="s">
        <v>677</v>
      </c>
      <c r="C2279" s="99">
        <v>2</v>
      </c>
      <c r="D2279" s="103">
        <v>0.00047770306658634186</v>
      </c>
      <c r="E2279" s="103">
        <v>2.1901315163359554</v>
      </c>
      <c r="F2279" s="99" t="s">
        <v>456</v>
      </c>
      <c r="G2279" s="99" t="b">
        <v>0</v>
      </c>
      <c r="H2279" s="99" t="b">
        <v>0</v>
      </c>
      <c r="I2279" s="99" t="b">
        <v>0</v>
      </c>
      <c r="J2279" s="99" t="b">
        <v>0</v>
      </c>
      <c r="K2279" s="99" t="b">
        <v>0</v>
      </c>
      <c r="L2279" s="99" t="b">
        <v>0</v>
      </c>
    </row>
    <row r="2280" spans="1:12" ht="15">
      <c r="A2280" s="101" t="s">
        <v>1760</v>
      </c>
      <c r="B2280" s="99" t="s">
        <v>478</v>
      </c>
      <c r="C2280" s="99">
        <v>2</v>
      </c>
      <c r="D2280" s="103">
        <v>0.00047770306658634186</v>
      </c>
      <c r="E2280" s="103">
        <v>2.859138297294531</v>
      </c>
      <c r="F2280" s="99" t="s">
        <v>456</v>
      </c>
      <c r="G2280" s="99" t="b">
        <v>0</v>
      </c>
      <c r="H2280" s="99" t="b">
        <v>0</v>
      </c>
      <c r="I2280" s="99" t="b">
        <v>0</v>
      </c>
      <c r="J2280" s="99" t="b">
        <v>0</v>
      </c>
      <c r="K2280" s="99" t="b">
        <v>0</v>
      </c>
      <c r="L2280" s="99" t="b">
        <v>0</v>
      </c>
    </row>
    <row r="2281" spans="1:12" ht="15">
      <c r="A2281" s="101" t="s">
        <v>1841</v>
      </c>
      <c r="B2281" s="99" t="s">
        <v>476</v>
      </c>
      <c r="C2281" s="99">
        <v>2</v>
      </c>
      <c r="D2281" s="103">
        <v>0.00047770306658634186</v>
      </c>
      <c r="E2281" s="103">
        <v>1.8664375360360301</v>
      </c>
      <c r="F2281" s="99" t="s">
        <v>456</v>
      </c>
      <c r="G2281" s="99" t="b">
        <v>1</v>
      </c>
      <c r="H2281" s="99" t="b">
        <v>0</v>
      </c>
      <c r="I2281" s="99" t="b">
        <v>0</v>
      </c>
      <c r="J2281" s="99" t="b">
        <v>0</v>
      </c>
      <c r="K2281" s="99" t="b">
        <v>0</v>
      </c>
      <c r="L2281" s="99" t="b">
        <v>0</v>
      </c>
    </row>
    <row r="2282" spans="1:12" ht="15">
      <c r="A2282" s="101" t="s">
        <v>501</v>
      </c>
      <c r="B2282" s="99" t="s">
        <v>1474</v>
      </c>
      <c r="C2282" s="99">
        <v>2</v>
      </c>
      <c r="D2282" s="103">
        <v>0.0006157902205606451</v>
      </c>
      <c r="E2282" s="103">
        <v>2.3150702529442553</v>
      </c>
      <c r="F2282" s="99" t="s">
        <v>456</v>
      </c>
      <c r="G2282" s="99" t="b">
        <v>0</v>
      </c>
      <c r="H2282" s="99" t="b">
        <v>0</v>
      </c>
      <c r="I2282" s="99" t="b">
        <v>0</v>
      </c>
      <c r="J2282" s="99" t="b">
        <v>0</v>
      </c>
      <c r="K2282" s="99" t="b">
        <v>0</v>
      </c>
      <c r="L2282" s="99" t="b">
        <v>0</v>
      </c>
    </row>
    <row r="2283" spans="1:12" ht="15">
      <c r="A2283" s="101" t="s">
        <v>474</v>
      </c>
      <c r="B2283" s="99" t="s">
        <v>2247</v>
      </c>
      <c r="C2283" s="99">
        <v>2</v>
      </c>
      <c r="D2283" s="103">
        <v>0.00047770306658634186</v>
      </c>
      <c r="E2283" s="103">
        <v>1.6830470382388496</v>
      </c>
      <c r="F2283" s="99" t="s">
        <v>456</v>
      </c>
      <c r="G2283" s="99" t="b">
        <v>0</v>
      </c>
      <c r="H2283" s="99" t="b">
        <v>0</v>
      </c>
      <c r="I2283" s="99" t="b">
        <v>0</v>
      </c>
      <c r="J2283" s="99" t="b">
        <v>0</v>
      </c>
      <c r="K2283" s="99" t="b">
        <v>0</v>
      </c>
      <c r="L2283" s="99" t="b">
        <v>0</v>
      </c>
    </row>
    <row r="2284" spans="1:12" ht="15">
      <c r="A2284" s="101" t="s">
        <v>555</v>
      </c>
      <c r="B2284" s="99" t="s">
        <v>531</v>
      </c>
      <c r="C2284" s="99">
        <v>2</v>
      </c>
      <c r="D2284" s="103">
        <v>0.00047770306658634186</v>
      </c>
      <c r="E2284" s="103">
        <v>2.3150702529442553</v>
      </c>
      <c r="F2284" s="99" t="s">
        <v>456</v>
      </c>
      <c r="G2284" s="99" t="b">
        <v>0</v>
      </c>
      <c r="H2284" s="99" t="b">
        <v>0</v>
      </c>
      <c r="I2284" s="99" t="b">
        <v>0</v>
      </c>
      <c r="J2284" s="99" t="b">
        <v>0</v>
      </c>
      <c r="K2284" s="99" t="b">
        <v>0</v>
      </c>
      <c r="L2284" s="99" t="b">
        <v>0</v>
      </c>
    </row>
    <row r="2285" spans="1:12" ht="15">
      <c r="A2285" s="101" t="s">
        <v>1629</v>
      </c>
      <c r="B2285" s="99" t="s">
        <v>554</v>
      </c>
      <c r="C2285" s="99">
        <v>2</v>
      </c>
      <c r="D2285" s="103">
        <v>0.00047770306658634186</v>
      </c>
      <c r="E2285" s="103">
        <v>2.5069557791831683</v>
      </c>
      <c r="F2285" s="99" t="s">
        <v>456</v>
      </c>
      <c r="G2285" s="99" t="b">
        <v>0</v>
      </c>
      <c r="H2285" s="99" t="b">
        <v>0</v>
      </c>
      <c r="I2285" s="99" t="b">
        <v>0</v>
      </c>
      <c r="J2285" s="99" t="b">
        <v>0</v>
      </c>
      <c r="K2285" s="99" t="b">
        <v>0</v>
      </c>
      <c r="L2285" s="99" t="b">
        <v>0</v>
      </c>
    </row>
    <row r="2286" spans="1:12" ht="15">
      <c r="A2286" s="101" t="s">
        <v>1359</v>
      </c>
      <c r="B2286" s="99" t="s">
        <v>1832</v>
      </c>
      <c r="C2286" s="99">
        <v>2</v>
      </c>
      <c r="D2286" s="103">
        <v>0.00047770306658634186</v>
      </c>
      <c r="E2286" s="103">
        <v>3.160168292958512</v>
      </c>
      <c r="F2286" s="99" t="s">
        <v>456</v>
      </c>
      <c r="G2286" s="99" t="b">
        <v>0</v>
      </c>
      <c r="H2286" s="99" t="b">
        <v>0</v>
      </c>
      <c r="I2286" s="99" t="b">
        <v>0</v>
      </c>
      <c r="J2286" s="99" t="b">
        <v>0</v>
      </c>
      <c r="K2286" s="99" t="b">
        <v>0</v>
      </c>
      <c r="L2286" s="99" t="b">
        <v>0</v>
      </c>
    </row>
    <row r="2287" spans="1:12" ht="15">
      <c r="A2287" s="101" t="s">
        <v>546</v>
      </c>
      <c r="B2287" s="99" t="s">
        <v>628</v>
      </c>
      <c r="C2287" s="99">
        <v>2</v>
      </c>
      <c r="D2287" s="103">
        <v>0.00047770306658634186</v>
      </c>
      <c r="E2287" s="103">
        <v>2.6161002486082365</v>
      </c>
      <c r="F2287" s="99" t="s">
        <v>456</v>
      </c>
      <c r="G2287" s="99" t="b">
        <v>0</v>
      </c>
      <c r="H2287" s="99" t="b">
        <v>0</v>
      </c>
      <c r="I2287" s="99" t="b">
        <v>0</v>
      </c>
      <c r="J2287" s="99" t="b">
        <v>0</v>
      </c>
      <c r="K2287" s="99" t="b">
        <v>0</v>
      </c>
      <c r="L2287" s="99" t="b">
        <v>0</v>
      </c>
    </row>
    <row r="2288" spans="1:12" ht="15">
      <c r="A2288" s="101" t="s">
        <v>708</v>
      </c>
      <c r="B2288" s="99" t="s">
        <v>1155</v>
      </c>
      <c r="C2288" s="99">
        <v>2</v>
      </c>
      <c r="D2288" s="103">
        <v>0.00047770306658634186</v>
      </c>
      <c r="E2288" s="103">
        <v>2.859138297294531</v>
      </c>
      <c r="F2288" s="99" t="s">
        <v>456</v>
      </c>
      <c r="G2288" s="99" t="b">
        <v>0</v>
      </c>
      <c r="H2288" s="99" t="b">
        <v>0</v>
      </c>
      <c r="I2288" s="99" t="b">
        <v>0</v>
      </c>
      <c r="J2288" s="99" t="b">
        <v>0</v>
      </c>
      <c r="K2288" s="99" t="b">
        <v>0</v>
      </c>
      <c r="L2288" s="99" t="b">
        <v>0</v>
      </c>
    </row>
    <row r="2289" spans="1:12" ht="15">
      <c r="A2289" s="101" t="s">
        <v>512</v>
      </c>
      <c r="B2289" s="99" t="s">
        <v>1098</v>
      </c>
      <c r="C2289" s="99">
        <v>2</v>
      </c>
      <c r="D2289" s="103">
        <v>0.00047770306658634186</v>
      </c>
      <c r="E2289" s="103">
        <v>2.1901315163359554</v>
      </c>
      <c r="F2289" s="99" t="s">
        <v>456</v>
      </c>
      <c r="G2289" s="99" t="b">
        <v>0</v>
      </c>
      <c r="H2289" s="99" t="b">
        <v>0</v>
      </c>
      <c r="I2289" s="99" t="b">
        <v>0</v>
      </c>
      <c r="J2289" s="99" t="b">
        <v>0</v>
      </c>
      <c r="K2289" s="99" t="b">
        <v>0</v>
      </c>
      <c r="L2289" s="99" t="b">
        <v>0</v>
      </c>
    </row>
    <row r="2290" spans="1:12" ht="15">
      <c r="A2290" s="101" t="s">
        <v>1076</v>
      </c>
      <c r="B2290" s="99" t="s">
        <v>475</v>
      </c>
      <c r="C2290" s="99">
        <v>2</v>
      </c>
      <c r="D2290" s="103">
        <v>0.00047770306658634186</v>
      </c>
      <c r="E2290" s="103">
        <v>1.6688065991242393</v>
      </c>
      <c r="F2290" s="99" t="s">
        <v>456</v>
      </c>
      <c r="G2290" s="99" t="b">
        <v>0</v>
      </c>
      <c r="H2290" s="99" t="b">
        <v>0</v>
      </c>
      <c r="I2290" s="99" t="b">
        <v>0</v>
      </c>
      <c r="J2290" s="99" t="b">
        <v>0</v>
      </c>
      <c r="K2290" s="99" t="b">
        <v>0</v>
      </c>
      <c r="L2290" s="99" t="b">
        <v>0</v>
      </c>
    </row>
    <row r="2291" spans="1:12" ht="15">
      <c r="A2291" s="101" t="s">
        <v>1870</v>
      </c>
      <c r="B2291" s="99" t="s">
        <v>819</v>
      </c>
      <c r="C2291" s="99">
        <v>2</v>
      </c>
      <c r="D2291" s="103">
        <v>0.00047770306658634186</v>
      </c>
      <c r="E2291" s="103">
        <v>3.160168292958512</v>
      </c>
      <c r="F2291" s="99" t="s">
        <v>456</v>
      </c>
      <c r="G2291" s="99" t="b">
        <v>0</v>
      </c>
      <c r="H2291" s="99" t="b">
        <v>0</v>
      </c>
      <c r="I2291" s="99" t="b">
        <v>0</v>
      </c>
      <c r="J2291" s="99" t="b">
        <v>0</v>
      </c>
      <c r="K2291" s="99" t="b">
        <v>0</v>
      </c>
      <c r="L2291" s="99" t="b">
        <v>0</v>
      </c>
    </row>
    <row r="2292" spans="1:12" ht="15">
      <c r="A2292" s="101" t="s">
        <v>916</v>
      </c>
      <c r="B2292" s="99" t="s">
        <v>742</v>
      </c>
      <c r="C2292" s="99">
        <v>2</v>
      </c>
      <c r="D2292" s="103">
        <v>0.00047770306658634186</v>
      </c>
      <c r="E2292" s="103">
        <v>2.7622282842864743</v>
      </c>
      <c r="F2292" s="99" t="s">
        <v>456</v>
      </c>
      <c r="G2292" s="99" t="b">
        <v>0</v>
      </c>
      <c r="H2292" s="99" t="b">
        <v>0</v>
      </c>
      <c r="I2292" s="99" t="b">
        <v>0</v>
      </c>
      <c r="J2292" s="99" t="b">
        <v>0</v>
      </c>
      <c r="K2292" s="99" t="b">
        <v>0</v>
      </c>
      <c r="L2292" s="99" t="b">
        <v>0</v>
      </c>
    </row>
    <row r="2293" spans="1:12" ht="15">
      <c r="A2293" s="101" t="s">
        <v>495</v>
      </c>
      <c r="B2293" s="99" t="s">
        <v>679</v>
      </c>
      <c r="C2293" s="99">
        <v>2</v>
      </c>
      <c r="D2293" s="103">
        <v>0.00047770306658634186</v>
      </c>
      <c r="E2293" s="103">
        <v>1.9840770339028306</v>
      </c>
      <c r="F2293" s="99" t="s">
        <v>456</v>
      </c>
      <c r="G2293" s="99" t="b">
        <v>0</v>
      </c>
      <c r="H2293" s="99" t="b">
        <v>0</v>
      </c>
      <c r="I2293" s="99" t="b">
        <v>0</v>
      </c>
      <c r="J2293" s="99" t="b">
        <v>0</v>
      </c>
      <c r="K2293" s="99" t="b">
        <v>0</v>
      </c>
      <c r="L2293" s="99" t="b">
        <v>0</v>
      </c>
    </row>
    <row r="2294" spans="1:12" ht="15">
      <c r="A2294" s="101" t="s">
        <v>1066</v>
      </c>
      <c r="B2294" s="99" t="s">
        <v>776</v>
      </c>
      <c r="C2294" s="99">
        <v>2</v>
      </c>
      <c r="D2294" s="103">
        <v>0.00047770306658634186</v>
      </c>
      <c r="E2294" s="103">
        <v>2.859138297294531</v>
      </c>
      <c r="F2294" s="99" t="s">
        <v>456</v>
      </c>
      <c r="G2294" s="99" t="b">
        <v>0</v>
      </c>
      <c r="H2294" s="99" t="b">
        <v>0</v>
      </c>
      <c r="I2294" s="99" t="b">
        <v>0</v>
      </c>
      <c r="J2294" s="99" t="b">
        <v>0</v>
      </c>
      <c r="K2294" s="99" t="b">
        <v>0</v>
      </c>
      <c r="L2294" s="99" t="b">
        <v>0</v>
      </c>
    </row>
    <row r="2295" spans="1:12" ht="15">
      <c r="A2295" s="101" t="s">
        <v>476</v>
      </c>
      <c r="B2295" s="99" t="s">
        <v>503</v>
      </c>
      <c r="C2295" s="99">
        <v>2</v>
      </c>
      <c r="D2295" s="103">
        <v>0.00047770306658634186</v>
      </c>
      <c r="E2295" s="103">
        <v>0.9633475490440866</v>
      </c>
      <c r="F2295" s="99" t="s">
        <v>456</v>
      </c>
      <c r="G2295" s="99" t="b">
        <v>0</v>
      </c>
      <c r="H2295" s="99" t="b">
        <v>0</v>
      </c>
      <c r="I2295" s="99" t="b">
        <v>0</v>
      </c>
      <c r="J2295" s="99" t="b">
        <v>0</v>
      </c>
      <c r="K2295" s="99" t="b">
        <v>0</v>
      </c>
      <c r="L2295" s="99" t="b">
        <v>0</v>
      </c>
    </row>
    <row r="2296" spans="1:12" ht="15">
      <c r="A2296" s="101" t="s">
        <v>829</v>
      </c>
      <c r="B2296" s="99" t="s">
        <v>1524</v>
      </c>
      <c r="C2296" s="99">
        <v>2</v>
      </c>
      <c r="D2296" s="103">
        <v>0.00047770306658634186</v>
      </c>
      <c r="E2296" s="103">
        <v>3.336259552014193</v>
      </c>
      <c r="F2296" s="99" t="s">
        <v>456</v>
      </c>
      <c r="G2296" s="99" t="b">
        <v>0</v>
      </c>
      <c r="H2296" s="99" t="b">
        <v>0</v>
      </c>
      <c r="I2296" s="99" t="b">
        <v>0</v>
      </c>
      <c r="J2296" s="99" t="b">
        <v>0</v>
      </c>
      <c r="K2296" s="99" t="b">
        <v>0</v>
      </c>
      <c r="L2296" s="99" t="b">
        <v>0</v>
      </c>
    </row>
    <row r="2297" spans="1:12" ht="15">
      <c r="A2297" s="101" t="s">
        <v>535</v>
      </c>
      <c r="B2297" s="99" t="s">
        <v>475</v>
      </c>
      <c r="C2297" s="99">
        <v>2</v>
      </c>
      <c r="D2297" s="103">
        <v>0.00047770306658634186</v>
      </c>
      <c r="E2297" s="103">
        <v>1.300829813829645</v>
      </c>
      <c r="F2297" s="99" t="s">
        <v>456</v>
      </c>
      <c r="G2297" s="99" t="b">
        <v>0</v>
      </c>
      <c r="H2297" s="99" t="b">
        <v>0</v>
      </c>
      <c r="I2297" s="99" t="b">
        <v>0</v>
      </c>
      <c r="J2297" s="99" t="b">
        <v>0</v>
      </c>
      <c r="K2297" s="99" t="b">
        <v>0</v>
      </c>
      <c r="L2297" s="99" t="b">
        <v>0</v>
      </c>
    </row>
    <row r="2298" spans="1:12" ht="15">
      <c r="A2298" s="101" t="s">
        <v>603</v>
      </c>
      <c r="B2298" s="99" t="s">
        <v>553</v>
      </c>
      <c r="C2298" s="99">
        <v>2</v>
      </c>
      <c r="D2298" s="103">
        <v>0.0006157902205606451</v>
      </c>
      <c r="E2298" s="103">
        <v>1.9840770339028309</v>
      </c>
      <c r="F2298" s="99" t="s">
        <v>456</v>
      </c>
      <c r="G2298" s="99" t="b">
        <v>0</v>
      </c>
      <c r="H2298" s="99" t="b">
        <v>0</v>
      </c>
      <c r="I2298" s="99" t="b">
        <v>0</v>
      </c>
      <c r="J2298" s="99" t="b">
        <v>0</v>
      </c>
      <c r="K2298" s="99" t="b">
        <v>0</v>
      </c>
      <c r="L2298" s="99" t="b">
        <v>0</v>
      </c>
    </row>
    <row r="2299" spans="1:12" ht="15">
      <c r="A2299" s="101" t="s">
        <v>633</v>
      </c>
      <c r="B2299" s="99" t="s">
        <v>679</v>
      </c>
      <c r="C2299" s="99">
        <v>2</v>
      </c>
      <c r="D2299" s="103">
        <v>0.00047770306658634186</v>
      </c>
      <c r="E2299" s="103">
        <v>2.6372895476781744</v>
      </c>
      <c r="F2299" s="99" t="s">
        <v>456</v>
      </c>
      <c r="G2299" s="99" t="b">
        <v>0</v>
      </c>
      <c r="H2299" s="99" t="b">
        <v>0</v>
      </c>
      <c r="I2299" s="99" t="b">
        <v>0</v>
      </c>
      <c r="J2299" s="99" t="b">
        <v>0</v>
      </c>
      <c r="K2299" s="99" t="b">
        <v>0</v>
      </c>
      <c r="L2299" s="99" t="b">
        <v>0</v>
      </c>
    </row>
    <row r="2300" spans="1:12" ht="15">
      <c r="A2300" s="101" t="s">
        <v>499</v>
      </c>
      <c r="B2300" s="99" t="s">
        <v>2166</v>
      </c>
      <c r="C2300" s="99">
        <v>2</v>
      </c>
      <c r="D2300" s="103">
        <v>0.00047770306658634186</v>
      </c>
      <c r="E2300" s="103">
        <v>2.3150702529442553</v>
      </c>
      <c r="F2300" s="99" t="s">
        <v>456</v>
      </c>
      <c r="G2300" s="99" t="b">
        <v>0</v>
      </c>
      <c r="H2300" s="99" t="b">
        <v>0</v>
      </c>
      <c r="I2300" s="99" t="b">
        <v>0</v>
      </c>
      <c r="J2300" s="99" t="b">
        <v>0</v>
      </c>
      <c r="K2300" s="99" t="b">
        <v>0</v>
      </c>
      <c r="L2300" s="99" t="b">
        <v>0</v>
      </c>
    </row>
    <row r="2301" spans="1:12" ht="15">
      <c r="A2301" s="101" t="s">
        <v>474</v>
      </c>
      <c r="B2301" s="99" t="s">
        <v>636</v>
      </c>
      <c r="C2301" s="99">
        <v>2</v>
      </c>
      <c r="D2301" s="103">
        <v>0.00047770306658634186</v>
      </c>
      <c r="E2301" s="103">
        <v>1.3820170425748683</v>
      </c>
      <c r="F2301" s="99" t="s">
        <v>456</v>
      </c>
      <c r="G2301" s="99" t="b">
        <v>0</v>
      </c>
      <c r="H2301" s="99" t="b">
        <v>0</v>
      </c>
      <c r="I2301" s="99" t="b">
        <v>0</v>
      </c>
      <c r="J2301" s="99" t="b">
        <v>0</v>
      </c>
      <c r="K2301" s="99" t="b">
        <v>0</v>
      </c>
      <c r="L2301" s="99" t="b">
        <v>0</v>
      </c>
    </row>
    <row r="2302" spans="1:12" ht="15">
      <c r="A2302" s="101" t="s">
        <v>474</v>
      </c>
      <c r="B2302" s="99" t="s">
        <v>566</v>
      </c>
      <c r="C2302" s="99">
        <v>2</v>
      </c>
      <c r="D2302" s="103">
        <v>0.00047770306658634186</v>
      </c>
      <c r="E2302" s="103">
        <v>1.138978993888574</v>
      </c>
      <c r="F2302" s="99" t="s">
        <v>456</v>
      </c>
      <c r="G2302" s="99" t="b">
        <v>0</v>
      </c>
      <c r="H2302" s="99" t="b">
        <v>0</v>
      </c>
      <c r="I2302" s="99" t="b">
        <v>0</v>
      </c>
      <c r="J2302" s="99" t="b">
        <v>0</v>
      </c>
      <c r="K2302" s="99" t="b">
        <v>0</v>
      </c>
      <c r="L2302" s="99" t="b">
        <v>0</v>
      </c>
    </row>
    <row r="2303" spans="1:12" ht="15">
      <c r="A2303" s="101" t="s">
        <v>1697</v>
      </c>
      <c r="B2303" s="99" t="s">
        <v>2065</v>
      </c>
      <c r="C2303" s="99">
        <v>2</v>
      </c>
      <c r="D2303" s="103">
        <v>0.00047770306658634186</v>
      </c>
      <c r="E2303" s="103">
        <v>3.336259552014193</v>
      </c>
      <c r="F2303" s="99" t="s">
        <v>456</v>
      </c>
      <c r="G2303" s="99" t="b">
        <v>0</v>
      </c>
      <c r="H2303" s="99" t="b">
        <v>0</v>
      </c>
      <c r="I2303" s="99" t="b">
        <v>0</v>
      </c>
      <c r="J2303" s="99" t="b">
        <v>0</v>
      </c>
      <c r="K2303" s="99" t="b">
        <v>0</v>
      </c>
      <c r="L2303" s="99" t="b">
        <v>0</v>
      </c>
    </row>
    <row r="2304" spans="1:12" ht="15">
      <c r="A2304" s="101" t="s">
        <v>628</v>
      </c>
      <c r="B2304" s="99" t="s">
        <v>1009</v>
      </c>
      <c r="C2304" s="99">
        <v>2</v>
      </c>
      <c r="D2304" s="103">
        <v>0.00047770306658634186</v>
      </c>
      <c r="E2304" s="103">
        <v>2.6161002486082365</v>
      </c>
      <c r="F2304" s="99" t="s">
        <v>456</v>
      </c>
      <c r="G2304" s="99" t="b">
        <v>0</v>
      </c>
      <c r="H2304" s="99" t="b">
        <v>0</v>
      </c>
      <c r="I2304" s="99" t="b">
        <v>0</v>
      </c>
      <c r="J2304" s="99" t="b">
        <v>0</v>
      </c>
      <c r="K2304" s="99" t="b">
        <v>0</v>
      </c>
      <c r="L2304" s="99" t="b">
        <v>0</v>
      </c>
    </row>
    <row r="2305" spans="1:12" ht="15">
      <c r="A2305" s="101" t="s">
        <v>716</v>
      </c>
      <c r="B2305" s="99" t="s">
        <v>634</v>
      </c>
      <c r="C2305" s="99">
        <v>2</v>
      </c>
      <c r="D2305" s="103">
        <v>0.00047770306658634186</v>
      </c>
      <c r="E2305" s="103">
        <v>2.029834524463506</v>
      </c>
      <c r="F2305" s="99" t="s">
        <v>456</v>
      </c>
      <c r="G2305" s="99" t="b">
        <v>0</v>
      </c>
      <c r="H2305" s="99" t="b">
        <v>0</v>
      </c>
      <c r="I2305" s="99" t="b">
        <v>0</v>
      </c>
      <c r="J2305" s="99" t="b">
        <v>0</v>
      </c>
      <c r="K2305" s="99" t="b">
        <v>0</v>
      </c>
      <c r="L2305" s="99" t="b">
        <v>0</v>
      </c>
    </row>
    <row r="2306" spans="1:12" ht="15">
      <c r="A2306" s="101" t="s">
        <v>854</v>
      </c>
      <c r="B2306" s="99" t="s">
        <v>740</v>
      </c>
      <c r="C2306" s="99">
        <v>2</v>
      </c>
      <c r="D2306" s="103">
        <v>0.00047770306658634186</v>
      </c>
      <c r="E2306" s="103">
        <v>3.035229556350212</v>
      </c>
      <c r="F2306" s="99" t="s">
        <v>456</v>
      </c>
      <c r="G2306" s="99" t="b">
        <v>0</v>
      </c>
      <c r="H2306" s="99" t="b">
        <v>0</v>
      </c>
      <c r="I2306" s="99" t="b">
        <v>0</v>
      </c>
      <c r="J2306" s="99" t="b">
        <v>0</v>
      </c>
      <c r="K2306" s="99" t="b">
        <v>0</v>
      </c>
      <c r="L2306" s="99" t="b">
        <v>0</v>
      </c>
    </row>
    <row r="2307" spans="1:12" ht="15">
      <c r="A2307" s="101" t="s">
        <v>521</v>
      </c>
      <c r="B2307" s="99" t="s">
        <v>1043</v>
      </c>
      <c r="C2307" s="99">
        <v>2</v>
      </c>
      <c r="D2307" s="103">
        <v>0.0006157902205606451</v>
      </c>
      <c r="E2307" s="103">
        <v>2.4911615119999366</v>
      </c>
      <c r="F2307" s="99" t="s">
        <v>456</v>
      </c>
      <c r="G2307" s="99" t="b">
        <v>0</v>
      </c>
      <c r="H2307" s="99" t="b">
        <v>0</v>
      </c>
      <c r="I2307" s="99" t="b">
        <v>0</v>
      </c>
      <c r="J2307" s="99" t="b">
        <v>0</v>
      </c>
      <c r="K2307" s="99" t="b">
        <v>0</v>
      </c>
      <c r="L2307" s="99" t="b">
        <v>0</v>
      </c>
    </row>
    <row r="2308" spans="1:12" ht="15">
      <c r="A2308" s="101" t="s">
        <v>637</v>
      </c>
      <c r="B2308" s="99" t="s">
        <v>2348</v>
      </c>
      <c r="C2308" s="99">
        <v>2</v>
      </c>
      <c r="D2308" s="103">
        <v>0.0006157902205606451</v>
      </c>
      <c r="E2308" s="103">
        <v>3.160168292958512</v>
      </c>
      <c r="F2308" s="99" t="s">
        <v>456</v>
      </c>
      <c r="G2308" s="99" t="b">
        <v>0</v>
      </c>
      <c r="H2308" s="99" t="b">
        <v>0</v>
      </c>
      <c r="I2308" s="99" t="b">
        <v>0</v>
      </c>
      <c r="J2308" s="99" t="b">
        <v>0</v>
      </c>
      <c r="K2308" s="99" t="b">
        <v>0</v>
      </c>
      <c r="L2308" s="99" t="b">
        <v>0</v>
      </c>
    </row>
    <row r="2309" spans="1:12" ht="15">
      <c r="A2309" s="101" t="s">
        <v>2272</v>
      </c>
      <c r="B2309" s="99" t="s">
        <v>2231</v>
      </c>
      <c r="C2309" s="99">
        <v>2</v>
      </c>
      <c r="D2309" s="103">
        <v>0.00047770306658634186</v>
      </c>
      <c r="E2309" s="103">
        <v>3.336259552014193</v>
      </c>
      <c r="F2309" s="99" t="s">
        <v>456</v>
      </c>
      <c r="G2309" s="99" t="b">
        <v>0</v>
      </c>
      <c r="H2309" s="99" t="b">
        <v>0</v>
      </c>
      <c r="I2309" s="99" t="b">
        <v>0</v>
      </c>
      <c r="J2309" s="99" t="b">
        <v>0</v>
      </c>
      <c r="K2309" s="99" t="b">
        <v>0</v>
      </c>
      <c r="L2309" s="99" t="b">
        <v>0</v>
      </c>
    </row>
    <row r="2310" spans="1:12" ht="15">
      <c r="A2310" s="101" t="s">
        <v>493</v>
      </c>
      <c r="B2310" s="99" t="s">
        <v>1416</v>
      </c>
      <c r="C2310" s="99">
        <v>2</v>
      </c>
      <c r="D2310" s="103">
        <v>0.00047770306658634186</v>
      </c>
      <c r="E2310" s="103">
        <v>2.523346195371338</v>
      </c>
      <c r="F2310" s="99" t="s">
        <v>456</v>
      </c>
      <c r="G2310" s="99" t="b">
        <v>0</v>
      </c>
      <c r="H2310" s="99" t="b">
        <v>0</v>
      </c>
      <c r="I2310" s="99" t="b">
        <v>0</v>
      </c>
      <c r="J2310" s="99" t="b">
        <v>0</v>
      </c>
      <c r="K2310" s="99" t="b">
        <v>0</v>
      </c>
      <c r="L2310" s="99" t="b">
        <v>0</v>
      </c>
    </row>
    <row r="2311" spans="1:12" ht="15">
      <c r="A2311" s="101" t="s">
        <v>1317</v>
      </c>
      <c r="B2311" s="99" t="s">
        <v>512</v>
      </c>
      <c r="C2311" s="99">
        <v>2</v>
      </c>
      <c r="D2311" s="103">
        <v>0.00047770306658634186</v>
      </c>
      <c r="E2311" s="103">
        <v>2.1901315163359554</v>
      </c>
      <c r="F2311" s="99" t="s">
        <v>456</v>
      </c>
      <c r="G2311" s="99" t="b">
        <v>0</v>
      </c>
      <c r="H2311" s="99" t="b">
        <v>0</v>
      </c>
      <c r="I2311" s="99" t="b">
        <v>0</v>
      </c>
      <c r="J2311" s="99" t="b">
        <v>0</v>
      </c>
      <c r="K2311" s="99" t="b">
        <v>0</v>
      </c>
      <c r="L2311" s="99" t="b">
        <v>0</v>
      </c>
    </row>
    <row r="2312" spans="1:12" ht="15">
      <c r="A2312" s="101" t="s">
        <v>1956</v>
      </c>
      <c r="B2312" s="99" t="s">
        <v>475</v>
      </c>
      <c r="C2312" s="99">
        <v>2</v>
      </c>
      <c r="D2312" s="103">
        <v>0.00047770306658634186</v>
      </c>
      <c r="E2312" s="103">
        <v>1.8448978581799207</v>
      </c>
      <c r="F2312" s="99" t="s">
        <v>456</v>
      </c>
      <c r="G2312" s="99" t="b">
        <v>0</v>
      </c>
      <c r="H2312" s="99" t="b">
        <v>1</v>
      </c>
      <c r="I2312" s="99" t="b">
        <v>0</v>
      </c>
      <c r="J2312" s="99" t="b">
        <v>0</v>
      </c>
      <c r="K2312" s="99" t="b">
        <v>0</v>
      </c>
      <c r="L2312" s="99" t="b">
        <v>0</v>
      </c>
    </row>
    <row r="2313" spans="1:12" ht="15">
      <c r="A2313" s="101" t="s">
        <v>480</v>
      </c>
      <c r="B2313" s="99" t="s">
        <v>527</v>
      </c>
      <c r="C2313" s="99">
        <v>2</v>
      </c>
      <c r="D2313" s="103">
        <v>0.00047770306658634186</v>
      </c>
      <c r="E2313" s="103">
        <v>1.39425149899188</v>
      </c>
      <c r="F2313" s="99" t="s">
        <v>456</v>
      </c>
      <c r="G2313" s="99" t="b">
        <v>0</v>
      </c>
      <c r="H2313" s="99" t="b">
        <v>0</v>
      </c>
      <c r="I2313" s="99" t="b">
        <v>0</v>
      </c>
      <c r="J2313" s="99" t="b">
        <v>0</v>
      </c>
      <c r="K2313" s="99" t="b">
        <v>0</v>
      </c>
      <c r="L2313" s="99" t="b">
        <v>0</v>
      </c>
    </row>
    <row r="2314" spans="1:12" ht="15">
      <c r="A2314" s="101" t="s">
        <v>1299</v>
      </c>
      <c r="B2314" s="99" t="s">
        <v>1236</v>
      </c>
      <c r="C2314" s="99">
        <v>2</v>
      </c>
      <c r="D2314" s="103">
        <v>0.00047770306658634186</v>
      </c>
      <c r="E2314" s="103">
        <v>3.035229556350212</v>
      </c>
      <c r="F2314" s="99" t="s">
        <v>456</v>
      </c>
      <c r="G2314" s="99" t="b">
        <v>0</v>
      </c>
      <c r="H2314" s="99" t="b">
        <v>0</v>
      </c>
      <c r="I2314" s="99" t="b">
        <v>0</v>
      </c>
      <c r="J2314" s="99" t="b">
        <v>0</v>
      </c>
      <c r="K2314" s="99" t="b">
        <v>0</v>
      </c>
      <c r="L2314" s="99" t="b">
        <v>0</v>
      </c>
    </row>
    <row r="2315" spans="1:12" ht="15">
      <c r="A2315" s="101" t="s">
        <v>977</v>
      </c>
      <c r="B2315" s="99" t="s">
        <v>1556</v>
      </c>
      <c r="C2315" s="99">
        <v>2</v>
      </c>
      <c r="D2315" s="103">
        <v>0.00047770306658634186</v>
      </c>
      <c r="E2315" s="103">
        <v>3.336259552014193</v>
      </c>
      <c r="F2315" s="99" t="s">
        <v>456</v>
      </c>
      <c r="G2315" s="99" t="b">
        <v>0</v>
      </c>
      <c r="H2315" s="99" t="b">
        <v>0</v>
      </c>
      <c r="I2315" s="99" t="b">
        <v>0</v>
      </c>
      <c r="J2315" s="99" t="b">
        <v>0</v>
      </c>
      <c r="K2315" s="99" t="b">
        <v>0</v>
      </c>
      <c r="L2315" s="99" t="b">
        <v>0</v>
      </c>
    </row>
    <row r="2316" spans="1:12" ht="15">
      <c r="A2316" s="101" t="s">
        <v>476</v>
      </c>
      <c r="B2316" s="99" t="s">
        <v>916</v>
      </c>
      <c r="C2316" s="99">
        <v>2</v>
      </c>
      <c r="D2316" s="103">
        <v>0.00047770306658634186</v>
      </c>
      <c r="E2316" s="103">
        <v>1.690346276980349</v>
      </c>
      <c r="F2316" s="99" t="s">
        <v>456</v>
      </c>
      <c r="G2316" s="99" t="b">
        <v>0</v>
      </c>
      <c r="H2316" s="99" t="b">
        <v>0</v>
      </c>
      <c r="I2316" s="99" t="b">
        <v>0</v>
      </c>
      <c r="J2316" s="99" t="b">
        <v>0</v>
      </c>
      <c r="K2316" s="99" t="b">
        <v>0</v>
      </c>
      <c r="L2316" s="99" t="b">
        <v>0</v>
      </c>
    </row>
    <row r="2317" spans="1:12" ht="15">
      <c r="A2317" s="101" t="s">
        <v>1706</v>
      </c>
      <c r="B2317" s="99" t="s">
        <v>480</v>
      </c>
      <c r="C2317" s="99">
        <v>2</v>
      </c>
      <c r="D2317" s="103">
        <v>0.00047770306658634186</v>
      </c>
      <c r="E2317" s="103">
        <v>2.080987046910887</v>
      </c>
      <c r="F2317" s="99" t="s">
        <v>456</v>
      </c>
      <c r="G2317" s="99" t="b">
        <v>0</v>
      </c>
      <c r="H2317" s="99" t="b">
        <v>0</v>
      </c>
      <c r="I2317" s="99" t="b">
        <v>0</v>
      </c>
      <c r="J2317" s="99" t="b">
        <v>0</v>
      </c>
      <c r="K2317" s="99" t="b">
        <v>0</v>
      </c>
      <c r="L2317" s="99" t="b">
        <v>0</v>
      </c>
    </row>
    <row r="2318" spans="1:12" ht="15">
      <c r="A2318" s="101" t="s">
        <v>1131</v>
      </c>
      <c r="B2318" s="99" t="s">
        <v>1812</v>
      </c>
      <c r="C2318" s="99">
        <v>2</v>
      </c>
      <c r="D2318" s="103">
        <v>0.0006157902205606451</v>
      </c>
      <c r="E2318" s="103">
        <v>3.035229556350212</v>
      </c>
      <c r="F2318" s="99" t="s">
        <v>456</v>
      </c>
      <c r="G2318" s="99" t="b">
        <v>0</v>
      </c>
      <c r="H2318" s="99" t="b">
        <v>0</v>
      </c>
      <c r="I2318" s="99" t="b">
        <v>0</v>
      </c>
      <c r="J2318" s="99" t="b">
        <v>0</v>
      </c>
      <c r="K2318" s="99" t="b">
        <v>0</v>
      </c>
      <c r="L2318" s="99" t="b">
        <v>0</v>
      </c>
    </row>
    <row r="2319" spans="1:12" ht="15">
      <c r="A2319" s="101" t="s">
        <v>671</v>
      </c>
      <c r="B2319" s="99" t="s">
        <v>475</v>
      </c>
      <c r="C2319" s="99">
        <v>2</v>
      </c>
      <c r="D2319" s="103">
        <v>0.00047770306658634186</v>
      </c>
      <c r="E2319" s="103">
        <v>1.2428378668519582</v>
      </c>
      <c r="F2319" s="99" t="s">
        <v>456</v>
      </c>
      <c r="G2319" s="99" t="b">
        <v>0</v>
      </c>
      <c r="H2319" s="99" t="b">
        <v>0</v>
      </c>
      <c r="I2319" s="99" t="b">
        <v>0</v>
      </c>
      <c r="J2319" s="99" t="b">
        <v>0</v>
      </c>
      <c r="K2319" s="99" t="b">
        <v>0</v>
      </c>
      <c r="L2319" s="99" t="b">
        <v>0</v>
      </c>
    </row>
    <row r="2320" spans="1:12" ht="15">
      <c r="A2320" s="101" t="s">
        <v>703</v>
      </c>
      <c r="B2320" s="99" t="s">
        <v>530</v>
      </c>
      <c r="C2320" s="99">
        <v>2</v>
      </c>
      <c r="D2320" s="103">
        <v>0.00047770306658634186</v>
      </c>
      <c r="E2320" s="103">
        <v>2.336259552014193</v>
      </c>
      <c r="F2320" s="99" t="s">
        <v>456</v>
      </c>
      <c r="G2320" s="99" t="b">
        <v>0</v>
      </c>
      <c r="H2320" s="99" t="b">
        <v>0</v>
      </c>
      <c r="I2320" s="99" t="b">
        <v>0</v>
      </c>
      <c r="J2320" s="99" t="b">
        <v>0</v>
      </c>
      <c r="K2320" s="99" t="b">
        <v>0</v>
      </c>
      <c r="L2320" s="99" t="b">
        <v>0</v>
      </c>
    </row>
    <row r="2321" spans="1:12" ht="15">
      <c r="A2321" s="101" t="s">
        <v>579</v>
      </c>
      <c r="B2321" s="99" t="s">
        <v>520</v>
      </c>
      <c r="C2321" s="99">
        <v>2</v>
      </c>
      <c r="D2321" s="103">
        <v>0.00047770306658634186</v>
      </c>
      <c r="E2321" s="103">
        <v>2.035229556350212</v>
      </c>
      <c r="F2321" s="99" t="s">
        <v>456</v>
      </c>
      <c r="G2321" s="99" t="b">
        <v>0</v>
      </c>
      <c r="H2321" s="99" t="b">
        <v>0</v>
      </c>
      <c r="I2321" s="99" t="b">
        <v>0</v>
      </c>
      <c r="J2321" s="99" t="b">
        <v>0</v>
      </c>
      <c r="K2321" s="99" t="b">
        <v>0</v>
      </c>
      <c r="L2321" s="99" t="b">
        <v>0</v>
      </c>
    </row>
    <row r="2322" spans="1:12" ht="15">
      <c r="A2322" s="101" t="s">
        <v>1786</v>
      </c>
      <c r="B2322" s="99" t="s">
        <v>1978</v>
      </c>
      <c r="C2322" s="99">
        <v>2</v>
      </c>
      <c r="D2322" s="103">
        <v>0.00047770306658634186</v>
      </c>
      <c r="E2322" s="103">
        <v>3.336259552014193</v>
      </c>
      <c r="F2322" s="99" t="s">
        <v>456</v>
      </c>
      <c r="G2322" s="99" t="b">
        <v>0</v>
      </c>
      <c r="H2322" s="99" t="b">
        <v>0</v>
      </c>
      <c r="I2322" s="99" t="b">
        <v>0</v>
      </c>
      <c r="J2322" s="99" t="b">
        <v>0</v>
      </c>
      <c r="K2322" s="99" t="b">
        <v>0</v>
      </c>
      <c r="L2322" s="99" t="b">
        <v>0</v>
      </c>
    </row>
    <row r="2323" spans="1:12" ht="15">
      <c r="A2323" s="101" t="s">
        <v>478</v>
      </c>
      <c r="B2323" s="99" t="s">
        <v>505</v>
      </c>
      <c r="C2323" s="99">
        <v>2</v>
      </c>
      <c r="D2323" s="103">
        <v>0.0006157902205606451</v>
      </c>
      <c r="E2323" s="103">
        <v>2.859138297294531</v>
      </c>
      <c r="F2323" s="99" t="s">
        <v>456</v>
      </c>
      <c r="G2323" s="99" t="b">
        <v>0</v>
      </c>
      <c r="H2323" s="99" t="b">
        <v>0</v>
      </c>
      <c r="I2323" s="99" t="b">
        <v>0</v>
      </c>
      <c r="J2323" s="99" t="b">
        <v>0</v>
      </c>
      <c r="K2323" s="99" t="b">
        <v>0</v>
      </c>
      <c r="L2323" s="99" t="b">
        <v>0</v>
      </c>
    </row>
    <row r="2324" spans="1:12" ht="15">
      <c r="A2324" s="101" t="s">
        <v>480</v>
      </c>
      <c r="B2324" s="99" t="s">
        <v>813</v>
      </c>
      <c r="C2324" s="99">
        <v>2</v>
      </c>
      <c r="D2324" s="103">
        <v>0.00047770306658634186</v>
      </c>
      <c r="E2324" s="103">
        <v>1.9171302442722176</v>
      </c>
      <c r="F2324" s="99" t="s">
        <v>456</v>
      </c>
      <c r="G2324" s="99" t="b">
        <v>0</v>
      </c>
      <c r="H2324" s="99" t="b">
        <v>0</v>
      </c>
      <c r="I2324" s="99" t="b">
        <v>0</v>
      </c>
      <c r="J2324" s="99" t="b">
        <v>0</v>
      </c>
      <c r="K2324" s="99" t="b">
        <v>0</v>
      </c>
      <c r="L2324" s="99" t="b">
        <v>0</v>
      </c>
    </row>
    <row r="2325" spans="1:12" ht="15">
      <c r="A2325" s="101" t="s">
        <v>590</v>
      </c>
      <c r="B2325" s="99" t="s">
        <v>1864</v>
      </c>
      <c r="C2325" s="99">
        <v>2</v>
      </c>
      <c r="D2325" s="103">
        <v>0.00047770306658634186</v>
      </c>
      <c r="E2325" s="103">
        <v>2.5958968625199494</v>
      </c>
      <c r="F2325" s="99" t="s">
        <v>456</v>
      </c>
      <c r="G2325" s="99" t="b">
        <v>0</v>
      </c>
      <c r="H2325" s="99" t="b">
        <v>0</v>
      </c>
      <c r="I2325" s="99" t="b">
        <v>0</v>
      </c>
      <c r="J2325" s="99" t="b">
        <v>0</v>
      </c>
      <c r="K2325" s="99" t="b">
        <v>0</v>
      </c>
      <c r="L2325" s="99" t="b">
        <v>0</v>
      </c>
    </row>
    <row r="2326" spans="1:12" ht="15">
      <c r="A2326" s="101" t="s">
        <v>677</v>
      </c>
      <c r="B2326" s="99" t="s">
        <v>2188</v>
      </c>
      <c r="C2326" s="99">
        <v>2</v>
      </c>
      <c r="D2326" s="103">
        <v>0.00047770306658634186</v>
      </c>
      <c r="E2326" s="103">
        <v>2.734199560686231</v>
      </c>
      <c r="F2326" s="99" t="s">
        <v>456</v>
      </c>
      <c r="G2326" s="99" t="b">
        <v>0</v>
      </c>
      <c r="H2326" s="99" t="b">
        <v>0</v>
      </c>
      <c r="I2326" s="99" t="b">
        <v>0</v>
      </c>
      <c r="J2326" s="99" t="b">
        <v>1</v>
      </c>
      <c r="K2326" s="99" t="b">
        <v>0</v>
      </c>
      <c r="L2326" s="99" t="b">
        <v>0</v>
      </c>
    </row>
    <row r="2327" spans="1:12" ht="15">
      <c r="A2327" s="101" t="s">
        <v>1242</v>
      </c>
      <c r="B2327" s="99" t="s">
        <v>2257</v>
      </c>
      <c r="C2327" s="99">
        <v>2</v>
      </c>
      <c r="D2327" s="103">
        <v>0.00047770306658634186</v>
      </c>
      <c r="E2327" s="103">
        <v>3.035229556350212</v>
      </c>
      <c r="F2327" s="99" t="s">
        <v>456</v>
      </c>
      <c r="G2327" s="99" t="b">
        <v>0</v>
      </c>
      <c r="H2327" s="99" t="b">
        <v>1</v>
      </c>
      <c r="I2327" s="99" t="b">
        <v>0</v>
      </c>
      <c r="J2327" s="99" t="b">
        <v>0</v>
      </c>
      <c r="K2327" s="99" t="b">
        <v>0</v>
      </c>
      <c r="L2327" s="99" t="b">
        <v>0</v>
      </c>
    </row>
    <row r="2328" spans="1:12" ht="15">
      <c r="A2328" s="101" t="s">
        <v>2340</v>
      </c>
      <c r="B2328" s="99" t="s">
        <v>1532</v>
      </c>
      <c r="C2328" s="99">
        <v>2</v>
      </c>
      <c r="D2328" s="103">
        <v>0.00047770306658634186</v>
      </c>
      <c r="E2328" s="103">
        <v>3.160168292958512</v>
      </c>
      <c r="F2328" s="99" t="s">
        <v>456</v>
      </c>
      <c r="G2328" s="99" t="b">
        <v>0</v>
      </c>
      <c r="H2328" s="99" t="b">
        <v>0</v>
      </c>
      <c r="I2328" s="99" t="b">
        <v>0</v>
      </c>
      <c r="J2328" s="99" t="b">
        <v>0</v>
      </c>
      <c r="K2328" s="99" t="b">
        <v>0</v>
      </c>
      <c r="L2328" s="99" t="b">
        <v>0</v>
      </c>
    </row>
    <row r="2329" spans="1:12" ht="15">
      <c r="A2329" s="101" t="s">
        <v>2365</v>
      </c>
      <c r="B2329" s="99" t="s">
        <v>483</v>
      </c>
      <c r="C2329" s="99">
        <v>2</v>
      </c>
      <c r="D2329" s="103">
        <v>0.0006157902205606451</v>
      </c>
      <c r="E2329" s="103">
        <v>2.160168292958512</v>
      </c>
      <c r="F2329" s="99" t="s">
        <v>456</v>
      </c>
      <c r="G2329" s="99" t="b">
        <v>0</v>
      </c>
      <c r="H2329" s="99" t="b">
        <v>0</v>
      </c>
      <c r="I2329" s="99" t="b">
        <v>0</v>
      </c>
      <c r="J2329" s="99" t="b">
        <v>0</v>
      </c>
      <c r="K2329" s="99" t="b">
        <v>0</v>
      </c>
      <c r="L2329" s="99" t="b">
        <v>0</v>
      </c>
    </row>
    <row r="2330" spans="1:12" ht="15">
      <c r="A2330" s="101" t="s">
        <v>1218</v>
      </c>
      <c r="B2330" s="99" t="s">
        <v>475</v>
      </c>
      <c r="C2330" s="99">
        <v>2</v>
      </c>
      <c r="D2330" s="103">
        <v>0.00047770306658634186</v>
      </c>
      <c r="E2330" s="103">
        <v>1.6688065991242393</v>
      </c>
      <c r="F2330" s="99" t="s">
        <v>456</v>
      </c>
      <c r="G2330" s="99" t="b">
        <v>0</v>
      </c>
      <c r="H2330" s="99" t="b">
        <v>0</v>
      </c>
      <c r="I2330" s="99" t="b">
        <v>0</v>
      </c>
      <c r="J2330" s="99" t="b">
        <v>0</v>
      </c>
      <c r="K2330" s="99" t="b">
        <v>0</v>
      </c>
      <c r="L2330" s="99" t="b">
        <v>0</v>
      </c>
    </row>
    <row r="2331" spans="1:12" ht="15">
      <c r="A2331" s="101" t="s">
        <v>777</v>
      </c>
      <c r="B2331" s="99" t="s">
        <v>619</v>
      </c>
      <c r="C2331" s="99">
        <v>2</v>
      </c>
      <c r="D2331" s="103">
        <v>0.00047770306658634186</v>
      </c>
      <c r="E2331" s="103">
        <v>2.734199560686231</v>
      </c>
      <c r="F2331" s="99" t="s">
        <v>456</v>
      </c>
      <c r="G2331" s="99" t="b">
        <v>0</v>
      </c>
      <c r="H2331" s="99" t="b">
        <v>0</v>
      </c>
      <c r="I2331" s="99" t="b">
        <v>0</v>
      </c>
      <c r="J2331" s="99" t="b">
        <v>0</v>
      </c>
      <c r="K2331" s="99" t="b">
        <v>0</v>
      </c>
      <c r="L2331" s="99" t="b">
        <v>0</v>
      </c>
    </row>
    <row r="2332" spans="1:12" ht="15">
      <c r="A2332" s="101" t="s">
        <v>894</v>
      </c>
      <c r="B2332" s="99" t="s">
        <v>615</v>
      </c>
      <c r="C2332" s="99">
        <v>2</v>
      </c>
      <c r="D2332" s="103">
        <v>0.00047770306658634186</v>
      </c>
      <c r="E2332" s="103">
        <v>2.43316956502225</v>
      </c>
      <c r="F2332" s="99" t="s">
        <v>456</v>
      </c>
      <c r="G2332" s="99" t="b">
        <v>0</v>
      </c>
      <c r="H2332" s="99" t="b">
        <v>0</v>
      </c>
      <c r="I2332" s="99" t="b">
        <v>0</v>
      </c>
      <c r="J2332" s="99" t="b">
        <v>0</v>
      </c>
      <c r="K2332" s="99" t="b">
        <v>0</v>
      </c>
      <c r="L2332" s="99" t="b">
        <v>0</v>
      </c>
    </row>
    <row r="2333" spans="1:12" ht="15">
      <c r="A2333" s="101" t="s">
        <v>1042</v>
      </c>
      <c r="B2333" s="99" t="s">
        <v>2176</v>
      </c>
      <c r="C2333" s="99">
        <v>2</v>
      </c>
      <c r="D2333" s="103">
        <v>0.00047770306658634186</v>
      </c>
      <c r="E2333" s="103">
        <v>2.9383195433421556</v>
      </c>
      <c r="F2333" s="99" t="s">
        <v>456</v>
      </c>
      <c r="G2333" s="99" t="b">
        <v>0</v>
      </c>
      <c r="H2333" s="99" t="b">
        <v>0</v>
      </c>
      <c r="I2333" s="99" t="b">
        <v>0</v>
      </c>
      <c r="J2333" s="99" t="b">
        <v>0</v>
      </c>
      <c r="K2333" s="99" t="b">
        <v>0</v>
      </c>
      <c r="L2333" s="99" t="b">
        <v>0</v>
      </c>
    </row>
    <row r="2334" spans="1:12" ht="15">
      <c r="A2334" s="101" t="s">
        <v>710</v>
      </c>
      <c r="B2334" s="99" t="s">
        <v>2148</v>
      </c>
      <c r="C2334" s="99">
        <v>2</v>
      </c>
      <c r="D2334" s="103">
        <v>0.00047770306658634186</v>
      </c>
      <c r="E2334" s="103">
        <v>3.160168292958512</v>
      </c>
      <c r="F2334" s="99" t="s">
        <v>456</v>
      </c>
      <c r="G2334" s="99" t="b">
        <v>0</v>
      </c>
      <c r="H2334" s="99" t="b">
        <v>0</v>
      </c>
      <c r="I2334" s="99" t="b">
        <v>0</v>
      </c>
      <c r="J2334" s="99" t="b">
        <v>0</v>
      </c>
      <c r="K2334" s="99" t="b">
        <v>0</v>
      </c>
      <c r="L2334" s="99" t="b">
        <v>0</v>
      </c>
    </row>
    <row r="2335" spans="1:12" ht="15">
      <c r="A2335" s="101" t="s">
        <v>484</v>
      </c>
      <c r="B2335" s="99" t="s">
        <v>1359</v>
      </c>
      <c r="C2335" s="99">
        <v>2</v>
      </c>
      <c r="D2335" s="103">
        <v>0.00047770306658634186</v>
      </c>
      <c r="E2335" s="103">
        <v>1.9840770339028309</v>
      </c>
      <c r="F2335" s="99" t="s">
        <v>456</v>
      </c>
      <c r="G2335" s="99" t="b">
        <v>0</v>
      </c>
      <c r="H2335" s="99" t="b">
        <v>0</v>
      </c>
      <c r="I2335" s="99" t="b">
        <v>0</v>
      </c>
      <c r="J2335" s="99" t="b">
        <v>0</v>
      </c>
      <c r="K2335" s="99" t="b">
        <v>0</v>
      </c>
      <c r="L2335" s="99" t="b">
        <v>0</v>
      </c>
    </row>
    <row r="2336" spans="1:12" ht="15">
      <c r="A2336" s="101" t="s">
        <v>531</v>
      </c>
      <c r="B2336" s="99" t="s">
        <v>509</v>
      </c>
      <c r="C2336" s="99">
        <v>2</v>
      </c>
      <c r="D2336" s="103">
        <v>0.00047770306658634186</v>
      </c>
      <c r="E2336" s="103">
        <v>1.4911615119999364</v>
      </c>
      <c r="F2336" s="99" t="s">
        <v>456</v>
      </c>
      <c r="G2336" s="99" t="b">
        <v>0</v>
      </c>
      <c r="H2336" s="99" t="b">
        <v>0</v>
      </c>
      <c r="I2336" s="99" t="b">
        <v>0</v>
      </c>
      <c r="J2336" s="99" t="b">
        <v>0</v>
      </c>
      <c r="K2336" s="99" t="b">
        <v>0</v>
      </c>
      <c r="L2336" s="99" t="b">
        <v>0</v>
      </c>
    </row>
    <row r="2337" spans="1:12" ht="15">
      <c r="A2337" s="101" t="s">
        <v>476</v>
      </c>
      <c r="B2337" s="99" t="s">
        <v>1116</v>
      </c>
      <c r="C2337" s="99">
        <v>2</v>
      </c>
      <c r="D2337" s="103">
        <v>0.00047770306658634186</v>
      </c>
      <c r="E2337" s="103">
        <v>1.690346276980349</v>
      </c>
      <c r="F2337" s="99" t="s">
        <v>456</v>
      </c>
      <c r="G2337" s="99" t="b">
        <v>0</v>
      </c>
      <c r="H2337" s="99" t="b">
        <v>0</v>
      </c>
      <c r="I2337" s="99" t="b">
        <v>0</v>
      </c>
      <c r="J2337" s="99" t="b">
        <v>0</v>
      </c>
      <c r="K2337" s="99" t="b">
        <v>0</v>
      </c>
      <c r="L2337" s="99" t="b">
        <v>0</v>
      </c>
    </row>
    <row r="2338" spans="1:12" ht="15">
      <c r="A2338" s="101" t="s">
        <v>512</v>
      </c>
      <c r="B2338" s="99" t="s">
        <v>1218</v>
      </c>
      <c r="C2338" s="99">
        <v>2</v>
      </c>
      <c r="D2338" s="103">
        <v>0.00047770306658634186</v>
      </c>
      <c r="E2338" s="103">
        <v>2.3150702529442553</v>
      </c>
      <c r="F2338" s="99" t="s">
        <v>456</v>
      </c>
      <c r="G2338" s="99" t="b">
        <v>0</v>
      </c>
      <c r="H2338" s="99" t="b">
        <v>0</v>
      </c>
      <c r="I2338" s="99" t="b">
        <v>0</v>
      </c>
      <c r="J2338" s="99" t="b">
        <v>0</v>
      </c>
      <c r="K2338" s="99" t="b">
        <v>0</v>
      </c>
      <c r="L2338" s="99" t="b">
        <v>0</v>
      </c>
    </row>
    <row r="2339" spans="1:12" ht="15">
      <c r="A2339" s="101" t="s">
        <v>740</v>
      </c>
      <c r="B2339" s="99" t="s">
        <v>1017</v>
      </c>
      <c r="C2339" s="99">
        <v>2</v>
      </c>
      <c r="D2339" s="103">
        <v>0.00047770306658634186</v>
      </c>
      <c r="E2339" s="103">
        <v>2.9383195433421556</v>
      </c>
      <c r="F2339" s="99" t="s">
        <v>456</v>
      </c>
      <c r="G2339" s="99" t="b">
        <v>0</v>
      </c>
      <c r="H2339" s="99" t="b">
        <v>0</v>
      </c>
      <c r="I2339" s="99" t="b">
        <v>0</v>
      </c>
      <c r="J2339" s="99" t="b">
        <v>0</v>
      </c>
      <c r="K2339" s="99" t="b">
        <v>0</v>
      </c>
      <c r="L2339" s="99" t="b">
        <v>0</v>
      </c>
    </row>
    <row r="2340" spans="1:12" ht="15">
      <c r="A2340" s="101" t="s">
        <v>1526</v>
      </c>
      <c r="B2340" s="99" t="s">
        <v>1745</v>
      </c>
      <c r="C2340" s="99">
        <v>2</v>
      </c>
      <c r="D2340" s="103">
        <v>0.00047770306658634186</v>
      </c>
      <c r="E2340" s="103">
        <v>3.160168292958512</v>
      </c>
      <c r="F2340" s="99" t="s">
        <v>456</v>
      </c>
      <c r="G2340" s="99" t="b">
        <v>0</v>
      </c>
      <c r="H2340" s="99" t="b">
        <v>0</v>
      </c>
      <c r="I2340" s="99" t="b">
        <v>0</v>
      </c>
      <c r="J2340" s="99" t="b">
        <v>0</v>
      </c>
      <c r="K2340" s="99" t="b">
        <v>0</v>
      </c>
      <c r="L2340" s="99" t="b">
        <v>0</v>
      </c>
    </row>
    <row r="2341" spans="1:12" ht="15">
      <c r="A2341" s="101" t="s">
        <v>693</v>
      </c>
      <c r="B2341" s="99" t="s">
        <v>1120</v>
      </c>
      <c r="C2341" s="99">
        <v>2</v>
      </c>
      <c r="D2341" s="103">
        <v>0.00047770306658634186</v>
      </c>
      <c r="E2341" s="103">
        <v>2.5581083016305497</v>
      </c>
      <c r="F2341" s="99" t="s">
        <v>456</v>
      </c>
      <c r="G2341" s="99" t="b">
        <v>0</v>
      </c>
      <c r="H2341" s="99" t="b">
        <v>0</v>
      </c>
      <c r="I2341" s="99" t="b">
        <v>0</v>
      </c>
      <c r="J2341" s="99" t="b">
        <v>0</v>
      </c>
      <c r="K2341" s="99" t="b">
        <v>0</v>
      </c>
      <c r="L2341" s="99" t="b">
        <v>0</v>
      </c>
    </row>
    <row r="2342" spans="1:12" ht="15">
      <c r="A2342" s="101" t="s">
        <v>2249</v>
      </c>
      <c r="B2342" s="99" t="s">
        <v>760</v>
      </c>
      <c r="C2342" s="99">
        <v>2</v>
      </c>
      <c r="D2342" s="103">
        <v>0.00047770306658634186</v>
      </c>
      <c r="E2342" s="103">
        <v>2.9383195433421556</v>
      </c>
      <c r="F2342" s="99" t="s">
        <v>456</v>
      </c>
      <c r="G2342" s="99" t="b">
        <v>0</v>
      </c>
      <c r="H2342" s="99" t="b">
        <v>0</v>
      </c>
      <c r="I2342" s="99" t="b">
        <v>0</v>
      </c>
      <c r="J2342" s="99" t="b">
        <v>0</v>
      </c>
      <c r="K2342" s="99" t="b">
        <v>0</v>
      </c>
      <c r="L2342" s="99" t="b">
        <v>0</v>
      </c>
    </row>
    <row r="2343" spans="1:12" ht="15">
      <c r="A2343" s="101" t="s">
        <v>599</v>
      </c>
      <c r="B2343" s="99" t="s">
        <v>1972</v>
      </c>
      <c r="C2343" s="99">
        <v>2</v>
      </c>
      <c r="D2343" s="103">
        <v>0.00047770306658634186</v>
      </c>
      <c r="E2343" s="103">
        <v>2.792191507663918</v>
      </c>
      <c r="F2343" s="99" t="s">
        <v>456</v>
      </c>
      <c r="G2343" s="99" t="b">
        <v>0</v>
      </c>
      <c r="H2343" s="99" t="b">
        <v>0</v>
      </c>
      <c r="I2343" s="99" t="b">
        <v>0</v>
      </c>
      <c r="J2343" s="99" t="b">
        <v>0</v>
      </c>
      <c r="K2343" s="99" t="b">
        <v>0</v>
      </c>
      <c r="L2343" s="99" t="b">
        <v>0</v>
      </c>
    </row>
    <row r="2344" spans="1:12" ht="15">
      <c r="A2344" s="101" t="s">
        <v>1401</v>
      </c>
      <c r="B2344" s="99" t="s">
        <v>2305</v>
      </c>
      <c r="C2344" s="99">
        <v>2</v>
      </c>
      <c r="D2344" s="103">
        <v>0.00047770306658634186</v>
      </c>
      <c r="E2344" s="103">
        <v>3.336259552014193</v>
      </c>
      <c r="F2344" s="99" t="s">
        <v>456</v>
      </c>
      <c r="G2344" s="99" t="b">
        <v>0</v>
      </c>
      <c r="H2344" s="99" t="b">
        <v>0</v>
      </c>
      <c r="I2344" s="99" t="b">
        <v>0</v>
      </c>
      <c r="J2344" s="99" t="b">
        <v>0</v>
      </c>
      <c r="K2344" s="99" t="b">
        <v>0</v>
      </c>
      <c r="L2344" s="99" t="b">
        <v>0</v>
      </c>
    </row>
    <row r="2345" spans="1:12" ht="15">
      <c r="A2345" s="101" t="s">
        <v>474</v>
      </c>
      <c r="B2345" s="99" t="s">
        <v>1593</v>
      </c>
      <c r="C2345" s="99">
        <v>2</v>
      </c>
      <c r="D2345" s="103">
        <v>0.00047770306658634186</v>
      </c>
      <c r="E2345" s="103">
        <v>1.5069557791831683</v>
      </c>
      <c r="F2345" s="99" t="s">
        <v>456</v>
      </c>
      <c r="G2345" s="99" t="b">
        <v>0</v>
      </c>
      <c r="H2345" s="99" t="b">
        <v>0</v>
      </c>
      <c r="I2345" s="99" t="b">
        <v>0</v>
      </c>
      <c r="J2345" s="99" t="b">
        <v>0</v>
      </c>
      <c r="K2345" s="99" t="b">
        <v>0</v>
      </c>
      <c r="L2345" s="99" t="b">
        <v>0</v>
      </c>
    </row>
    <row r="2346" spans="1:12" ht="15">
      <c r="A2346" s="101" t="s">
        <v>729</v>
      </c>
      <c r="B2346" s="99" t="s">
        <v>630</v>
      </c>
      <c r="C2346" s="99">
        <v>2</v>
      </c>
      <c r="D2346" s="103">
        <v>0.00047770306658634186</v>
      </c>
      <c r="E2346" s="103">
        <v>2.1321395693582685</v>
      </c>
      <c r="F2346" s="99" t="s">
        <v>456</v>
      </c>
      <c r="G2346" s="99" t="b">
        <v>0</v>
      </c>
      <c r="H2346" s="99" t="b">
        <v>0</v>
      </c>
      <c r="I2346" s="99" t="b">
        <v>0</v>
      </c>
      <c r="J2346" s="99" t="b">
        <v>0</v>
      </c>
      <c r="K2346" s="99" t="b">
        <v>0</v>
      </c>
      <c r="L2346" s="99" t="b">
        <v>0</v>
      </c>
    </row>
    <row r="2347" spans="1:12" ht="15">
      <c r="A2347" s="101" t="s">
        <v>754</v>
      </c>
      <c r="B2347" s="99" t="s">
        <v>973</v>
      </c>
      <c r="C2347" s="99">
        <v>2</v>
      </c>
      <c r="D2347" s="103">
        <v>0.00047770306658634186</v>
      </c>
      <c r="E2347" s="103">
        <v>2.5581083016305497</v>
      </c>
      <c r="F2347" s="99" t="s">
        <v>456</v>
      </c>
      <c r="G2347" s="99" t="b">
        <v>0</v>
      </c>
      <c r="H2347" s="99" t="b">
        <v>0</v>
      </c>
      <c r="I2347" s="99" t="b">
        <v>0</v>
      </c>
      <c r="J2347" s="99" t="b">
        <v>0</v>
      </c>
      <c r="K2347" s="99" t="b">
        <v>0</v>
      </c>
      <c r="L2347" s="99" t="b">
        <v>0</v>
      </c>
    </row>
    <row r="2348" spans="1:12" ht="15">
      <c r="A2348" s="101" t="s">
        <v>1155</v>
      </c>
      <c r="B2348" s="99" t="s">
        <v>499</v>
      </c>
      <c r="C2348" s="99">
        <v>2</v>
      </c>
      <c r="D2348" s="103">
        <v>0.00047770306658634186</v>
      </c>
      <c r="E2348" s="103">
        <v>2.3150702529442553</v>
      </c>
      <c r="F2348" s="99" t="s">
        <v>456</v>
      </c>
      <c r="G2348" s="99" t="b">
        <v>0</v>
      </c>
      <c r="H2348" s="99" t="b">
        <v>0</v>
      </c>
      <c r="I2348" s="99" t="b">
        <v>0</v>
      </c>
      <c r="J2348" s="99" t="b">
        <v>0</v>
      </c>
      <c r="K2348" s="99" t="b">
        <v>0</v>
      </c>
      <c r="L2348" s="99" t="b">
        <v>0</v>
      </c>
    </row>
    <row r="2349" spans="1:12" ht="15">
      <c r="A2349" s="101" t="s">
        <v>1556</v>
      </c>
      <c r="B2349" s="99" t="s">
        <v>2046</v>
      </c>
      <c r="C2349" s="99">
        <v>2</v>
      </c>
      <c r="D2349" s="103">
        <v>0.00047770306658634186</v>
      </c>
      <c r="E2349" s="103">
        <v>3.336259552014193</v>
      </c>
      <c r="F2349" s="99" t="s">
        <v>456</v>
      </c>
      <c r="G2349" s="99" t="b">
        <v>0</v>
      </c>
      <c r="H2349" s="99" t="b">
        <v>0</v>
      </c>
      <c r="I2349" s="99" t="b">
        <v>0</v>
      </c>
      <c r="J2349" s="99" t="b">
        <v>0</v>
      </c>
      <c r="K2349" s="99" t="b">
        <v>0</v>
      </c>
      <c r="L2349" s="99" t="b">
        <v>0</v>
      </c>
    </row>
    <row r="2350" spans="1:12" ht="15">
      <c r="A2350" s="101" t="s">
        <v>1252</v>
      </c>
      <c r="B2350" s="99" t="s">
        <v>693</v>
      </c>
      <c r="C2350" s="99">
        <v>2</v>
      </c>
      <c r="D2350" s="103">
        <v>0.00047770306658634186</v>
      </c>
      <c r="E2350" s="103">
        <v>2.734199560686231</v>
      </c>
      <c r="F2350" s="99" t="s">
        <v>456</v>
      </c>
      <c r="G2350" s="99" t="b">
        <v>0</v>
      </c>
      <c r="H2350" s="99" t="b">
        <v>0</v>
      </c>
      <c r="I2350" s="99" t="b">
        <v>0</v>
      </c>
      <c r="J2350" s="99" t="b">
        <v>0</v>
      </c>
      <c r="K2350" s="99" t="b">
        <v>0</v>
      </c>
      <c r="L2350" s="99" t="b">
        <v>0</v>
      </c>
    </row>
    <row r="2351" spans="1:12" ht="15">
      <c r="A2351" s="101" t="s">
        <v>811</v>
      </c>
      <c r="B2351" s="99" t="s">
        <v>1035</v>
      </c>
      <c r="C2351" s="99">
        <v>2</v>
      </c>
      <c r="D2351" s="103">
        <v>0.00047770306658634186</v>
      </c>
      <c r="E2351" s="103">
        <v>2.39425149899188</v>
      </c>
      <c r="F2351" s="99" t="s">
        <v>456</v>
      </c>
      <c r="G2351" s="99" t="b">
        <v>0</v>
      </c>
      <c r="H2351" s="99" t="b">
        <v>0</v>
      </c>
      <c r="I2351" s="99" t="b">
        <v>0</v>
      </c>
      <c r="J2351" s="99" t="b">
        <v>0</v>
      </c>
      <c r="K2351" s="99" t="b">
        <v>0</v>
      </c>
      <c r="L2351" s="99" t="b">
        <v>0</v>
      </c>
    </row>
    <row r="2352" spans="1:12" ht="15">
      <c r="A2352" s="101" t="s">
        <v>1912</v>
      </c>
      <c r="B2352" s="99" t="s">
        <v>2116</v>
      </c>
      <c r="C2352" s="99">
        <v>2</v>
      </c>
      <c r="D2352" s="103">
        <v>0.00047770306658634186</v>
      </c>
      <c r="E2352" s="103">
        <v>3.336259552014193</v>
      </c>
      <c r="F2352" s="99" t="s">
        <v>456</v>
      </c>
      <c r="G2352" s="99" t="b">
        <v>0</v>
      </c>
      <c r="H2352" s="99" t="b">
        <v>0</v>
      </c>
      <c r="I2352" s="99" t="b">
        <v>0</v>
      </c>
      <c r="J2352" s="99" t="b">
        <v>0</v>
      </c>
      <c r="K2352" s="99" t="b">
        <v>0</v>
      </c>
      <c r="L2352" s="99" t="b">
        <v>0</v>
      </c>
    </row>
    <row r="2353" spans="1:12" ht="15">
      <c r="A2353" s="101" t="s">
        <v>527</v>
      </c>
      <c r="B2353" s="99" t="s">
        <v>689</v>
      </c>
      <c r="C2353" s="99">
        <v>2</v>
      </c>
      <c r="D2353" s="103">
        <v>0.00047770306658634186</v>
      </c>
      <c r="E2353" s="103">
        <v>2.239349539006137</v>
      </c>
      <c r="F2353" s="99" t="s">
        <v>456</v>
      </c>
      <c r="G2353" s="99" t="b">
        <v>0</v>
      </c>
      <c r="H2353" s="99" t="b">
        <v>0</v>
      </c>
      <c r="I2353" s="99" t="b">
        <v>0</v>
      </c>
      <c r="J2353" s="99" t="b">
        <v>0</v>
      </c>
      <c r="K2353" s="99" t="b">
        <v>0</v>
      </c>
      <c r="L2353" s="99" t="b">
        <v>0</v>
      </c>
    </row>
    <row r="2354" spans="1:12" ht="15">
      <c r="A2354" s="101" t="s">
        <v>1091</v>
      </c>
      <c r="B2354" s="99" t="s">
        <v>490</v>
      </c>
      <c r="C2354" s="99">
        <v>2</v>
      </c>
      <c r="D2354" s="103">
        <v>0.0006157902205606451</v>
      </c>
      <c r="E2354" s="103">
        <v>2.523346195371338</v>
      </c>
      <c r="F2354" s="99" t="s">
        <v>456</v>
      </c>
      <c r="G2354" s="99" t="b">
        <v>0</v>
      </c>
      <c r="H2354" s="99" t="b">
        <v>0</v>
      </c>
      <c r="I2354" s="99" t="b">
        <v>0</v>
      </c>
      <c r="J2354" s="99" t="b">
        <v>0</v>
      </c>
      <c r="K2354" s="99" t="b">
        <v>0</v>
      </c>
      <c r="L2354" s="99" t="b">
        <v>0</v>
      </c>
    </row>
    <row r="2355" spans="1:12" ht="15">
      <c r="A2355" s="101" t="s">
        <v>2096</v>
      </c>
      <c r="B2355" s="99" t="s">
        <v>920</v>
      </c>
      <c r="C2355" s="99">
        <v>2</v>
      </c>
      <c r="D2355" s="103">
        <v>0.00047770306658634186</v>
      </c>
      <c r="E2355" s="103">
        <v>2.9383195433421556</v>
      </c>
      <c r="F2355" s="99" t="s">
        <v>456</v>
      </c>
      <c r="G2355" s="99" t="b">
        <v>0</v>
      </c>
      <c r="H2355" s="99" t="b">
        <v>0</v>
      </c>
      <c r="I2355" s="99" t="b">
        <v>0</v>
      </c>
      <c r="J2355" s="99" t="b">
        <v>0</v>
      </c>
      <c r="K2355" s="99" t="b">
        <v>0</v>
      </c>
      <c r="L2355" s="99" t="b">
        <v>0</v>
      </c>
    </row>
    <row r="2356" spans="1:12" ht="15">
      <c r="A2356" s="101" t="s">
        <v>474</v>
      </c>
      <c r="B2356" s="99" t="s">
        <v>529</v>
      </c>
      <c r="C2356" s="99">
        <v>2</v>
      </c>
      <c r="D2356" s="103">
        <v>0.00047770306658634186</v>
      </c>
      <c r="E2356" s="103">
        <v>1.0809870469108873</v>
      </c>
      <c r="F2356" s="99" t="s">
        <v>456</v>
      </c>
      <c r="G2356" s="99" t="b">
        <v>0</v>
      </c>
      <c r="H2356" s="99" t="b">
        <v>0</v>
      </c>
      <c r="I2356" s="99" t="b">
        <v>0</v>
      </c>
      <c r="J2356" s="99" t="b">
        <v>0</v>
      </c>
      <c r="K2356" s="99" t="b">
        <v>0</v>
      </c>
      <c r="L2356" s="99" t="b">
        <v>0</v>
      </c>
    </row>
    <row r="2357" spans="1:12" ht="15">
      <c r="A2357" s="101" t="s">
        <v>2287</v>
      </c>
      <c r="B2357" s="99" t="s">
        <v>873</v>
      </c>
      <c r="C2357" s="99">
        <v>2</v>
      </c>
      <c r="D2357" s="103">
        <v>0.00047770306658634186</v>
      </c>
      <c r="E2357" s="103">
        <v>3.160168292958512</v>
      </c>
      <c r="F2357" s="99" t="s">
        <v>456</v>
      </c>
      <c r="G2357" s="99" t="b">
        <v>0</v>
      </c>
      <c r="H2357" s="99" t="b">
        <v>0</v>
      </c>
      <c r="I2357" s="99" t="b">
        <v>0</v>
      </c>
      <c r="J2357" s="99" t="b">
        <v>0</v>
      </c>
      <c r="K2357" s="99" t="b">
        <v>0</v>
      </c>
      <c r="L2357" s="99" t="b">
        <v>0</v>
      </c>
    </row>
    <row r="2358" spans="1:12" ht="15">
      <c r="A2358" s="101" t="s">
        <v>617</v>
      </c>
      <c r="B2358" s="99" t="s">
        <v>1042</v>
      </c>
      <c r="C2358" s="99">
        <v>2</v>
      </c>
      <c r="D2358" s="103">
        <v>0.00047770306658634186</v>
      </c>
      <c r="E2358" s="103">
        <v>2.1254061866993</v>
      </c>
      <c r="F2358" s="99" t="s">
        <v>456</v>
      </c>
      <c r="G2358" s="99" t="b">
        <v>0</v>
      </c>
      <c r="H2358" s="99" t="b">
        <v>0</v>
      </c>
      <c r="I2358" s="99" t="b">
        <v>0</v>
      </c>
      <c r="J2358" s="99" t="b">
        <v>0</v>
      </c>
      <c r="K2358" s="99" t="b">
        <v>0</v>
      </c>
      <c r="L2358" s="99" t="b">
        <v>0</v>
      </c>
    </row>
    <row r="2359" spans="1:12" ht="15">
      <c r="A2359" s="101" t="s">
        <v>1287</v>
      </c>
      <c r="B2359" s="99" t="s">
        <v>525</v>
      </c>
      <c r="C2359" s="99">
        <v>2</v>
      </c>
      <c r="D2359" s="103">
        <v>0.0006157902205606451</v>
      </c>
      <c r="E2359" s="103">
        <v>2.294866866855968</v>
      </c>
      <c r="F2359" s="99" t="s">
        <v>456</v>
      </c>
      <c r="G2359" s="99" t="b">
        <v>0</v>
      </c>
      <c r="H2359" s="99" t="b">
        <v>0</v>
      </c>
      <c r="I2359" s="99" t="b">
        <v>0</v>
      </c>
      <c r="J2359" s="99" t="b">
        <v>0</v>
      </c>
      <c r="K2359" s="99" t="b">
        <v>0</v>
      </c>
      <c r="L2359" s="99" t="b">
        <v>0</v>
      </c>
    </row>
    <row r="2360" spans="1:12" ht="15">
      <c r="A2360" s="101" t="s">
        <v>2180</v>
      </c>
      <c r="B2360" s="99" t="s">
        <v>1756</v>
      </c>
      <c r="C2360" s="99">
        <v>2</v>
      </c>
      <c r="D2360" s="103">
        <v>0.00047770306658634186</v>
      </c>
      <c r="E2360" s="103">
        <v>3.336259552014193</v>
      </c>
      <c r="F2360" s="99" t="s">
        <v>456</v>
      </c>
      <c r="G2360" s="99" t="b">
        <v>0</v>
      </c>
      <c r="H2360" s="99" t="b">
        <v>0</v>
      </c>
      <c r="I2360" s="99" t="b">
        <v>0</v>
      </c>
      <c r="J2360" s="99" t="b">
        <v>0</v>
      </c>
      <c r="K2360" s="99" t="b">
        <v>0</v>
      </c>
      <c r="L2360" s="99" t="b">
        <v>0</v>
      </c>
    </row>
    <row r="2361" spans="1:12" ht="15">
      <c r="A2361" s="101" t="s">
        <v>736</v>
      </c>
      <c r="B2361" s="99" t="s">
        <v>617</v>
      </c>
      <c r="C2361" s="99">
        <v>2</v>
      </c>
      <c r="D2361" s="103">
        <v>0.0006157902205606451</v>
      </c>
      <c r="E2361" s="103">
        <v>2.160168292958512</v>
      </c>
      <c r="F2361" s="99" t="s">
        <v>456</v>
      </c>
      <c r="G2361" s="99" t="b">
        <v>0</v>
      </c>
      <c r="H2361" s="99" t="b">
        <v>0</v>
      </c>
      <c r="I2361" s="99" t="b">
        <v>0</v>
      </c>
      <c r="J2361" s="99" t="b">
        <v>0</v>
      </c>
      <c r="K2361" s="99" t="b">
        <v>0</v>
      </c>
      <c r="L2361" s="99" t="b">
        <v>0</v>
      </c>
    </row>
    <row r="2362" spans="1:12" ht="15">
      <c r="A2362" s="101" t="s">
        <v>1745</v>
      </c>
      <c r="B2362" s="99" t="s">
        <v>599</v>
      </c>
      <c r="C2362" s="99">
        <v>2</v>
      </c>
      <c r="D2362" s="103">
        <v>0.00047770306658634186</v>
      </c>
      <c r="E2362" s="103">
        <v>2.792191507663918</v>
      </c>
      <c r="F2362" s="99" t="s">
        <v>456</v>
      </c>
      <c r="G2362" s="99" t="b">
        <v>0</v>
      </c>
      <c r="H2362" s="99" t="b">
        <v>0</v>
      </c>
      <c r="I2362" s="99" t="b">
        <v>0</v>
      </c>
      <c r="J2362" s="99" t="b">
        <v>0</v>
      </c>
      <c r="K2362" s="99" t="b">
        <v>0</v>
      </c>
      <c r="L2362" s="99" t="b">
        <v>0</v>
      </c>
    </row>
    <row r="2363" spans="1:12" ht="15">
      <c r="A2363" s="101" t="s">
        <v>509</v>
      </c>
      <c r="B2363" s="99" t="s">
        <v>1214</v>
      </c>
      <c r="C2363" s="99">
        <v>2</v>
      </c>
      <c r="D2363" s="103">
        <v>0.00047770306658634186</v>
      </c>
      <c r="E2363" s="103">
        <v>2.160168292958512</v>
      </c>
      <c r="F2363" s="99" t="s">
        <v>456</v>
      </c>
      <c r="G2363" s="99" t="b">
        <v>0</v>
      </c>
      <c r="H2363" s="99" t="b">
        <v>0</v>
      </c>
      <c r="I2363" s="99" t="b">
        <v>0</v>
      </c>
      <c r="J2363" s="99" t="b">
        <v>0</v>
      </c>
      <c r="K2363" s="99" t="b">
        <v>0</v>
      </c>
      <c r="L2363" s="99" t="b">
        <v>0</v>
      </c>
    </row>
    <row r="2364" spans="1:12" ht="15">
      <c r="A2364" s="101" t="s">
        <v>729</v>
      </c>
      <c r="B2364" s="99" t="s">
        <v>692</v>
      </c>
      <c r="C2364" s="99">
        <v>2</v>
      </c>
      <c r="D2364" s="103">
        <v>0.00047770306658634186</v>
      </c>
      <c r="E2364" s="103">
        <v>2.1901315163359554</v>
      </c>
      <c r="F2364" s="99" t="s">
        <v>456</v>
      </c>
      <c r="G2364" s="99" t="b">
        <v>0</v>
      </c>
      <c r="H2364" s="99" t="b">
        <v>0</v>
      </c>
      <c r="I2364" s="99" t="b">
        <v>0</v>
      </c>
      <c r="J2364" s="99" t="b">
        <v>0</v>
      </c>
      <c r="K2364" s="99" t="b">
        <v>0</v>
      </c>
      <c r="L2364" s="99" t="b">
        <v>0</v>
      </c>
    </row>
    <row r="2365" spans="1:12" ht="15">
      <c r="A2365" s="101" t="s">
        <v>1239</v>
      </c>
      <c r="B2365" s="99" t="s">
        <v>484</v>
      </c>
      <c r="C2365" s="99">
        <v>2</v>
      </c>
      <c r="D2365" s="103">
        <v>0.00047770306658634186</v>
      </c>
      <c r="E2365" s="103">
        <v>1.9840770339028309</v>
      </c>
      <c r="F2365" s="99" t="s">
        <v>456</v>
      </c>
      <c r="G2365" s="99" t="b">
        <v>0</v>
      </c>
      <c r="H2365" s="99" t="b">
        <v>0</v>
      </c>
      <c r="I2365" s="99" t="b">
        <v>0</v>
      </c>
      <c r="J2365" s="99" t="b">
        <v>0</v>
      </c>
      <c r="K2365" s="99" t="b">
        <v>0</v>
      </c>
      <c r="L2365" s="99" t="b">
        <v>0</v>
      </c>
    </row>
    <row r="2366" spans="1:12" ht="15">
      <c r="A2366" s="101" t="s">
        <v>986</v>
      </c>
      <c r="B2366" s="99" t="s">
        <v>693</v>
      </c>
      <c r="C2366" s="99">
        <v>2</v>
      </c>
      <c r="D2366" s="103">
        <v>0.00047770306658634186</v>
      </c>
      <c r="E2366" s="103">
        <v>2.5581083016305497</v>
      </c>
      <c r="F2366" s="99" t="s">
        <v>456</v>
      </c>
      <c r="G2366" s="99" t="b">
        <v>0</v>
      </c>
      <c r="H2366" s="99" t="b">
        <v>0</v>
      </c>
      <c r="I2366" s="99" t="b">
        <v>0</v>
      </c>
      <c r="J2366" s="99" t="b">
        <v>0</v>
      </c>
      <c r="K2366" s="99" t="b">
        <v>0</v>
      </c>
      <c r="L2366" s="99" t="b">
        <v>0</v>
      </c>
    </row>
    <row r="2367" spans="1:12" ht="15">
      <c r="A2367" s="101" t="s">
        <v>480</v>
      </c>
      <c r="B2367" s="99" t="s">
        <v>1179</v>
      </c>
      <c r="C2367" s="99">
        <v>2</v>
      </c>
      <c r="D2367" s="103">
        <v>0.00047770306658634186</v>
      </c>
      <c r="E2367" s="103">
        <v>1.9171302442722176</v>
      </c>
      <c r="F2367" s="99" t="s">
        <v>456</v>
      </c>
      <c r="G2367" s="99" t="b">
        <v>0</v>
      </c>
      <c r="H2367" s="99" t="b">
        <v>0</v>
      </c>
      <c r="I2367" s="99" t="b">
        <v>0</v>
      </c>
      <c r="J2367" s="99" t="b">
        <v>0</v>
      </c>
      <c r="K2367" s="99" t="b">
        <v>0</v>
      </c>
      <c r="L2367" s="99" t="b">
        <v>0</v>
      </c>
    </row>
    <row r="2368" spans="1:12" ht="15">
      <c r="A2368" s="101" t="s">
        <v>846</v>
      </c>
      <c r="B2368" s="99" t="s">
        <v>494</v>
      </c>
      <c r="C2368" s="99">
        <v>2</v>
      </c>
      <c r="D2368" s="103">
        <v>0.00047770306658634186</v>
      </c>
      <c r="E2368" s="103">
        <v>2.2755617116605817</v>
      </c>
      <c r="F2368" s="99" t="s">
        <v>456</v>
      </c>
      <c r="G2368" s="99" t="b">
        <v>0</v>
      </c>
      <c r="H2368" s="99" t="b">
        <v>0</v>
      </c>
      <c r="I2368" s="99" t="b">
        <v>0</v>
      </c>
      <c r="J2368" s="99" t="b">
        <v>0</v>
      </c>
      <c r="K2368" s="99" t="b">
        <v>0</v>
      </c>
      <c r="L2368" s="99" t="b">
        <v>0</v>
      </c>
    </row>
    <row r="2369" spans="1:12" ht="15">
      <c r="A2369" s="101" t="s">
        <v>1320</v>
      </c>
      <c r="B2369" s="99" t="s">
        <v>621</v>
      </c>
      <c r="C2369" s="99">
        <v>2</v>
      </c>
      <c r="D2369" s="103">
        <v>0.00047770306658634186</v>
      </c>
      <c r="E2369" s="103">
        <v>2.5581083016305497</v>
      </c>
      <c r="F2369" s="99" t="s">
        <v>456</v>
      </c>
      <c r="G2369" s="99" t="b">
        <v>0</v>
      </c>
      <c r="H2369" s="99" t="b">
        <v>0</v>
      </c>
      <c r="I2369" s="99" t="b">
        <v>0</v>
      </c>
      <c r="J2369" s="99" t="b">
        <v>0</v>
      </c>
      <c r="K2369" s="99" t="b">
        <v>0</v>
      </c>
      <c r="L2369" s="99" t="b">
        <v>0</v>
      </c>
    </row>
    <row r="2370" spans="1:12" ht="15">
      <c r="A2370" s="101" t="s">
        <v>1025</v>
      </c>
      <c r="B2370" s="99" t="s">
        <v>475</v>
      </c>
      <c r="C2370" s="99">
        <v>2</v>
      </c>
      <c r="D2370" s="103">
        <v>0.00047770306658634186</v>
      </c>
      <c r="E2370" s="103">
        <v>1.6688065991242393</v>
      </c>
      <c r="F2370" s="99" t="s">
        <v>456</v>
      </c>
      <c r="G2370" s="99" t="b">
        <v>0</v>
      </c>
      <c r="H2370" s="99" t="b">
        <v>0</v>
      </c>
      <c r="I2370" s="99" t="b">
        <v>0</v>
      </c>
      <c r="J2370" s="99" t="b">
        <v>0</v>
      </c>
      <c r="K2370" s="99" t="b">
        <v>0</v>
      </c>
      <c r="L2370" s="99" t="b">
        <v>0</v>
      </c>
    </row>
    <row r="2371" spans="1:12" ht="15">
      <c r="A2371" s="101" t="s">
        <v>512</v>
      </c>
      <c r="B2371" s="99" t="s">
        <v>641</v>
      </c>
      <c r="C2371" s="99">
        <v>2</v>
      </c>
      <c r="D2371" s="103">
        <v>0.00047770306658634186</v>
      </c>
      <c r="E2371" s="103">
        <v>2.014040257280274</v>
      </c>
      <c r="F2371" s="99" t="s">
        <v>456</v>
      </c>
      <c r="G2371" s="99" t="b">
        <v>0</v>
      </c>
      <c r="H2371" s="99" t="b">
        <v>0</v>
      </c>
      <c r="I2371" s="99" t="b">
        <v>0</v>
      </c>
      <c r="J2371" s="99" t="b">
        <v>0</v>
      </c>
      <c r="K2371" s="99" t="b">
        <v>0</v>
      </c>
      <c r="L2371" s="99" t="b">
        <v>0</v>
      </c>
    </row>
    <row r="2372" spans="1:12" ht="15">
      <c r="A2372" s="101" t="s">
        <v>1972</v>
      </c>
      <c r="B2372" s="99" t="s">
        <v>514</v>
      </c>
      <c r="C2372" s="99">
        <v>2</v>
      </c>
      <c r="D2372" s="103">
        <v>0.00047770306658634186</v>
      </c>
      <c r="E2372" s="103">
        <v>2.859138297294531</v>
      </c>
      <c r="F2372" s="99" t="s">
        <v>456</v>
      </c>
      <c r="G2372" s="99" t="b">
        <v>0</v>
      </c>
      <c r="H2372" s="99" t="b">
        <v>0</v>
      </c>
      <c r="I2372" s="99" t="b">
        <v>0</v>
      </c>
      <c r="J2372" s="99" t="b">
        <v>0</v>
      </c>
      <c r="K2372" s="99" t="b">
        <v>0</v>
      </c>
      <c r="L2372" s="99" t="b">
        <v>0</v>
      </c>
    </row>
    <row r="2373" spans="1:12" ht="15">
      <c r="A2373" s="101" t="s">
        <v>679</v>
      </c>
      <c r="B2373" s="99" t="s">
        <v>509</v>
      </c>
      <c r="C2373" s="99">
        <v>2</v>
      </c>
      <c r="D2373" s="103">
        <v>0.00047770306658634186</v>
      </c>
      <c r="E2373" s="103">
        <v>1.9383195433421556</v>
      </c>
      <c r="F2373" s="99" t="s">
        <v>456</v>
      </c>
      <c r="G2373" s="99" t="b">
        <v>0</v>
      </c>
      <c r="H2373" s="99" t="b">
        <v>0</v>
      </c>
      <c r="I2373" s="99" t="b">
        <v>0</v>
      </c>
      <c r="J2373" s="99" t="b">
        <v>0</v>
      </c>
      <c r="K2373" s="99" t="b">
        <v>0</v>
      </c>
      <c r="L2373" s="99" t="b">
        <v>0</v>
      </c>
    </row>
    <row r="2374" spans="1:12" ht="15">
      <c r="A2374" s="101" t="s">
        <v>1523</v>
      </c>
      <c r="B2374" s="99" t="s">
        <v>509</v>
      </c>
      <c r="C2374" s="99">
        <v>2</v>
      </c>
      <c r="D2374" s="103">
        <v>0.00047770306658634186</v>
      </c>
      <c r="E2374" s="103">
        <v>2.336259552014193</v>
      </c>
      <c r="F2374" s="99" t="s">
        <v>456</v>
      </c>
      <c r="G2374" s="99" t="b">
        <v>0</v>
      </c>
      <c r="H2374" s="99" t="b">
        <v>0</v>
      </c>
      <c r="I2374" s="99" t="b">
        <v>0</v>
      </c>
      <c r="J2374" s="99" t="b">
        <v>0</v>
      </c>
      <c r="K2374" s="99" t="b">
        <v>0</v>
      </c>
      <c r="L2374" s="99" t="b">
        <v>0</v>
      </c>
    </row>
    <row r="2375" spans="1:12" ht="15">
      <c r="A2375" s="101" t="s">
        <v>2052</v>
      </c>
      <c r="B2375" s="99" t="s">
        <v>677</v>
      </c>
      <c r="C2375" s="99">
        <v>2</v>
      </c>
      <c r="D2375" s="103">
        <v>0.00047770306658634186</v>
      </c>
      <c r="E2375" s="103">
        <v>2.734199560686231</v>
      </c>
      <c r="F2375" s="99" t="s">
        <v>456</v>
      </c>
      <c r="G2375" s="99" t="b">
        <v>0</v>
      </c>
      <c r="H2375" s="99" t="b">
        <v>0</v>
      </c>
      <c r="I2375" s="99" t="b">
        <v>0</v>
      </c>
      <c r="J2375" s="99" t="b">
        <v>0</v>
      </c>
      <c r="K2375" s="99" t="b">
        <v>0</v>
      </c>
      <c r="L2375" s="99" t="b">
        <v>0</v>
      </c>
    </row>
    <row r="2376" spans="1:12" ht="15">
      <c r="A2376" s="101" t="s">
        <v>1120</v>
      </c>
      <c r="B2376" s="99" t="s">
        <v>588</v>
      </c>
      <c r="C2376" s="99">
        <v>2</v>
      </c>
      <c r="D2376" s="103">
        <v>0.00047770306658634186</v>
      </c>
      <c r="E2376" s="103">
        <v>2.5581083016305497</v>
      </c>
      <c r="F2376" s="99" t="s">
        <v>456</v>
      </c>
      <c r="G2376" s="99" t="b">
        <v>0</v>
      </c>
      <c r="H2376" s="99" t="b">
        <v>0</v>
      </c>
      <c r="I2376" s="99" t="b">
        <v>0</v>
      </c>
      <c r="J2376" s="99" t="b">
        <v>0</v>
      </c>
      <c r="K2376" s="99" t="b">
        <v>0</v>
      </c>
      <c r="L2376" s="99" t="b">
        <v>0</v>
      </c>
    </row>
    <row r="2377" spans="1:12" ht="15">
      <c r="A2377" s="101" t="s">
        <v>509</v>
      </c>
      <c r="B2377" s="99" t="s">
        <v>1052</v>
      </c>
      <c r="C2377" s="99">
        <v>2</v>
      </c>
      <c r="D2377" s="103">
        <v>0.00047770306658634186</v>
      </c>
      <c r="E2377" s="103">
        <v>2.336259552014193</v>
      </c>
      <c r="F2377" s="99" t="s">
        <v>456</v>
      </c>
      <c r="G2377" s="99" t="b">
        <v>0</v>
      </c>
      <c r="H2377" s="99" t="b">
        <v>0</v>
      </c>
      <c r="I2377" s="99" t="b">
        <v>0</v>
      </c>
      <c r="J2377" s="99" t="b">
        <v>0</v>
      </c>
      <c r="K2377" s="99" t="b">
        <v>0</v>
      </c>
      <c r="L2377" s="99" t="b">
        <v>0</v>
      </c>
    </row>
    <row r="2378" spans="1:12" ht="15">
      <c r="A2378" s="101" t="s">
        <v>477</v>
      </c>
      <c r="B2378" s="99" t="s">
        <v>623</v>
      </c>
      <c r="C2378" s="99">
        <v>2</v>
      </c>
      <c r="D2378" s="103">
        <v>0.00047770306658634186</v>
      </c>
      <c r="E2378" s="103">
        <v>1.6928068755280057</v>
      </c>
      <c r="F2378" s="99" t="s">
        <v>456</v>
      </c>
      <c r="G2378" s="99" t="b">
        <v>0</v>
      </c>
      <c r="H2378" s="99" t="b">
        <v>0</v>
      </c>
      <c r="I2378" s="99" t="b">
        <v>0</v>
      </c>
      <c r="J2378" s="99" t="b">
        <v>0</v>
      </c>
      <c r="K2378" s="99" t="b">
        <v>0</v>
      </c>
      <c r="L2378" s="99" t="b">
        <v>0</v>
      </c>
    </row>
    <row r="2379" spans="1:12" ht="15">
      <c r="A2379" s="101" t="s">
        <v>483</v>
      </c>
      <c r="B2379" s="99" t="s">
        <v>597</v>
      </c>
      <c r="C2379" s="99">
        <v>2</v>
      </c>
      <c r="D2379" s="103">
        <v>0.00047770306658634186</v>
      </c>
      <c r="E2379" s="103">
        <v>1.5069557791831683</v>
      </c>
      <c r="F2379" s="99" t="s">
        <v>456</v>
      </c>
      <c r="G2379" s="99" t="b">
        <v>0</v>
      </c>
      <c r="H2379" s="99" t="b">
        <v>0</v>
      </c>
      <c r="I2379" s="99" t="b">
        <v>0</v>
      </c>
      <c r="J2379" s="99" t="b">
        <v>0</v>
      </c>
      <c r="K2379" s="99" t="b">
        <v>0</v>
      </c>
      <c r="L2379" s="99" t="b">
        <v>0</v>
      </c>
    </row>
    <row r="2380" spans="1:12" ht="15">
      <c r="A2380" s="101" t="s">
        <v>571</v>
      </c>
      <c r="B2380" s="99" t="s">
        <v>641</v>
      </c>
      <c r="C2380" s="99">
        <v>2</v>
      </c>
      <c r="D2380" s="103">
        <v>0.00047770306658634186</v>
      </c>
      <c r="E2380" s="103">
        <v>2.461198288622493</v>
      </c>
      <c r="F2380" s="99" t="s">
        <v>456</v>
      </c>
      <c r="G2380" s="99" t="b">
        <v>0</v>
      </c>
      <c r="H2380" s="99" t="b">
        <v>0</v>
      </c>
      <c r="I2380" s="99" t="b">
        <v>0</v>
      </c>
      <c r="J2380" s="99" t="b">
        <v>0</v>
      </c>
      <c r="K2380" s="99" t="b">
        <v>0</v>
      </c>
      <c r="L2380" s="99" t="b">
        <v>0</v>
      </c>
    </row>
    <row r="2381" spans="1:12" ht="15">
      <c r="A2381" s="101" t="s">
        <v>2254</v>
      </c>
      <c r="B2381" s="99" t="s">
        <v>2026</v>
      </c>
      <c r="C2381" s="99">
        <v>2</v>
      </c>
      <c r="D2381" s="103">
        <v>0.0006157902205606451</v>
      </c>
      <c r="E2381" s="103">
        <v>3.336259552014193</v>
      </c>
      <c r="F2381" s="99" t="s">
        <v>456</v>
      </c>
      <c r="G2381" s="99" t="b">
        <v>0</v>
      </c>
      <c r="H2381" s="99" t="b">
        <v>0</v>
      </c>
      <c r="I2381" s="99" t="b">
        <v>0</v>
      </c>
      <c r="J2381" s="99" t="b">
        <v>0</v>
      </c>
      <c r="K2381" s="99" t="b">
        <v>0</v>
      </c>
      <c r="L2381" s="99" t="b">
        <v>0</v>
      </c>
    </row>
    <row r="2382" spans="1:12" ht="15">
      <c r="A2382" s="101" t="s">
        <v>1403</v>
      </c>
      <c r="B2382" s="99" t="s">
        <v>477</v>
      </c>
      <c r="C2382" s="99">
        <v>2</v>
      </c>
      <c r="D2382" s="103">
        <v>0.00047770306658634186</v>
      </c>
      <c r="E2382" s="103">
        <v>2.43316956502225</v>
      </c>
      <c r="F2382" s="99" t="s">
        <v>456</v>
      </c>
      <c r="G2382" s="99" t="b">
        <v>0</v>
      </c>
      <c r="H2382" s="99" t="b">
        <v>0</v>
      </c>
      <c r="I2382" s="99" t="b">
        <v>0</v>
      </c>
      <c r="J2382" s="99" t="b">
        <v>0</v>
      </c>
      <c r="K2382" s="99" t="b">
        <v>0</v>
      </c>
      <c r="L2382" s="99" t="b">
        <v>0</v>
      </c>
    </row>
    <row r="2383" spans="1:12" ht="15">
      <c r="A2383" s="101" t="s">
        <v>516</v>
      </c>
      <c r="B2383" s="99" t="s">
        <v>1170</v>
      </c>
      <c r="C2383" s="99">
        <v>2</v>
      </c>
      <c r="D2383" s="103">
        <v>0.00047770306658634186</v>
      </c>
      <c r="E2383" s="103">
        <v>2.859138297294531</v>
      </c>
      <c r="F2383" s="99" t="s">
        <v>456</v>
      </c>
      <c r="G2383" s="99" t="b">
        <v>0</v>
      </c>
      <c r="H2383" s="99" t="b">
        <v>0</v>
      </c>
      <c r="I2383" s="99" t="b">
        <v>0</v>
      </c>
      <c r="J2383" s="99" t="b">
        <v>0</v>
      </c>
      <c r="K2383" s="99" t="b">
        <v>0</v>
      </c>
      <c r="L2383" s="99" t="b">
        <v>0</v>
      </c>
    </row>
    <row r="2384" spans="1:12" ht="15">
      <c r="A2384" s="101" t="s">
        <v>915</v>
      </c>
      <c r="B2384" s="99" t="s">
        <v>1025</v>
      </c>
      <c r="C2384" s="99">
        <v>2</v>
      </c>
      <c r="D2384" s="103">
        <v>0.00047770306658634186</v>
      </c>
      <c r="E2384" s="103">
        <v>2.984077033902831</v>
      </c>
      <c r="F2384" s="99" t="s">
        <v>456</v>
      </c>
      <c r="G2384" s="99" t="b">
        <v>0</v>
      </c>
      <c r="H2384" s="99" t="b">
        <v>0</v>
      </c>
      <c r="I2384" s="99" t="b">
        <v>0</v>
      </c>
      <c r="J2384" s="99" t="b">
        <v>0</v>
      </c>
      <c r="K2384" s="99" t="b">
        <v>0</v>
      </c>
      <c r="L2384" s="99" t="b">
        <v>0</v>
      </c>
    </row>
    <row r="2385" spans="1:12" ht="15">
      <c r="A2385" s="101" t="s">
        <v>1003</v>
      </c>
      <c r="B2385" s="99" t="s">
        <v>555</v>
      </c>
      <c r="C2385" s="99">
        <v>2</v>
      </c>
      <c r="D2385" s="103">
        <v>0.00047770306658634186</v>
      </c>
      <c r="E2385" s="103">
        <v>2.859138297294531</v>
      </c>
      <c r="F2385" s="99" t="s">
        <v>456</v>
      </c>
      <c r="G2385" s="99" t="b">
        <v>0</v>
      </c>
      <c r="H2385" s="99" t="b">
        <v>0</v>
      </c>
      <c r="I2385" s="99" t="b">
        <v>0</v>
      </c>
      <c r="J2385" s="99" t="b">
        <v>0</v>
      </c>
      <c r="K2385" s="99" t="b">
        <v>0</v>
      </c>
      <c r="L2385" s="99" t="b">
        <v>0</v>
      </c>
    </row>
    <row r="2386" spans="1:12" ht="15">
      <c r="A2386" s="101" t="s">
        <v>975</v>
      </c>
      <c r="B2386" s="99" t="s">
        <v>671</v>
      </c>
      <c r="C2386" s="99">
        <v>2</v>
      </c>
      <c r="D2386" s="103">
        <v>0.00047770306658634186</v>
      </c>
      <c r="E2386" s="103">
        <v>2.43316956502225</v>
      </c>
      <c r="F2386" s="99" t="s">
        <v>456</v>
      </c>
      <c r="G2386" s="99" t="b">
        <v>0</v>
      </c>
      <c r="H2386" s="99" t="b">
        <v>0</v>
      </c>
      <c r="I2386" s="99" t="b">
        <v>0</v>
      </c>
      <c r="J2386" s="99" t="b">
        <v>0</v>
      </c>
      <c r="K2386" s="99" t="b">
        <v>0</v>
      </c>
      <c r="L2386" s="99" t="b">
        <v>0</v>
      </c>
    </row>
    <row r="2387" spans="1:12" ht="15">
      <c r="A2387" s="101" t="s">
        <v>873</v>
      </c>
      <c r="B2387" s="99" t="s">
        <v>2163</v>
      </c>
      <c r="C2387" s="99">
        <v>2</v>
      </c>
      <c r="D2387" s="103">
        <v>0.00047770306658634186</v>
      </c>
      <c r="E2387" s="103">
        <v>3.160168292958512</v>
      </c>
      <c r="F2387" s="99" t="s">
        <v>456</v>
      </c>
      <c r="G2387" s="99" t="b">
        <v>0</v>
      </c>
      <c r="H2387" s="99" t="b">
        <v>0</v>
      </c>
      <c r="I2387" s="99" t="b">
        <v>0</v>
      </c>
      <c r="J2387" s="99" t="b">
        <v>0</v>
      </c>
      <c r="K2387" s="99" t="b">
        <v>0</v>
      </c>
      <c r="L2387" s="99" t="b">
        <v>0</v>
      </c>
    </row>
    <row r="2388" spans="1:12" ht="15">
      <c r="A2388" s="101" t="s">
        <v>879</v>
      </c>
      <c r="B2388" s="99" t="s">
        <v>716</v>
      </c>
      <c r="C2388" s="99">
        <v>2</v>
      </c>
      <c r="D2388" s="103">
        <v>0.00047770306658634186</v>
      </c>
      <c r="E2388" s="103">
        <v>2.5069557791831683</v>
      </c>
      <c r="F2388" s="99" t="s">
        <v>456</v>
      </c>
      <c r="G2388" s="99" t="b">
        <v>0</v>
      </c>
      <c r="H2388" s="99" t="b">
        <v>0</v>
      </c>
      <c r="I2388" s="99" t="b">
        <v>0</v>
      </c>
      <c r="J2388" s="99" t="b">
        <v>0</v>
      </c>
      <c r="K2388" s="99" t="b">
        <v>0</v>
      </c>
      <c r="L2388" s="99" t="b">
        <v>0</v>
      </c>
    </row>
    <row r="2389" spans="1:12" ht="15">
      <c r="A2389" s="101" t="s">
        <v>973</v>
      </c>
      <c r="B2389" s="99" t="s">
        <v>858</v>
      </c>
      <c r="C2389" s="99">
        <v>2</v>
      </c>
      <c r="D2389" s="103">
        <v>0.00047770306658634186</v>
      </c>
      <c r="E2389" s="103">
        <v>2.859138297294531</v>
      </c>
      <c r="F2389" s="99" t="s">
        <v>456</v>
      </c>
      <c r="G2389" s="99" t="b">
        <v>0</v>
      </c>
      <c r="H2389" s="99" t="b">
        <v>0</v>
      </c>
      <c r="I2389" s="99" t="b">
        <v>0</v>
      </c>
      <c r="J2389" s="99" t="b">
        <v>0</v>
      </c>
      <c r="K2389" s="99" t="b">
        <v>0</v>
      </c>
      <c r="L2389" s="99" t="b">
        <v>0</v>
      </c>
    </row>
    <row r="2390" spans="1:12" ht="15">
      <c r="A2390" s="101" t="s">
        <v>1463</v>
      </c>
      <c r="B2390" s="99" t="s">
        <v>617</v>
      </c>
      <c r="C2390" s="99">
        <v>2</v>
      </c>
      <c r="D2390" s="103">
        <v>0.00047770306658634186</v>
      </c>
      <c r="E2390" s="103">
        <v>2.3820170425748683</v>
      </c>
      <c r="F2390" s="99" t="s">
        <v>456</v>
      </c>
      <c r="G2390" s="99" t="b">
        <v>0</v>
      </c>
      <c r="H2390" s="99" t="b">
        <v>0</v>
      </c>
      <c r="I2390" s="99" t="b">
        <v>0</v>
      </c>
      <c r="J2390" s="99" t="b">
        <v>0</v>
      </c>
      <c r="K2390" s="99" t="b">
        <v>0</v>
      </c>
      <c r="L2390" s="99" t="b">
        <v>0</v>
      </c>
    </row>
    <row r="2391" spans="1:12" ht="15">
      <c r="A2391" s="101" t="s">
        <v>687</v>
      </c>
      <c r="B2391" s="99" t="s">
        <v>1060</v>
      </c>
      <c r="C2391" s="99">
        <v>2</v>
      </c>
      <c r="D2391" s="103">
        <v>0.00047770306658634186</v>
      </c>
      <c r="E2391" s="103">
        <v>2.7622282842864743</v>
      </c>
      <c r="F2391" s="99" t="s">
        <v>456</v>
      </c>
      <c r="G2391" s="99" t="b">
        <v>0</v>
      </c>
      <c r="H2391" s="99" t="b">
        <v>0</v>
      </c>
      <c r="I2391" s="99" t="b">
        <v>0</v>
      </c>
      <c r="J2391" s="99" t="b">
        <v>0</v>
      </c>
      <c r="K2391" s="99" t="b">
        <v>0</v>
      </c>
      <c r="L2391" s="99" t="b">
        <v>0</v>
      </c>
    </row>
    <row r="2392" spans="1:12" ht="15">
      <c r="A2392" s="101" t="s">
        <v>484</v>
      </c>
      <c r="B2392" s="99" t="s">
        <v>1035</v>
      </c>
      <c r="C2392" s="99">
        <v>2</v>
      </c>
      <c r="D2392" s="103">
        <v>0.0006157902205606451</v>
      </c>
      <c r="E2392" s="103">
        <v>1.7622282842864745</v>
      </c>
      <c r="F2392" s="99" t="s">
        <v>456</v>
      </c>
      <c r="G2392" s="99" t="b">
        <v>0</v>
      </c>
      <c r="H2392" s="99" t="b">
        <v>0</v>
      </c>
      <c r="I2392" s="99" t="b">
        <v>0</v>
      </c>
      <c r="J2392" s="99" t="b">
        <v>0</v>
      </c>
      <c r="K2392" s="99" t="b">
        <v>0</v>
      </c>
      <c r="L2392" s="99" t="b">
        <v>0</v>
      </c>
    </row>
    <row r="2393" spans="1:12" ht="15">
      <c r="A2393" s="101" t="s">
        <v>705</v>
      </c>
      <c r="B2393" s="99" t="s">
        <v>1086</v>
      </c>
      <c r="C2393" s="99">
        <v>2</v>
      </c>
      <c r="D2393" s="103">
        <v>0.00047770306658634186</v>
      </c>
      <c r="E2393" s="103">
        <v>2.7622282842864743</v>
      </c>
      <c r="F2393" s="99" t="s">
        <v>456</v>
      </c>
      <c r="G2393" s="99" t="b">
        <v>0</v>
      </c>
      <c r="H2393" s="99" t="b">
        <v>0</v>
      </c>
      <c r="I2393" s="99" t="b">
        <v>0</v>
      </c>
      <c r="J2393" s="99" t="b">
        <v>0</v>
      </c>
      <c r="K2393" s="99" t="b">
        <v>0</v>
      </c>
      <c r="L2393" s="99" t="b">
        <v>0</v>
      </c>
    </row>
    <row r="2394" spans="1:12" ht="15">
      <c r="A2394" s="101" t="s">
        <v>960</v>
      </c>
      <c r="B2394" s="99" t="s">
        <v>503</v>
      </c>
      <c r="C2394" s="99">
        <v>2</v>
      </c>
      <c r="D2394" s="103">
        <v>0.00047770306658634186</v>
      </c>
      <c r="E2394" s="103">
        <v>2.43316956502225</v>
      </c>
      <c r="F2394" s="99" t="s">
        <v>456</v>
      </c>
      <c r="G2394" s="99" t="b">
        <v>0</v>
      </c>
      <c r="H2394" s="99" t="b">
        <v>1</v>
      </c>
      <c r="I2394" s="99" t="b">
        <v>0</v>
      </c>
      <c r="J2394" s="99" t="b">
        <v>0</v>
      </c>
      <c r="K2394" s="99" t="b">
        <v>0</v>
      </c>
      <c r="L2394" s="99" t="b">
        <v>0</v>
      </c>
    </row>
    <row r="2395" spans="1:12" ht="15">
      <c r="A2395" s="101" t="s">
        <v>1851</v>
      </c>
      <c r="B2395" s="99" t="s">
        <v>499</v>
      </c>
      <c r="C2395" s="99">
        <v>2</v>
      </c>
      <c r="D2395" s="103">
        <v>0.0006157902205606451</v>
      </c>
      <c r="E2395" s="103">
        <v>2.3150702529442553</v>
      </c>
      <c r="F2395" s="99" t="s">
        <v>456</v>
      </c>
      <c r="G2395" s="99" t="b">
        <v>0</v>
      </c>
      <c r="H2395" s="99" t="b">
        <v>0</v>
      </c>
      <c r="I2395" s="99" t="b">
        <v>0</v>
      </c>
      <c r="J2395" s="99" t="b">
        <v>0</v>
      </c>
      <c r="K2395" s="99" t="b">
        <v>0</v>
      </c>
      <c r="L2395" s="99" t="b">
        <v>0</v>
      </c>
    </row>
    <row r="2396" spans="1:12" ht="15">
      <c r="A2396" s="101" t="s">
        <v>2211</v>
      </c>
      <c r="B2396" s="99" t="s">
        <v>905</v>
      </c>
      <c r="C2396" s="99">
        <v>2</v>
      </c>
      <c r="D2396" s="103">
        <v>0.00047770306658634186</v>
      </c>
      <c r="E2396" s="103">
        <v>2.9383195433421556</v>
      </c>
      <c r="F2396" s="99" t="s">
        <v>456</v>
      </c>
      <c r="G2396" s="99" t="b">
        <v>0</v>
      </c>
      <c r="H2396" s="99" t="b">
        <v>0</v>
      </c>
      <c r="I2396" s="99" t="b">
        <v>0</v>
      </c>
      <c r="J2396" s="99" t="b">
        <v>0</v>
      </c>
      <c r="K2396" s="99" t="b">
        <v>0</v>
      </c>
      <c r="L2396" s="99" t="b">
        <v>0</v>
      </c>
    </row>
    <row r="2397" spans="1:12" ht="15">
      <c r="A2397" s="101" t="s">
        <v>995</v>
      </c>
      <c r="B2397" s="99" t="s">
        <v>565</v>
      </c>
      <c r="C2397" s="99">
        <v>2</v>
      </c>
      <c r="D2397" s="103">
        <v>0.00047770306658634186</v>
      </c>
      <c r="E2397" s="103">
        <v>2.6161002486082365</v>
      </c>
      <c r="F2397" s="99" t="s">
        <v>456</v>
      </c>
      <c r="G2397" s="99" t="b">
        <v>0</v>
      </c>
      <c r="H2397" s="99" t="b">
        <v>0</v>
      </c>
      <c r="I2397" s="99" t="b">
        <v>0</v>
      </c>
      <c r="J2397" s="99" t="b">
        <v>0</v>
      </c>
      <c r="K2397" s="99" t="b">
        <v>0</v>
      </c>
      <c r="L2397" s="99" t="b">
        <v>0</v>
      </c>
    </row>
    <row r="2398" spans="1:12" ht="15">
      <c r="A2398" s="101" t="s">
        <v>928</v>
      </c>
      <c r="B2398" s="99" t="s">
        <v>475</v>
      </c>
      <c r="C2398" s="99">
        <v>2</v>
      </c>
      <c r="D2398" s="103">
        <v>0.00047770306658634186</v>
      </c>
      <c r="E2398" s="103">
        <v>1.6688065991242393</v>
      </c>
      <c r="F2398" s="99" t="s">
        <v>456</v>
      </c>
      <c r="G2398" s="99" t="b">
        <v>0</v>
      </c>
      <c r="H2398" s="99" t="b">
        <v>0</v>
      </c>
      <c r="I2398" s="99" t="b">
        <v>0</v>
      </c>
      <c r="J2398" s="99" t="b">
        <v>0</v>
      </c>
      <c r="K2398" s="99" t="b">
        <v>0</v>
      </c>
      <c r="L2398" s="99" t="b">
        <v>0</v>
      </c>
    </row>
    <row r="2399" spans="1:12" ht="15">
      <c r="A2399" s="101" t="s">
        <v>2145</v>
      </c>
      <c r="B2399" s="99" t="s">
        <v>1254</v>
      </c>
      <c r="C2399" s="99">
        <v>2</v>
      </c>
      <c r="D2399" s="103">
        <v>0.0006157902205606451</v>
      </c>
      <c r="E2399" s="103">
        <v>3.336259552014193</v>
      </c>
      <c r="F2399" s="99" t="s">
        <v>456</v>
      </c>
      <c r="G2399" s="99" t="b">
        <v>0</v>
      </c>
      <c r="H2399" s="99" t="b">
        <v>0</v>
      </c>
      <c r="I2399" s="99" t="b">
        <v>0</v>
      </c>
      <c r="J2399" s="99" t="b">
        <v>1</v>
      </c>
      <c r="K2399" s="99" t="b">
        <v>0</v>
      </c>
      <c r="L2399" s="99" t="b">
        <v>0</v>
      </c>
    </row>
    <row r="2400" spans="1:12" ht="15">
      <c r="A2400" s="101" t="s">
        <v>641</v>
      </c>
      <c r="B2400" s="99" t="s">
        <v>2141</v>
      </c>
      <c r="C2400" s="99">
        <v>2</v>
      </c>
      <c r="D2400" s="103">
        <v>0.00047770306658634186</v>
      </c>
      <c r="E2400" s="103">
        <v>2.859138297294531</v>
      </c>
      <c r="F2400" s="99" t="s">
        <v>456</v>
      </c>
      <c r="G2400" s="99" t="b">
        <v>0</v>
      </c>
      <c r="H2400" s="99" t="b">
        <v>0</v>
      </c>
      <c r="I2400" s="99" t="b">
        <v>0</v>
      </c>
      <c r="J2400" s="99" t="b">
        <v>0</v>
      </c>
      <c r="K2400" s="99" t="b">
        <v>0</v>
      </c>
      <c r="L2400" s="99" t="b">
        <v>0</v>
      </c>
    </row>
    <row r="2401" spans="1:12" ht="15">
      <c r="A2401" s="101" t="s">
        <v>476</v>
      </c>
      <c r="B2401" s="99" t="s">
        <v>1066</v>
      </c>
      <c r="C2401" s="99">
        <v>2</v>
      </c>
      <c r="D2401" s="103">
        <v>0.00047770306658634186</v>
      </c>
      <c r="E2401" s="103">
        <v>1.690346276980349</v>
      </c>
      <c r="F2401" s="99" t="s">
        <v>456</v>
      </c>
      <c r="G2401" s="99" t="b">
        <v>0</v>
      </c>
      <c r="H2401" s="99" t="b">
        <v>0</v>
      </c>
      <c r="I2401" s="99" t="b">
        <v>0</v>
      </c>
      <c r="J2401" s="99" t="b">
        <v>0</v>
      </c>
      <c r="K2401" s="99" t="b">
        <v>0</v>
      </c>
      <c r="L2401" s="99" t="b">
        <v>0</v>
      </c>
    </row>
    <row r="2402" spans="1:12" ht="15">
      <c r="A2402" s="101" t="s">
        <v>500</v>
      </c>
      <c r="B2402" s="99" t="s">
        <v>647</v>
      </c>
      <c r="C2402" s="99">
        <v>2</v>
      </c>
      <c r="D2402" s="103">
        <v>0.0006157902205606451</v>
      </c>
      <c r="E2402" s="103">
        <v>1.5861370252307931</v>
      </c>
      <c r="F2402" s="99" t="s">
        <v>456</v>
      </c>
      <c r="G2402" s="99" t="b">
        <v>0</v>
      </c>
      <c r="H2402" s="99" t="b">
        <v>0</v>
      </c>
      <c r="I2402" s="99" t="b">
        <v>0</v>
      </c>
      <c r="J2402" s="99" t="b">
        <v>0</v>
      </c>
      <c r="K2402" s="99" t="b">
        <v>0</v>
      </c>
      <c r="L2402" s="99" t="b">
        <v>0</v>
      </c>
    </row>
    <row r="2403" spans="1:12" ht="15">
      <c r="A2403" s="101" t="s">
        <v>2042</v>
      </c>
      <c r="B2403" s="99" t="s">
        <v>498</v>
      </c>
      <c r="C2403" s="99">
        <v>2</v>
      </c>
      <c r="D2403" s="103">
        <v>0.00047770306658634186</v>
      </c>
      <c r="E2403" s="103">
        <v>2.5581083016305497</v>
      </c>
      <c r="F2403" s="99" t="s">
        <v>456</v>
      </c>
      <c r="G2403" s="99" t="b">
        <v>0</v>
      </c>
      <c r="H2403" s="99" t="b">
        <v>0</v>
      </c>
      <c r="I2403" s="99" t="b">
        <v>0</v>
      </c>
      <c r="J2403" s="99" t="b">
        <v>0</v>
      </c>
      <c r="K2403" s="99" t="b">
        <v>0</v>
      </c>
      <c r="L2403" s="99" t="b">
        <v>0</v>
      </c>
    </row>
    <row r="2404" spans="1:12" ht="15">
      <c r="A2404" s="101" t="s">
        <v>689</v>
      </c>
      <c r="B2404" s="99" t="s">
        <v>685</v>
      </c>
      <c r="C2404" s="99">
        <v>2</v>
      </c>
      <c r="D2404" s="103">
        <v>0.00047770306658634186</v>
      </c>
      <c r="E2404" s="103">
        <v>2.7622282842864743</v>
      </c>
      <c r="F2404" s="99" t="s">
        <v>456</v>
      </c>
      <c r="G2404" s="99" t="b">
        <v>0</v>
      </c>
      <c r="H2404" s="99" t="b">
        <v>0</v>
      </c>
      <c r="I2404" s="99" t="b">
        <v>0</v>
      </c>
      <c r="J2404" s="99" t="b">
        <v>0</v>
      </c>
      <c r="K2404" s="99" t="b">
        <v>0</v>
      </c>
      <c r="L2404" s="99" t="b">
        <v>0</v>
      </c>
    </row>
    <row r="2405" spans="1:12" ht="15">
      <c r="A2405" s="101" t="s">
        <v>994</v>
      </c>
      <c r="B2405" s="99" t="s">
        <v>729</v>
      </c>
      <c r="C2405" s="99">
        <v>2</v>
      </c>
      <c r="D2405" s="103">
        <v>0.00047770306658634186</v>
      </c>
      <c r="E2405" s="103">
        <v>2.734199560686231</v>
      </c>
      <c r="F2405" s="99" t="s">
        <v>456</v>
      </c>
      <c r="G2405" s="99" t="b">
        <v>0</v>
      </c>
      <c r="H2405" s="99" t="b">
        <v>0</v>
      </c>
      <c r="I2405" s="99" t="b">
        <v>0</v>
      </c>
      <c r="J2405" s="99" t="b">
        <v>0</v>
      </c>
      <c r="K2405" s="99" t="b">
        <v>0</v>
      </c>
      <c r="L2405" s="99" t="b">
        <v>0</v>
      </c>
    </row>
    <row r="2406" spans="1:12" ht="15">
      <c r="A2406" s="101" t="s">
        <v>658</v>
      </c>
      <c r="B2406" s="99" t="s">
        <v>475</v>
      </c>
      <c r="C2406" s="99">
        <v>2</v>
      </c>
      <c r="D2406" s="103">
        <v>0.00047770306658634186</v>
      </c>
      <c r="E2406" s="103">
        <v>1.446957849507883</v>
      </c>
      <c r="F2406" s="99" t="s">
        <v>456</v>
      </c>
      <c r="G2406" s="99" t="b">
        <v>0</v>
      </c>
      <c r="H2406" s="99" t="b">
        <v>0</v>
      </c>
      <c r="I2406" s="99" t="b">
        <v>0</v>
      </c>
      <c r="J2406" s="99" t="b">
        <v>0</v>
      </c>
      <c r="K2406" s="99" t="b">
        <v>0</v>
      </c>
      <c r="L2406" s="99" t="b">
        <v>0</v>
      </c>
    </row>
    <row r="2407" spans="1:12" ht="15">
      <c r="A2407" s="101" t="s">
        <v>477</v>
      </c>
      <c r="B2407" s="99" t="s">
        <v>1383</v>
      </c>
      <c r="C2407" s="99">
        <v>2</v>
      </c>
      <c r="D2407" s="103">
        <v>0.0006157902205606451</v>
      </c>
      <c r="E2407" s="103">
        <v>2.43316956502225</v>
      </c>
      <c r="F2407" s="99" t="s">
        <v>456</v>
      </c>
      <c r="G2407" s="99" t="b">
        <v>0</v>
      </c>
      <c r="H2407" s="99" t="b">
        <v>0</v>
      </c>
      <c r="I2407" s="99" t="b">
        <v>0</v>
      </c>
      <c r="J2407" s="99" t="b">
        <v>0</v>
      </c>
      <c r="K2407" s="99" t="b">
        <v>0</v>
      </c>
      <c r="L2407" s="99" t="b">
        <v>0</v>
      </c>
    </row>
    <row r="2408" spans="1:12" ht="15">
      <c r="A2408" s="101" t="s">
        <v>1227</v>
      </c>
      <c r="B2408" s="99" t="s">
        <v>2156</v>
      </c>
      <c r="C2408" s="99">
        <v>2</v>
      </c>
      <c r="D2408" s="103">
        <v>0.00047770306658634186</v>
      </c>
      <c r="E2408" s="103">
        <v>3.160168292958512</v>
      </c>
      <c r="F2408" s="99" t="s">
        <v>456</v>
      </c>
      <c r="G2408" s="99" t="b">
        <v>0</v>
      </c>
      <c r="H2408" s="99" t="b">
        <v>0</v>
      </c>
      <c r="I2408" s="99" t="b">
        <v>0</v>
      </c>
      <c r="J2408" s="99" t="b">
        <v>0</v>
      </c>
      <c r="K2408" s="99" t="b">
        <v>0</v>
      </c>
      <c r="L2408" s="99" t="b">
        <v>0</v>
      </c>
    </row>
    <row r="2409" spans="1:12" ht="15">
      <c r="A2409" s="101" t="s">
        <v>856</v>
      </c>
      <c r="B2409" s="99" t="s">
        <v>484</v>
      </c>
      <c r="C2409" s="99">
        <v>2</v>
      </c>
      <c r="D2409" s="103">
        <v>0.00047770306658634186</v>
      </c>
      <c r="E2409" s="103">
        <v>1.9840770339028309</v>
      </c>
      <c r="F2409" s="99" t="s">
        <v>456</v>
      </c>
      <c r="G2409" s="99" t="b">
        <v>0</v>
      </c>
      <c r="H2409" s="99" t="b">
        <v>0</v>
      </c>
      <c r="I2409" s="99" t="b">
        <v>0</v>
      </c>
      <c r="J2409" s="99" t="b">
        <v>0</v>
      </c>
      <c r="K2409" s="99" t="b">
        <v>0</v>
      </c>
      <c r="L2409" s="99" t="b">
        <v>0</v>
      </c>
    </row>
    <row r="2410" spans="1:12" ht="15">
      <c r="A2410" s="101" t="s">
        <v>1187</v>
      </c>
      <c r="B2410" s="99" t="s">
        <v>1654</v>
      </c>
      <c r="C2410" s="99">
        <v>2</v>
      </c>
      <c r="D2410" s="103">
        <v>0.00047770306658634186</v>
      </c>
      <c r="E2410" s="103">
        <v>3.336259552014193</v>
      </c>
      <c r="F2410" s="99" t="s">
        <v>456</v>
      </c>
      <c r="G2410" s="99" t="b">
        <v>0</v>
      </c>
      <c r="H2410" s="99" t="b">
        <v>0</v>
      </c>
      <c r="I2410" s="99" t="b">
        <v>0</v>
      </c>
      <c r="J2410" s="99" t="b">
        <v>0</v>
      </c>
      <c r="K2410" s="99" t="b">
        <v>0</v>
      </c>
      <c r="L2410" s="99" t="b">
        <v>0</v>
      </c>
    </row>
    <row r="2411" spans="1:12" ht="15">
      <c r="A2411" s="101" t="s">
        <v>1422</v>
      </c>
      <c r="B2411" s="99" t="s">
        <v>535</v>
      </c>
      <c r="C2411" s="99">
        <v>2</v>
      </c>
      <c r="D2411" s="103">
        <v>0.00047770306658634186</v>
      </c>
      <c r="E2411" s="103">
        <v>2.792191507663918</v>
      </c>
      <c r="F2411" s="99" t="s">
        <v>456</v>
      </c>
      <c r="G2411" s="99" t="b">
        <v>0</v>
      </c>
      <c r="H2411" s="99" t="b">
        <v>0</v>
      </c>
      <c r="I2411" s="99" t="b">
        <v>0</v>
      </c>
      <c r="J2411" s="99" t="b">
        <v>0</v>
      </c>
      <c r="K2411" s="99" t="b">
        <v>0</v>
      </c>
      <c r="L2411" s="99" t="b">
        <v>0</v>
      </c>
    </row>
    <row r="2412" spans="1:12" ht="15">
      <c r="A2412" s="101" t="s">
        <v>1770</v>
      </c>
      <c r="B2412" s="99" t="s">
        <v>2061</v>
      </c>
      <c r="C2412" s="99">
        <v>2</v>
      </c>
      <c r="D2412" s="103">
        <v>0.00047770306658634186</v>
      </c>
      <c r="E2412" s="103">
        <v>3.336259552014193</v>
      </c>
      <c r="F2412" s="99" t="s">
        <v>456</v>
      </c>
      <c r="G2412" s="99" t="b">
        <v>0</v>
      </c>
      <c r="H2412" s="99" t="b">
        <v>0</v>
      </c>
      <c r="I2412" s="99" t="b">
        <v>0</v>
      </c>
      <c r="J2412" s="99" t="b">
        <v>0</v>
      </c>
      <c r="K2412" s="99" t="b">
        <v>0</v>
      </c>
      <c r="L2412" s="99" t="b">
        <v>0</v>
      </c>
    </row>
    <row r="2413" spans="1:12" ht="15">
      <c r="A2413" s="101" t="s">
        <v>634</v>
      </c>
      <c r="B2413" s="99" t="s">
        <v>830</v>
      </c>
      <c r="C2413" s="99">
        <v>2</v>
      </c>
      <c r="D2413" s="103">
        <v>0.00047770306658634186</v>
      </c>
      <c r="E2413" s="103">
        <v>2.3820170425748683</v>
      </c>
      <c r="F2413" s="99" t="s">
        <v>456</v>
      </c>
      <c r="G2413" s="99" t="b">
        <v>0</v>
      </c>
      <c r="H2413" s="99" t="b">
        <v>0</v>
      </c>
      <c r="I2413" s="99" t="b">
        <v>0</v>
      </c>
      <c r="J2413" s="99" t="b">
        <v>0</v>
      </c>
      <c r="K2413" s="99" t="b">
        <v>0</v>
      </c>
      <c r="L2413" s="99" t="b">
        <v>0</v>
      </c>
    </row>
    <row r="2414" spans="1:12" ht="15">
      <c r="A2414" s="101" t="s">
        <v>1607</v>
      </c>
      <c r="B2414" s="99" t="s">
        <v>589</v>
      </c>
      <c r="C2414" s="99">
        <v>2</v>
      </c>
      <c r="D2414" s="103">
        <v>0.0006157902205606451</v>
      </c>
      <c r="E2414" s="103">
        <v>3.035229556350212</v>
      </c>
      <c r="F2414" s="99" t="s">
        <v>456</v>
      </c>
      <c r="G2414" s="99" t="b">
        <v>0</v>
      </c>
      <c r="H2414" s="99" t="b">
        <v>0</v>
      </c>
      <c r="I2414" s="99" t="b">
        <v>0</v>
      </c>
      <c r="J2414" s="99" t="b">
        <v>0</v>
      </c>
      <c r="K2414" s="99" t="b">
        <v>0</v>
      </c>
      <c r="L2414" s="99" t="b">
        <v>0</v>
      </c>
    </row>
    <row r="2415" spans="1:12" ht="15">
      <c r="A2415" s="101" t="s">
        <v>564</v>
      </c>
      <c r="B2415" s="99" t="s">
        <v>986</v>
      </c>
      <c r="C2415" s="99">
        <v>2</v>
      </c>
      <c r="D2415" s="103">
        <v>0.00047770306658634186</v>
      </c>
      <c r="E2415" s="103">
        <v>2.2307493672442193</v>
      </c>
      <c r="F2415" s="99" t="s">
        <v>456</v>
      </c>
      <c r="G2415" s="99" t="b">
        <v>0</v>
      </c>
      <c r="H2415" s="99" t="b">
        <v>0</v>
      </c>
      <c r="I2415" s="99" t="b">
        <v>0</v>
      </c>
      <c r="J2415" s="99" t="b">
        <v>0</v>
      </c>
      <c r="K2415" s="99" t="b">
        <v>0</v>
      </c>
      <c r="L2415" s="99" t="b">
        <v>0</v>
      </c>
    </row>
    <row r="2416" spans="1:12" ht="15">
      <c r="A2416" s="101" t="s">
        <v>1650</v>
      </c>
      <c r="B2416" s="99" t="s">
        <v>2340</v>
      </c>
      <c r="C2416" s="99">
        <v>2</v>
      </c>
      <c r="D2416" s="103">
        <v>0.00047770306658634186</v>
      </c>
      <c r="E2416" s="103">
        <v>3.336259552014193</v>
      </c>
      <c r="F2416" s="99" t="s">
        <v>456</v>
      </c>
      <c r="G2416" s="99" t="b">
        <v>0</v>
      </c>
      <c r="H2416" s="99" t="b">
        <v>0</v>
      </c>
      <c r="I2416" s="99" t="b">
        <v>0</v>
      </c>
      <c r="J2416" s="99" t="b">
        <v>0</v>
      </c>
      <c r="K2416" s="99" t="b">
        <v>0</v>
      </c>
      <c r="L2416" s="99" t="b">
        <v>0</v>
      </c>
    </row>
    <row r="2417" spans="1:12" ht="15">
      <c r="A2417" s="101" t="s">
        <v>680</v>
      </c>
      <c r="B2417" s="99" t="s">
        <v>494</v>
      </c>
      <c r="C2417" s="99">
        <v>2</v>
      </c>
      <c r="D2417" s="103">
        <v>0.00047770306658634186</v>
      </c>
      <c r="E2417" s="103">
        <v>1.7984404569409191</v>
      </c>
      <c r="F2417" s="99" t="s">
        <v>456</v>
      </c>
      <c r="G2417" s="99" t="b">
        <v>0</v>
      </c>
      <c r="H2417" s="99" t="b">
        <v>0</v>
      </c>
      <c r="I2417" s="99" t="b">
        <v>0</v>
      </c>
      <c r="J2417" s="99" t="b">
        <v>0</v>
      </c>
      <c r="K2417" s="99" t="b">
        <v>0</v>
      </c>
      <c r="L2417" s="99" t="b">
        <v>0</v>
      </c>
    </row>
    <row r="2418" spans="1:12" ht="15">
      <c r="A2418" s="101" t="s">
        <v>1951</v>
      </c>
      <c r="B2418" s="99" t="s">
        <v>1399</v>
      </c>
      <c r="C2418" s="99">
        <v>2</v>
      </c>
      <c r="D2418" s="103">
        <v>0.00047770306658634186</v>
      </c>
      <c r="E2418" s="103">
        <v>3.160168292958512</v>
      </c>
      <c r="F2418" s="99" t="s">
        <v>456</v>
      </c>
      <c r="G2418" s="99" t="b">
        <v>0</v>
      </c>
      <c r="H2418" s="99" t="b">
        <v>0</v>
      </c>
      <c r="I2418" s="99" t="b">
        <v>0</v>
      </c>
      <c r="J2418" s="99" t="b">
        <v>0</v>
      </c>
      <c r="K2418" s="99" t="b">
        <v>0</v>
      </c>
      <c r="L2418" s="99" t="b">
        <v>0</v>
      </c>
    </row>
    <row r="2419" spans="1:12" ht="15">
      <c r="A2419" s="101" t="s">
        <v>475</v>
      </c>
      <c r="B2419" s="99" t="s">
        <v>1841</v>
      </c>
      <c r="C2419" s="99">
        <v>2</v>
      </c>
      <c r="D2419" s="103">
        <v>0.00047770306658634186</v>
      </c>
      <c r="E2419" s="103">
        <v>1.8311095736942873</v>
      </c>
      <c r="F2419" s="99" t="s">
        <v>456</v>
      </c>
      <c r="G2419" s="99" t="b">
        <v>0</v>
      </c>
      <c r="H2419" s="99" t="b">
        <v>0</v>
      </c>
      <c r="I2419" s="99" t="b">
        <v>0</v>
      </c>
      <c r="J2419" s="99" t="b">
        <v>1</v>
      </c>
      <c r="K2419" s="99" t="b">
        <v>0</v>
      </c>
      <c r="L2419" s="99" t="b">
        <v>0</v>
      </c>
    </row>
    <row r="2420" spans="1:12" ht="15">
      <c r="A2420" s="101" t="s">
        <v>1532</v>
      </c>
      <c r="B2420" s="99" t="s">
        <v>1999</v>
      </c>
      <c r="C2420" s="99">
        <v>2</v>
      </c>
      <c r="D2420" s="103">
        <v>0.00047770306658634186</v>
      </c>
      <c r="E2420" s="103">
        <v>3.160168292958512</v>
      </c>
      <c r="F2420" s="99" t="s">
        <v>456</v>
      </c>
      <c r="G2420" s="99" t="b">
        <v>0</v>
      </c>
      <c r="H2420" s="99" t="b">
        <v>0</v>
      </c>
      <c r="I2420" s="99" t="b">
        <v>0</v>
      </c>
      <c r="J2420" s="99" t="b">
        <v>0</v>
      </c>
      <c r="K2420" s="99" t="b">
        <v>0</v>
      </c>
      <c r="L2420" s="99" t="b">
        <v>0</v>
      </c>
    </row>
    <row r="2421" spans="1:12" ht="15">
      <c r="A2421" s="101" t="s">
        <v>723</v>
      </c>
      <c r="B2421" s="99" t="s">
        <v>1236</v>
      </c>
      <c r="C2421" s="99">
        <v>2</v>
      </c>
      <c r="D2421" s="103">
        <v>0.00047770306658634186</v>
      </c>
      <c r="E2421" s="103">
        <v>3.035229556350212</v>
      </c>
      <c r="F2421" s="99" t="s">
        <v>456</v>
      </c>
      <c r="G2421" s="99" t="b">
        <v>0</v>
      </c>
      <c r="H2421" s="99" t="b">
        <v>0</v>
      </c>
      <c r="I2421" s="99" t="b">
        <v>0</v>
      </c>
      <c r="J2421" s="99" t="b">
        <v>0</v>
      </c>
      <c r="K2421" s="99" t="b">
        <v>0</v>
      </c>
      <c r="L2421" s="99" t="b">
        <v>0</v>
      </c>
    </row>
    <row r="2422" spans="1:12" ht="15">
      <c r="A2422" s="101" t="s">
        <v>492</v>
      </c>
      <c r="B2422" s="99" t="s">
        <v>1088</v>
      </c>
      <c r="C2422" s="99">
        <v>2</v>
      </c>
      <c r="D2422" s="103">
        <v>0.00047770306658634186</v>
      </c>
      <c r="E2422" s="103">
        <v>2.1321395693582685</v>
      </c>
      <c r="F2422" s="99" t="s">
        <v>456</v>
      </c>
      <c r="G2422" s="99" t="b">
        <v>0</v>
      </c>
      <c r="H2422" s="99" t="b">
        <v>0</v>
      </c>
      <c r="I2422" s="99" t="b">
        <v>0</v>
      </c>
      <c r="J2422" s="99" t="b">
        <v>0</v>
      </c>
      <c r="K2422" s="99" t="b">
        <v>0</v>
      </c>
      <c r="L2422" s="99" t="b">
        <v>0</v>
      </c>
    </row>
    <row r="2423" spans="1:12" ht="15">
      <c r="A2423" s="101" t="s">
        <v>1562</v>
      </c>
      <c r="B2423" s="99" t="s">
        <v>533</v>
      </c>
      <c r="C2423" s="99">
        <v>2</v>
      </c>
      <c r="D2423" s="103">
        <v>0.0006157902205606451</v>
      </c>
      <c r="E2423" s="103">
        <v>2.6830470382388496</v>
      </c>
      <c r="F2423" s="99" t="s">
        <v>456</v>
      </c>
      <c r="G2423" s="99" t="b">
        <v>0</v>
      </c>
      <c r="H2423" s="99" t="b">
        <v>0</v>
      </c>
      <c r="I2423" s="99" t="b">
        <v>0</v>
      </c>
      <c r="J2423" s="99" t="b">
        <v>0</v>
      </c>
      <c r="K2423" s="99" t="b">
        <v>0</v>
      </c>
      <c r="L2423" s="99" t="b">
        <v>0</v>
      </c>
    </row>
    <row r="2424" spans="1:12" ht="15">
      <c r="A2424" s="101" t="s">
        <v>1088</v>
      </c>
      <c r="B2424" s="99" t="s">
        <v>830</v>
      </c>
      <c r="C2424" s="99">
        <v>2</v>
      </c>
      <c r="D2424" s="103">
        <v>0.00047770306658634186</v>
      </c>
      <c r="E2424" s="103">
        <v>2.734199560686231</v>
      </c>
      <c r="F2424" s="99" t="s">
        <v>456</v>
      </c>
      <c r="G2424" s="99" t="b">
        <v>0</v>
      </c>
      <c r="H2424" s="99" t="b">
        <v>0</v>
      </c>
      <c r="I2424" s="99" t="b">
        <v>0</v>
      </c>
      <c r="J2424" s="99" t="b">
        <v>0</v>
      </c>
      <c r="K2424" s="99" t="b">
        <v>0</v>
      </c>
      <c r="L2424" s="99" t="b">
        <v>0</v>
      </c>
    </row>
    <row r="2425" spans="1:12" ht="15">
      <c r="A2425" s="101" t="s">
        <v>692</v>
      </c>
      <c r="B2425" s="99" t="s">
        <v>605</v>
      </c>
      <c r="C2425" s="99">
        <v>2</v>
      </c>
      <c r="D2425" s="103">
        <v>0.00047770306658634186</v>
      </c>
      <c r="E2425" s="103">
        <v>2.248123463313642</v>
      </c>
      <c r="F2425" s="99" t="s">
        <v>456</v>
      </c>
      <c r="G2425" s="99" t="b">
        <v>0</v>
      </c>
      <c r="H2425" s="99" t="b">
        <v>0</v>
      </c>
      <c r="I2425" s="99" t="b">
        <v>0</v>
      </c>
      <c r="J2425" s="99" t="b">
        <v>0</v>
      </c>
      <c r="K2425" s="99" t="b">
        <v>0</v>
      </c>
      <c r="L2425" s="99" t="b">
        <v>0</v>
      </c>
    </row>
    <row r="2426" spans="1:12" ht="15">
      <c r="A2426" s="101" t="s">
        <v>547</v>
      </c>
      <c r="B2426" s="99" t="s">
        <v>2412</v>
      </c>
      <c r="C2426" s="99">
        <v>2</v>
      </c>
      <c r="D2426" s="103">
        <v>0.0006157902205606451</v>
      </c>
      <c r="E2426" s="103">
        <v>2.734199560686231</v>
      </c>
      <c r="F2426" s="99" t="s">
        <v>456</v>
      </c>
      <c r="G2426" s="99" t="b">
        <v>0</v>
      </c>
      <c r="H2426" s="99" t="b">
        <v>0</v>
      </c>
      <c r="I2426" s="99" t="b">
        <v>0</v>
      </c>
      <c r="J2426" s="99" t="b">
        <v>0</v>
      </c>
      <c r="K2426" s="99" t="b">
        <v>0</v>
      </c>
      <c r="L2426" s="99" t="b">
        <v>0</v>
      </c>
    </row>
    <row r="2427" spans="1:12" ht="15">
      <c r="A2427" s="101" t="s">
        <v>1427</v>
      </c>
      <c r="B2427" s="99" t="s">
        <v>633</v>
      </c>
      <c r="C2427" s="99">
        <v>2</v>
      </c>
      <c r="D2427" s="103">
        <v>0.00047770306658634186</v>
      </c>
      <c r="E2427" s="103">
        <v>3.035229556350212</v>
      </c>
      <c r="F2427" s="99" t="s">
        <v>456</v>
      </c>
      <c r="G2427" s="99" t="b">
        <v>1</v>
      </c>
      <c r="H2427" s="99" t="b">
        <v>0</v>
      </c>
      <c r="I2427" s="99" t="b">
        <v>0</v>
      </c>
      <c r="J2427" s="99" t="b">
        <v>0</v>
      </c>
      <c r="K2427" s="99" t="b">
        <v>0</v>
      </c>
      <c r="L2427" s="99" t="b">
        <v>0</v>
      </c>
    </row>
    <row r="2428" spans="1:12" ht="15">
      <c r="A2428" s="101" t="s">
        <v>694</v>
      </c>
      <c r="B2428" s="99" t="s">
        <v>520</v>
      </c>
      <c r="C2428" s="99">
        <v>2</v>
      </c>
      <c r="D2428" s="103">
        <v>0.00047770306658634186</v>
      </c>
      <c r="E2428" s="103">
        <v>2.160168292958512</v>
      </c>
      <c r="F2428" s="99" t="s">
        <v>456</v>
      </c>
      <c r="G2428" s="99" t="b">
        <v>0</v>
      </c>
      <c r="H2428" s="99" t="b">
        <v>0</v>
      </c>
      <c r="I2428" s="99" t="b">
        <v>0</v>
      </c>
      <c r="J2428" s="99" t="b">
        <v>0</v>
      </c>
      <c r="K2428" s="99" t="b">
        <v>0</v>
      </c>
      <c r="L2428" s="99" t="b">
        <v>0</v>
      </c>
    </row>
    <row r="2429" spans="1:12" ht="15">
      <c r="A2429" s="101" t="s">
        <v>615</v>
      </c>
      <c r="B2429" s="99" t="s">
        <v>1876</v>
      </c>
      <c r="C2429" s="99">
        <v>2</v>
      </c>
      <c r="D2429" s="103">
        <v>0.00047770306658634186</v>
      </c>
      <c r="E2429" s="103">
        <v>2.734199560686231</v>
      </c>
      <c r="F2429" s="99" t="s">
        <v>456</v>
      </c>
      <c r="G2429" s="99" t="b">
        <v>0</v>
      </c>
      <c r="H2429" s="99" t="b">
        <v>0</v>
      </c>
      <c r="I2429" s="99" t="b">
        <v>0</v>
      </c>
      <c r="J2429" s="99" t="b">
        <v>0</v>
      </c>
      <c r="K2429" s="99" t="b">
        <v>0</v>
      </c>
      <c r="L2429" s="99" t="b">
        <v>0</v>
      </c>
    </row>
    <row r="2430" spans="1:12" ht="15">
      <c r="A2430" s="101" t="s">
        <v>529</v>
      </c>
      <c r="B2430" s="99" t="s">
        <v>532</v>
      </c>
      <c r="C2430" s="99">
        <v>2</v>
      </c>
      <c r="D2430" s="103">
        <v>0.00047770306658634186</v>
      </c>
      <c r="E2430" s="103">
        <v>1.9560483103025872</v>
      </c>
      <c r="F2430" s="99" t="s">
        <v>456</v>
      </c>
      <c r="G2430" s="99" t="b">
        <v>0</v>
      </c>
      <c r="H2430" s="99" t="b">
        <v>0</v>
      </c>
      <c r="I2430" s="99" t="b">
        <v>0</v>
      </c>
      <c r="J2430" s="99" t="b">
        <v>0</v>
      </c>
      <c r="K2430" s="99" t="b">
        <v>0</v>
      </c>
      <c r="L2430" s="99" t="b">
        <v>0</v>
      </c>
    </row>
    <row r="2431" spans="1:12" ht="15">
      <c r="A2431" s="101" t="s">
        <v>2170</v>
      </c>
      <c r="B2431" s="99" t="s">
        <v>846</v>
      </c>
      <c r="C2431" s="99">
        <v>2</v>
      </c>
      <c r="D2431" s="103">
        <v>0.00047770306658634186</v>
      </c>
      <c r="E2431" s="103">
        <v>3.336259552014193</v>
      </c>
      <c r="F2431" s="99" t="s">
        <v>456</v>
      </c>
      <c r="G2431" s="99" t="b">
        <v>0</v>
      </c>
      <c r="H2431" s="99" t="b">
        <v>0</v>
      </c>
      <c r="I2431" s="99" t="b">
        <v>0</v>
      </c>
      <c r="J2431" s="99" t="b">
        <v>0</v>
      </c>
      <c r="K2431" s="99" t="b">
        <v>0</v>
      </c>
      <c r="L2431" s="99" t="b">
        <v>0</v>
      </c>
    </row>
    <row r="2432" spans="1:12" ht="15">
      <c r="A2432" s="101" t="s">
        <v>628</v>
      </c>
      <c r="B2432" s="99" t="s">
        <v>1956</v>
      </c>
      <c r="C2432" s="99">
        <v>2</v>
      </c>
      <c r="D2432" s="103">
        <v>0.00047770306658634186</v>
      </c>
      <c r="E2432" s="103">
        <v>2.792191507663918</v>
      </c>
      <c r="F2432" s="99" t="s">
        <v>456</v>
      </c>
      <c r="G2432" s="99" t="b">
        <v>0</v>
      </c>
      <c r="H2432" s="99" t="b">
        <v>0</v>
      </c>
      <c r="I2432" s="99" t="b">
        <v>0</v>
      </c>
      <c r="J2432" s="99" t="b">
        <v>0</v>
      </c>
      <c r="K2432" s="99" t="b">
        <v>1</v>
      </c>
      <c r="L2432" s="99" t="b">
        <v>0</v>
      </c>
    </row>
    <row r="2433" spans="1:12" ht="15">
      <c r="A2433" s="101" t="s">
        <v>1846</v>
      </c>
      <c r="B2433" s="99" t="s">
        <v>1163</v>
      </c>
      <c r="C2433" s="99">
        <v>2</v>
      </c>
      <c r="D2433" s="103">
        <v>0.00047770306658634186</v>
      </c>
      <c r="E2433" s="103">
        <v>3.035229556350212</v>
      </c>
      <c r="F2433" s="99" t="s">
        <v>456</v>
      </c>
      <c r="G2433" s="99" t="b">
        <v>0</v>
      </c>
      <c r="H2433" s="99" t="b">
        <v>0</v>
      </c>
      <c r="I2433" s="99" t="b">
        <v>0</v>
      </c>
      <c r="J2433" s="99" t="b">
        <v>0</v>
      </c>
      <c r="K2433" s="99" t="b">
        <v>0</v>
      </c>
      <c r="L2433" s="99" t="b">
        <v>0</v>
      </c>
    </row>
    <row r="2434" spans="1:12" ht="15">
      <c r="A2434" s="101" t="s">
        <v>505</v>
      </c>
      <c r="B2434" s="99" t="s">
        <v>499</v>
      </c>
      <c r="C2434" s="99">
        <v>2</v>
      </c>
      <c r="D2434" s="103">
        <v>0.0006157902205606451</v>
      </c>
      <c r="E2434" s="103">
        <v>2.3150702529442553</v>
      </c>
      <c r="F2434" s="99" t="s">
        <v>456</v>
      </c>
      <c r="G2434" s="99" t="b">
        <v>0</v>
      </c>
      <c r="H2434" s="99" t="b">
        <v>0</v>
      </c>
      <c r="I2434" s="99" t="b">
        <v>0</v>
      </c>
      <c r="J2434" s="99" t="b">
        <v>0</v>
      </c>
      <c r="K2434" s="99" t="b">
        <v>0</v>
      </c>
      <c r="L2434" s="99" t="b">
        <v>0</v>
      </c>
    </row>
    <row r="2435" spans="1:12" ht="15">
      <c r="A2435" s="101" t="s">
        <v>480</v>
      </c>
      <c r="B2435" s="99" t="s">
        <v>622</v>
      </c>
      <c r="C2435" s="99">
        <v>2</v>
      </c>
      <c r="D2435" s="103">
        <v>0.00047770306658634186</v>
      </c>
      <c r="E2435" s="103">
        <v>1.549153458977623</v>
      </c>
      <c r="F2435" s="99" t="s">
        <v>456</v>
      </c>
      <c r="G2435" s="99" t="b">
        <v>0</v>
      </c>
      <c r="H2435" s="99" t="b">
        <v>0</v>
      </c>
      <c r="I2435" s="99" t="b">
        <v>0</v>
      </c>
      <c r="J2435" s="99" t="b">
        <v>0</v>
      </c>
      <c r="K2435" s="99" t="b">
        <v>0</v>
      </c>
      <c r="L2435" s="99" t="b">
        <v>0</v>
      </c>
    </row>
    <row r="2436" spans="1:12" ht="15">
      <c r="A2436" s="101" t="s">
        <v>1948</v>
      </c>
      <c r="B2436" s="99" t="s">
        <v>1288</v>
      </c>
      <c r="C2436" s="99">
        <v>2</v>
      </c>
      <c r="D2436" s="103">
        <v>0.00047770306658634186</v>
      </c>
      <c r="E2436" s="103">
        <v>3.160168292958512</v>
      </c>
      <c r="F2436" s="99" t="s">
        <v>456</v>
      </c>
      <c r="G2436" s="99" t="b">
        <v>0</v>
      </c>
      <c r="H2436" s="99" t="b">
        <v>0</v>
      </c>
      <c r="I2436" s="99" t="b">
        <v>0</v>
      </c>
      <c r="J2436" s="99" t="b">
        <v>0</v>
      </c>
      <c r="K2436" s="99" t="b">
        <v>0</v>
      </c>
      <c r="L2436" s="99" t="b">
        <v>0</v>
      </c>
    </row>
    <row r="2437" spans="1:12" ht="15">
      <c r="A2437" s="101" t="s">
        <v>680</v>
      </c>
      <c r="B2437" s="99" t="s">
        <v>588</v>
      </c>
      <c r="C2437" s="99">
        <v>2</v>
      </c>
      <c r="D2437" s="103">
        <v>0.0006157902205606451</v>
      </c>
      <c r="E2437" s="103">
        <v>2.2570783059665684</v>
      </c>
      <c r="F2437" s="99" t="s">
        <v>456</v>
      </c>
      <c r="G2437" s="99" t="b">
        <v>0</v>
      </c>
      <c r="H2437" s="99" t="b">
        <v>0</v>
      </c>
      <c r="I2437" s="99" t="b">
        <v>0</v>
      </c>
      <c r="J2437" s="99" t="b">
        <v>0</v>
      </c>
      <c r="K2437" s="99" t="b">
        <v>0</v>
      </c>
      <c r="L2437" s="99" t="b">
        <v>0</v>
      </c>
    </row>
    <row r="2438" spans="1:12" ht="15">
      <c r="A2438" s="101" t="s">
        <v>918</v>
      </c>
      <c r="B2438" s="99" t="s">
        <v>1951</v>
      </c>
      <c r="C2438" s="99">
        <v>2</v>
      </c>
      <c r="D2438" s="103">
        <v>0.00047770306658634186</v>
      </c>
      <c r="E2438" s="103">
        <v>2.859138297294531</v>
      </c>
      <c r="F2438" s="99" t="s">
        <v>456</v>
      </c>
      <c r="G2438" s="99" t="b">
        <v>0</v>
      </c>
      <c r="H2438" s="99" t="b">
        <v>1</v>
      </c>
      <c r="I2438" s="99" t="b">
        <v>0</v>
      </c>
      <c r="J2438" s="99" t="b">
        <v>0</v>
      </c>
      <c r="K2438" s="99" t="b">
        <v>0</v>
      </c>
      <c r="L2438" s="99" t="b">
        <v>0</v>
      </c>
    </row>
    <row r="2439" spans="1:12" ht="15">
      <c r="A2439" s="101" t="s">
        <v>1017</v>
      </c>
      <c r="B2439" s="99" t="s">
        <v>1401</v>
      </c>
      <c r="C2439" s="99">
        <v>2</v>
      </c>
      <c r="D2439" s="103">
        <v>0.00047770306658634186</v>
      </c>
      <c r="E2439" s="103">
        <v>2.9383195433421556</v>
      </c>
      <c r="F2439" s="99" t="s">
        <v>456</v>
      </c>
      <c r="G2439" s="99" t="b">
        <v>0</v>
      </c>
      <c r="H2439" s="99" t="b">
        <v>0</v>
      </c>
      <c r="I2439" s="99" t="b">
        <v>0</v>
      </c>
      <c r="J2439" s="99" t="b">
        <v>0</v>
      </c>
      <c r="K2439" s="99" t="b">
        <v>0</v>
      </c>
      <c r="L2439" s="99" t="b">
        <v>0</v>
      </c>
    </row>
    <row r="2440" spans="1:12" ht="15">
      <c r="A2440" s="101" t="s">
        <v>488</v>
      </c>
      <c r="B2440" s="99" t="s">
        <v>816</v>
      </c>
      <c r="C2440" s="99">
        <v>2</v>
      </c>
      <c r="D2440" s="103">
        <v>0.00047770306658634186</v>
      </c>
      <c r="E2440" s="103">
        <v>2.1058106306359194</v>
      </c>
      <c r="F2440" s="99" t="s">
        <v>456</v>
      </c>
      <c r="G2440" s="99" t="b">
        <v>0</v>
      </c>
      <c r="H2440" s="99" t="b">
        <v>0</v>
      </c>
      <c r="I2440" s="99" t="b">
        <v>0</v>
      </c>
      <c r="J2440" s="99" t="b">
        <v>0</v>
      </c>
      <c r="K2440" s="99" t="b">
        <v>0</v>
      </c>
      <c r="L2440" s="99" t="b">
        <v>0</v>
      </c>
    </row>
    <row r="2441" spans="1:12" ht="15">
      <c r="A2441" s="101" t="s">
        <v>507</v>
      </c>
      <c r="B2441" s="99" t="s">
        <v>978</v>
      </c>
      <c r="C2441" s="99">
        <v>2</v>
      </c>
      <c r="D2441" s="103">
        <v>0.00047770306658634186</v>
      </c>
      <c r="E2441" s="103">
        <v>2.294866866855968</v>
      </c>
      <c r="F2441" s="99" t="s">
        <v>456</v>
      </c>
      <c r="G2441" s="99" t="b">
        <v>0</v>
      </c>
      <c r="H2441" s="99" t="b">
        <v>0</v>
      </c>
      <c r="I2441" s="99" t="b">
        <v>0</v>
      </c>
      <c r="J2441" s="99" t="b">
        <v>0</v>
      </c>
      <c r="K2441" s="99" t="b">
        <v>0</v>
      </c>
      <c r="L2441" s="99" t="b">
        <v>0</v>
      </c>
    </row>
    <row r="2442" spans="1:12" ht="15">
      <c r="A2442" s="101" t="s">
        <v>622</v>
      </c>
      <c r="B2442" s="99" t="s">
        <v>573</v>
      </c>
      <c r="C2442" s="99">
        <v>2</v>
      </c>
      <c r="D2442" s="103">
        <v>0.00047770306658634186</v>
      </c>
      <c r="E2442" s="103">
        <v>2.1901315163359554</v>
      </c>
      <c r="F2442" s="99" t="s">
        <v>456</v>
      </c>
      <c r="G2442" s="99" t="b">
        <v>0</v>
      </c>
      <c r="H2442" s="99" t="b">
        <v>0</v>
      </c>
      <c r="I2442" s="99" t="b">
        <v>0</v>
      </c>
      <c r="J2442" s="99" t="b">
        <v>0</v>
      </c>
      <c r="K2442" s="99" t="b">
        <v>0</v>
      </c>
      <c r="L2442" s="99" t="b">
        <v>0</v>
      </c>
    </row>
    <row r="2443" spans="1:12" ht="15">
      <c r="A2443" s="101" t="s">
        <v>476</v>
      </c>
      <c r="B2443" s="99" t="s">
        <v>480</v>
      </c>
      <c r="C2443" s="99">
        <v>2</v>
      </c>
      <c r="D2443" s="103">
        <v>0.00047770306658634186</v>
      </c>
      <c r="E2443" s="103">
        <v>0.6111650309327241</v>
      </c>
      <c r="F2443" s="99" t="s">
        <v>456</v>
      </c>
      <c r="G2443" s="99" t="b">
        <v>0</v>
      </c>
      <c r="H2443" s="99" t="b">
        <v>0</v>
      </c>
      <c r="I2443" s="99" t="b">
        <v>0</v>
      </c>
      <c r="J2443" s="99" t="b">
        <v>0</v>
      </c>
      <c r="K2443" s="99" t="b">
        <v>0</v>
      </c>
      <c r="L2443" s="99" t="b">
        <v>0</v>
      </c>
    </row>
    <row r="2444" spans="1:12" ht="15">
      <c r="A2444" s="101" t="s">
        <v>1173</v>
      </c>
      <c r="B2444" s="99" t="s">
        <v>2267</v>
      </c>
      <c r="C2444" s="99">
        <v>2</v>
      </c>
      <c r="D2444" s="103">
        <v>0.00047770306658634186</v>
      </c>
      <c r="E2444" s="103">
        <v>3.336259552014193</v>
      </c>
      <c r="F2444" s="99" t="s">
        <v>456</v>
      </c>
      <c r="G2444" s="99" t="b">
        <v>0</v>
      </c>
      <c r="H2444" s="99" t="b">
        <v>0</v>
      </c>
      <c r="I2444" s="99" t="b">
        <v>0</v>
      </c>
      <c r="J2444" s="99" t="b">
        <v>0</v>
      </c>
      <c r="K2444" s="99" t="b">
        <v>0</v>
      </c>
      <c r="L2444" s="99" t="b">
        <v>0</v>
      </c>
    </row>
    <row r="2445" spans="1:12" ht="15">
      <c r="A2445" s="101" t="s">
        <v>2139</v>
      </c>
      <c r="B2445" s="99" t="s">
        <v>524</v>
      </c>
      <c r="C2445" s="99">
        <v>2</v>
      </c>
      <c r="D2445" s="103">
        <v>0.00047770306658634186</v>
      </c>
      <c r="E2445" s="103">
        <v>2.3820170425748683</v>
      </c>
      <c r="F2445" s="99" t="s">
        <v>456</v>
      </c>
      <c r="G2445" s="99" t="b">
        <v>0</v>
      </c>
      <c r="H2445" s="99" t="b">
        <v>0</v>
      </c>
      <c r="I2445" s="99" t="b">
        <v>0</v>
      </c>
      <c r="J2445" s="99" t="b">
        <v>0</v>
      </c>
      <c r="K2445" s="99" t="b">
        <v>0</v>
      </c>
      <c r="L2445" s="99" t="b">
        <v>0</v>
      </c>
    </row>
    <row r="2446" spans="1:12" ht="15">
      <c r="A2446" s="101" t="s">
        <v>716</v>
      </c>
      <c r="B2446" s="99" t="s">
        <v>1529</v>
      </c>
      <c r="C2446" s="99">
        <v>2</v>
      </c>
      <c r="D2446" s="103">
        <v>0.00047770306658634186</v>
      </c>
      <c r="E2446" s="103">
        <v>2.6830470382388496</v>
      </c>
      <c r="F2446" s="99" t="s">
        <v>456</v>
      </c>
      <c r="G2446" s="99" t="b">
        <v>0</v>
      </c>
      <c r="H2446" s="99" t="b">
        <v>0</v>
      </c>
      <c r="I2446" s="99" t="b">
        <v>0</v>
      </c>
      <c r="J2446" s="99" t="b">
        <v>1</v>
      </c>
      <c r="K2446" s="99" t="b">
        <v>0</v>
      </c>
      <c r="L2446" s="99" t="b">
        <v>0</v>
      </c>
    </row>
    <row r="2447" spans="1:12" ht="15">
      <c r="A2447" s="101" t="s">
        <v>524</v>
      </c>
      <c r="B2447" s="99" t="s">
        <v>1344</v>
      </c>
      <c r="C2447" s="99">
        <v>2</v>
      </c>
      <c r="D2447" s="103">
        <v>0.00047770306658634186</v>
      </c>
      <c r="E2447" s="103">
        <v>2.3820170425748683</v>
      </c>
      <c r="F2447" s="99" t="s">
        <v>456</v>
      </c>
      <c r="G2447" s="99" t="b">
        <v>0</v>
      </c>
      <c r="H2447" s="99" t="b">
        <v>0</v>
      </c>
      <c r="I2447" s="99" t="b">
        <v>0</v>
      </c>
      <c r="J2447" s="99" t="b">
        <v>0</v>
      </c>
      <c r="K2447" s="99" t="b">
        <v>0</v>
      </c>
      <c r="L2447" s="99" t="b">
        <v>0</v>
      </c>
    </row>
    <row r="2448" spans="1:12" ht="15">
      <c r="A2448" s="101" t="s">
        <v>2047</v>
      </c>
      <c r="B2448" s="99" t="s">
        <v>1227</v>
      </c>
      <c r="C2448" s="99">
        <v>2</v>
      </c>
      <c r="D2448" s="103">
        <v>0.00047770306658634186</v>
      </c>
      <c r="E2448" s="103">
        <v>3.160168292958512</v>
      </c>
      <c r="F2448" s="99" t="s">
        <v>456</v>
      </c>
      <c r="G2448" s="99" t="b">
        <v>0</v>
      </c>
      <c r="H2448" s="99" t="b">
        <v>0</v>
      </c>
      <c r="I2448" s="99" t="b">
        <v>0</v>
      </c>
      <c r="J2448" s="99" t="b">
        <v>0</v>
      </c>
      <c r="K2448" s="99" t="b">
        <v>0</v>
      </c>
      <c r="L2448" s="99" t="b">
        <v>0</v>
      </c>
    </row>
    <row r="2449" spans="1:12" ht="15">
      <c r="A2449" s="101" t="s">
        <v>2065</v>
      </c>
      <c r="B2449" s="99" t="s">
        <v>1034</v>
      </c>
      <c r="C2449" s="99">
        <v>2</v>
      </c>
      <c r="D2449" s="103">
        <v>0.00047770306658634186</v>
      </c>
      <c r="E2449" s="103">
        <v>3.160168292958512</v>
      </c>
      <c r="F2449" s="99" t="s">
        <v>456</v>
      </c>
      <c r="G2449" s="99" t="b">
        <v>0</v>
      </c>
      <c r="H2449" s="99" t="b">
        <v>0</v>
      </c>
      <c r="I2449" s="99" t="b">
        <v>0</v>
      </c>
      <c r="J2449" s="99" t="b">
        <v>0</v>
      </c>
      <c r="K2449" s="99" t="b">
        <v>0</v>
      </c>
      <c r="L2449" s="99" t="b">
        <v>0</v>
      </c>
    </row>
    <row r="2450" spans="1:12" ht="15">
      <c r="A2450" s="101" t="s">
        <v>489</v>
      </c>
      <c r="B2450" s="99" t="s">
        <v>629</v>
      </c>
      <c r="C2450" s="99">
        <v>2</v>
      </c>
      <c r="D2450" s="103">
        <v>0.0006157902205606451</v>
      </c>
      <c r="E2450" s="103">
        <v>2.160168292958512</v>
      </c>
      <c r="F2450" s="99" t="s">
        <v>456</v>
      </c>
      <c r="G2450" s="99" t="b">
        <v>0</v>
      </c>
      <c r="H2450" s="99" t="b">
        <v>0</v>
      </c>
      <c r="I2450" s="99" t="b">
        <v>0</v>
      </c>
      <c r="J2450" s="99" t="b">
        <v>0</v>
      </c>
      <c r="K2450" s="99" t="b">
        <v>0</v>
      </c>
      <c r="L2450" s="99" t="b">
        <v>0</v>
      </c>
    </row>
    <row r="2451" spans="1:12" ht="15">
      <c r="A2451" s="101" t="s">
        <v>863</v>
      </c>
      <c r="B2451" s="99" t="s">
        <v>940</v>
      </c>
      <c r="C2451" s="99">
        <v>2</v>
      </c>
      <c r="D2451" s="103">
        <v>0.00047770306658634186</v>
      </c>
      <c r="E2451" s="103">
        <v>2.6830470382388496</v>
      </c>
      <c r="F2451" s="99" t="s">
        <v>456</v>
      </c>
      <c r="G2451" s="99" t="b">
        <v>0</v>
      </c>
      <c r="H2451" s="99" t="b">
        <v>0</v>
      </c>
      <c r="I2451" s="99" t="b">
        <v>0</v>
      </c>
      <c r="J2451" s="99" t="b">
        <v>0</v>
      </c>
      <c r="K2451" s="99" t="b">
        <v>0</v>
      </c>
      <c r="L2451" s="99" t="b">
        <v>0</v>
      </c>
    </row>
    <row r="2452" spans="1:12" ht="15">
      <c r="A2452" s="101" t="s">
        <v>2305</v>
      </c>
      <c r="B2452" s="99" t="s">
        <v>597</v>
      </c>
      <c r="C2452" s="99">
        <v>2</v>
      </c>
      <c r="D2452" s="103">
        <v>0.00047770306658634186</v>
      </c>
      <c r="E2452" s="103">
        <v>2.6830470382388496</v>
      </c>
      <c r="F2452" s="99" t="s">
        <v>456</v>
      </c>
      <c r="G2452" s="99" t="b">
        <v>0</v>
      </c>
      <c r="H2452" s="99" t="b">
        <v>0</v>
      </c>
      <c r="I2452" s="99" t="b">
        <v>0</v>
      </c>
      <c r="J2452" s="99" t="b">
        <v>0</v>
      </c>
      <c r="K2452" s="99" t="b">
        <v>0</v>
      </c>
      <c r="L2452" s="99" t="b">
        <v>0</v>
      </c>
    </row>
    <row r="2453" spans="1:12" ht="15">
      <c r="A2453" s="101" t="s">
        <v>1999</v>
      </c>
      <c r="B2453" s="99" t="s">
        <v>1629</v>
      </c>
      <c r="C2453" s="99">
        <v>2</v>
      </c>
      <c r="D2453" s="103">
        <v>0.00047770306658634186</v>
      </c>
      <c r="E2453" s="103">
        <v>3.160168292958512</v>
      </c>
      <c r="F2453" s="99" t="s">
        <v>456</v>
      </c>
      <c r="G2453" s="99" t="b">
        <v>0</v>
      </c>
      <c r="H2453" s="99" t="b">
        <v>0</v>
      </c>
      <c r="I2453" s="99" t="b">
        <v>0</v>
      </c>
      <c r="J2453" s="99" t="b">
        <v>0</v>
      </c>
      <c r="K2453" s="99" t="b">
        <v>0</v>
      </c>
      <c r="L2453" s="99" t="b">
        <v>0</v>
      </c>
    </row>
    <row r="2454" spans="1:12" ht="15">
      <c r="A2454" s="101" t="s">
        <v>1214</v>
      </c>
      <c r="B2454" s="99" t="s">
        <v>509</v>
      </c>
      <c r="C2454" s="99">
        <v>2</v>
      </c>
      <c r="D2454" s="103">
        <v>0.00047770306658634186</v>
      </c>
      <c r="E2454" s="103">
        <v>2.160168292958512</v>
      </c>
      <c r="F2454" s="99" t="s">
        <v>456</v>
      </c>
      <c r="G2454" s="99" t="b">
        <v>0</v>
      </c>
      <c r="H2454" s="99" t="b">
        <v>0</v>
      </c>
      <c r="I2454" s="99" t="b">
        <v>0</v>
      </c>
      <c r="J2454" s="99" t="b">
        <v>0</v>
      </c>
      <c r="K2454" s="99" t="b">
        <v>0</v>
      </c>
      <c r="L2454" s="99" t="b">
        <v>0</v>
      </c>
    </row>
    <row r="2455" spans="1:12" ht="15">
      <c r="A2455" s="101" t="s">
        <v>2324</v>
      </c>
      <c r="B2455" s="99" t="s">
        <v>2233</v>
      </c>
      <c r="C2455" s="99">
        <v>2</v>
      </c>
      <c r="D2455" s="103">
        <v>0.00047770306658634186</v>
      </c>
      <c r="E2455" s="103">
        <v>3.336259552014193</v>
      </c>
      <c r="F2455" s="99" t="s">
        <v>456</v>
      </c>
      <c r="G2455" s="99" t="b">
        <v>0</v>
      </c>
      <c r="H2455" s="99" t="b">
        <v>0</v>
      </c>
      <c r="I2455" s="99" t="b">
        <v>0</v>
      </c>
      <c r="J2455" s="99" t="b">
        <v>0</v>
      </c>
      <c r="K2455" s="99" t="b">
        <v>0</v>
      </c>
      <c r="L2455" s="99" t="b">
        <v>0</v>
      </c>
    </row>
    <row r="2456" spans="1:12" ht="15">
      <c r="A2456" s="101" t="s">
        <v>1179</v>
      </c>
      <c r="B2456" s="99" t="s">
        <v>1317</v>
      </c>
      <c r="C2456" s="99">
        <v>2</v>
      </c>
      <c r="D2456" s="103">
        <v>0.00047770306658634186</v>
      </c>
      <c r="E2456" s="103">
        <v>2.859138297294531</v>
      </c>
      <c r="F2456" s="99" t="s">
        <v>456</v>
      </c>
      <c r="G2456" s="99" t="b">
        <v>0</v>
      </c>
      <c r="H2456" s="99" t="b">
        <v>0</v>
      </c>
      <c r="I2456" s="99" t="b">
        <v>0</v>
      </c>
      <c r="J2456" s="99" t="b">
        <v>0</v>
      </c>
      <c r="K2456" s="99" t="b">
        <v>0</v>
      </c>
      <c r="L2456" s="99" t="b">
        <v>0</v>
      </c>
    </row>
    <row r="2457" spans="1:12" ht="15">
      <c r="A2457" s="101" t="s">
        <v>1098</v>
      </c>
      <c r="B2457" s="99" t="s">
        <v>762</v>
      </c>
      <c r="C2457" s="99">
        <v>2</v>
      </c>
      <c r="D2457" s="103">
        <v>0.00047770306658634186</v>
      </c>
      <c r="E2457" s="103">
        <v>2.859138297294531</v>
      </c>
      <c r="F2457" s="99" t="s">
        <v>456</v>
      </c>
      <c r="G2457" s="99" t="b">
        <v>0</v>
      </c>
      <c r="H2457" s="99" t="b">
        <v>0</v>
      </c>
      <c r="I2457" s="99" t="b">
        <v>0</v>
      </c>
      <c r="J2457" s="99" t="b">
        <v>1</v>
      </c>
      <c r="K2457" s="99" t="b">
        <v>0</v>
      </c>
      <c r="L2457" s="99" t="b">
        <v>0</v>
      </c>
    </row>
    <row r="2458" spans="1:12" ht="15">
      <c r="A2458" s="101" t="s">
        <v>1531</v>
      </c>
      <c r="B2458" s="99" t="s">
        <v>2197</v>
      </c>
      <c r="C2458" s="99">
        <v>2</v>
      </c>
      <c r="D2458" s="103">
        <v>0.00047770306658634186</v>
      </c>
      <c r="E2458" s="103">
        <v>3.336259552014193</v>
      </c>
      <c r="F2458" s="99" t="s">
        <v>456</v>
      </c>
      <c r="G2458" s="99" t="b">
        <v>0</v>
      </c>
      <c r="H2458" s="99" t="b">
        <v>0</v>
      </c>
      <c r="I2458" s="99" t="b">
        <v>0</v>
      </c>
      <c r="J2458" s="99" t="b">
        <v>0</v>
      </c>
      <c r="K2458" s="99" t="b">
        <v>0</v>
      </c>
      <c r="L2458" s="99" t="b">
        <v>0</v>
      </c>
    </row>
    <row r="2459" spans="1:12" ht="15">
      <c r="A2459" s="101" t="s">
        <v>2263</v>
      </c>
      <c r="B2459" s="99" t="s">
        <v>1003</v>
      </c>
      <c r="C2459" s="99">
        <v>2</v>
      </c>
      <c r="D2459" s="103">
        <v>0.00047770306658634186</v>
      </c>
      <c r="E2459" s="103">
        <v>3.035229556350212</v>
      </c>
      <c r="F2459" s="99" t="s">
        <v>456</v>
      </c>
      <c r="G2459" s="99" t="b">
        <v>0</v>
      </c>
      <c r="H2459" s="99" t="b">
        <v>0</v>
      </c>
      <c r="I2459" s="99" t="b">
        <v>0</v>
      </c>
      <c r="J2459" s="99" t="b">
        <v>0</v>
      </c>
      <c r="K2459" s="99" t="b">
        <v>0</v>
      </c>
      <c r="L2459" s="99" t="b">
        <v>0</v>
      </c>
    </row>
    <row r="2460" spans="1:12" ht="15">
      <c r="A2460" s="101" t="s">
        <v>496</v>
      </c>
      <c r="B2460" s="99" t="s">
        <v>1252</v>
      </c>
      <c r="C2460" s="99">
        <v>2</v>
      </c>
      <c r="D2460" s="103">
        <v>0.00047770306658634186</v>
      </c>
      <c r="E2460" s="103">
        <v>2.5958968625199494</v>
      </c>
      <c r="F2460" s="99" t="s">
        <v>456</v>
      </c>
      <c r="G2460" s="99" t="b">
        <v>0</v>
      </c>
      <c r="H2460" s="99" t="b">
        <v>0</v>
      </c>
      <c r="I2460" s="99" t="b">
        <v>0</v>
      </c>
      <c r="J2460" s="99" t="b">
        <v>0</v>
      </c>
      <c r="K2460" s="99" t="b">
        <v>0</v>
      </c>
      <c r="L2460" s="99" t="b">
        <v>0</v>
      </c>
    </row>
    <row r="2461" spans="1:12" ht="15">
      <c r="A2461" s="101" t="s">
        <v>1086</v>
      </c>
      <c r="B2461" s="99" t="s">
        <v>670</v>
      </c>
      <c r="C2461" s="99">
        <v>2</v>
      </c>
      <c r="D2461" s="103">
        <v>0.00047770306658634186</v>
      </c>
      <c r="E2461" s="103">
        <v>2.6161002486082365</v>
      </c>
      <c r="F2461" s="99" t="s">
        <v>456</v>
      </c>
      <c r="G2461" s="99" t="b">
        <v>0</v>
      </c>
      <c r="H2461" s="99" t="b">
        <v>0</v>
      </c>
      <c r="I2461" s="99" t="b">
        <v>0</v>
      </c>
      <c r="J2461" s="99" t="b">
        <v>1</v>
      </c>
      <c r="K2461" s="99" t="b">
        <v>0</v>
      </c>
      <c r="L2461" s="99" t="b">
        <v>0</v>
      </c>
    </row>
    <row r="2462" spans="1:12" ht="15">
      <c r="A2462" s="101" t="s">
        <v>484</v>
      </c>
      <c r="B2462" s="99" t="s">
        <v>1697</v>
      </c>
      <c r="C2462" s="99">
        <v>2</v>
      </c>
      <c r="D2462" s="103">
        <v>0.00047770306658634186</v>
      </c>
      <c r="E2462" s="103">
        <v>2.160168292958512</v>
      </c>
      <c r="F2462" s="99" t="s">
        <v>456</v>
      </c>
      <c r="G2462" s="99" t="b">
        <v>0</v>
      </c>
      <c r="H2462" s="99" t="b">
        <v>0</v>
      </c>
      <c r="I2462" s="99" t="b">
        <v>0</v>
      </c>
      <c r="J2462" s="99" t="b">
        <v>0</v>
      </c>
      <c r="K2462" s="99" t="b">
        <v>0</v>
      </c>
      <c r="L2462" s="99" t="b">
        <v>0</v>
      </c>
    </row>
    <row r="2463" spans="1:12" ht="15">
      <c r="A2463" s="101" t="s">
        <v>2231</v>
      </c>
      <c r="B2463" s="99" t="s">
        <v>2374</v>
      </c>
      <c r="C2463" s="99">
        <v>2</v>
      </c>
      <c r="D2463" s="103">
        <v>0.00047770306658634186</v>
      </c>
      <c r="E2463" s="103">
        <v>3.336259552014193</v>
      </c>
      <c r="F2463" s="99" t="s">
        <v>456</v>
      </c>
      <c r="G2463" s="99" t="b">
        <v>0</v>
      </c>
      <c r="H2463" s="99" t="b">
        <v>0</v>
      </c>
      <c r="I2463" s="99" t="b">
        <v>0</v>
      </c>
      <c r="J2463" s="99" t="b">
        <v>0</v>
      </c>
      <c r="K2463" s="99" t="b">
        <v>0</v>
      </c>
      <c r="L2463" s="99" t="b">
        <v>0</v>
      </c>
    </row>
    <row r="2464" spans="1:12" ht="15">
      <c r="A2464" s="101" t="s">
        <v>1118</v>
      </c>
      <c r="B2464" s="99" t="s">
        <v>485</v>
      </c>
      <c r="C2464" s="99">
        <v>2</v>
      </c>
      <c r="D2464" s="103">
        <v>0.0006157902205606451</v>
      </c>
      <c r="E2464" s="103">
        <v>2.160168292958512</v>
      </c>
      <c r="F2464" s="99" t="s">
        <v>456</v>
      </c>
      <c r="G2464" s="99" t="b">
        <v>0</v>
      </c>
      <c r="H2464" s="99" t="b">
        <v>0</v>
      </c>
      <c r="I2464" s="99" t="b">
        <v>0</v>
      </c>
      <c r="J2464" s="99" t="b">
        <v>0</v>
      </c>
      <c r="K2464" s="99" t="b">
        <v>0</v>
      </c>
      <c r="L2464" s="99" t="b">
        <v>0</v>
      </c>
    </row>
    <row r="2465" spans="1:12" ht="15">
      <c r="A2465" s="101" t="s">
        <v>512</v>
      </c>
      <c r="B2465" s="99" t="s">
        <v>527</v>
      </c>
      <c r="C2465" s="99">
        <v>2</v>
      </c>
      <c r="D2465" s="103">
        <v>0.00047770306658634186</v>
      </c>
      <c r="E2465" s="103">
        <v>1.7921915076639177</v>
      </c>
      <c r="F2465" s="99" t="s">
        <v>456</v>
      </c>
      <c r="G2465" s="99" t="b">
        <v>0</v>
      </c>
      <c r="H2465" s="99" t="b">
        <v>0</v>
      </c>
      <c r="I2465" s="99" t="b">
        <v>0</v>
      </c>
      <c r="J2465" s="99" t="b">
        <v>0</v>
      </c>
      <c r="K2465" s="99" t="b">
        <v>0</v>
      </c>
      <c r="L2465" s="99" t="b">
        <v>0</v>
      </c>
    </row>
    <row r="2466" spans="1:12" ht="15">
      <c r="A2466" s="101" t="s">
        <v>573</v>
      </c>
      <c r="B2466" s="99" t="s">
        <v>475</v>
      </c>
      <c r="C2466" s="99">
        <v>2</v>
      </c>
      <c r="D2466" s="103">
        <v>0.00047770306658634186</v>
      </c>
      <c r="E2466" s="103">
        <v>1.2428378668519582</v>
      </c>
      <c r="F2466" s="99" t="s">
        <v>456</v>
      </c>
      <c r="G2466" s="99" t="b">
        <v>0</v>
      </c>
      <c r="H2466" s="99" t="b">
        <v>0</v>
      </c>
      <c r="I2466" s="99" t="b">
        <v>0</v>
      </c>
      <c r="J2466" s="99" t="b">
        <v>0</v>
      </c>
      <c r="K2466" s="99" t="b">
        <v>0</v>
      </c>
      <c r="L2466" s="99" t="b">
        <v>0</v>
      </c>
    </row>
    <row r="2467" spans="1:12" ht="15">
      <c r="A2467" s="101" t="s">
        <v>476</v>
      </c>
      <c r="B2467" s="99" t="s">
        <v>588</v>
      </c>
      <c r="C2467" s="99">
        <v>2</v>
      </c>
      <c r="D2467" s="103">
        <v>0.00047770306658634186</v>
      </c>
      <c r="E2467" s="103">
        <v>1.2643775447080678</v>
      </c>
      <c r="F2467" s="99" t="s">
        <v>456</v>
      </c>
      <c r="G2467" s="99" t="b">
        <v>0</v>
      </c>
      <c r="H2467" s="99" t="b">
        <v>0</v>
      </c>
      <c r="I2467" s="99" t="b">
        <v>0</v>
      </c>
      <c r="J2467" s="99" t="b">
        <v>0</v>
      </c>
      <c r="K2467" s="99" t="b">
        <v>0</v>
      </c>
      <c r="L2467" s="99" t="b">
        <v>0</v>
      </c>
    </row>
    <row r="2468" spans="1:12" ht="15">
      <c r="A2468" s="101" t="s">
        <v>641</v>
      </c>
      <c r="B2468" s="99" t="s">
        <v>530</v>
      </c>
      <c r="C2468" s="99">
        <v>2</v>
      </c>
      <c r="D2468" s="103">
        <v>0.00047770306658634186</v>
      </c>
      <c r="E2468" s="103">
        <v>2.160168292958512</v>
      </c>
      <c r="F2468" s="99" t="s">
        <v>456</v>
      </c>
      <c r="G2468" s="99" t="b">
        <v>0</v>
      </c>
      <c r="H2468" s="99" t="b">
        <v>0</v>
      </c>
      <c r="I2468" s="99" t="b">
        <v>0</v>
      </c>
      <c r="J2468" s="99" t="b">
        <v>0</v>
      </c>
      <c r="K2468" s="99" t="b">
        <v>0</v>
      </c>
      <c r="L2468" s="99" t="b">
        <v>0</v>
      </c>
    </row>
    <row r="2469" spans="1:12" ht="15">
      <c r="A2469" s="101" t="s">
        <v>610</v>
      </c>
      <c r="B2469" s="99" t="s">
        <v>1603</v>
      </c>
      <c r="C2469" s="99">
        <v>2</v>
      </c>
      <c r="D2469" s="103">
        <v>0.00047770306658634186</v>
      </c>
      <c r="E2469" s="103">
        <v>2.792191507663918</v>
      </c>
      <c r="F2469" s="99" t="s">
        <v>456</v>
      </c>
      <c r="G2469" s="99" t="b">
        <v>0</v>
      </c>
      <c r="H2469" s="99" t="b">
        <v>0</v>
      </c>
      <c r="I2469" s="99" t="b">
        <v>0</v>
      </c>
      <c r="J2469" s="99" t="b">
        <v>0</v>
      </c>
      <c r="K2469" s="99" t="b">
        <v>0</v>
      </c>
      <c r="L2469" s="99" t="b">
        <v>0</v>
      </c>
    </row>
    <row r="2470" spans="1:12" ht="15">
      <c r="A2470" s="101" t="s">
        <v>935</v>
      </c>
      <c r="B2470" s="99" t="s">
        <v>2382</v>
      </c>
      <c r="C2470" s="99">
        <v>2</v>
      </c>
      <c r="D2470" s="103">
        <v>0.00047770306658634186</v>
      </c>
      <c r="E2470" s="103">
        <v>3.336259552014193</v>
      </c>
      <c r="F2470" s="99" t="s">
        <v>456</v>
      </c>
      <c r="G2470" s="99" t="b">
        <v>1</v>
      </c>
      <c r="H2470" s="99" t="b">
        <v>0</v>
      </c>
      <c r="I2470" s="99" t="b">
        <v>0</v>
      </c>
      <c r="J2470" s="99" t="b">
        <v>0</v>
      </c>
      <c r="K2470" s="99" t="b">
        <v>0</v>
      </c>
      <c r="L2470" s="99" t="b">
        <v>0</v>
      </c>
    </row>
    <row r="2471" spans="1:12" ht="15">
      <c r="A2471" s="101" t="s">
        <v>1125</v>
      </c>
      <c r="B2471" s="99" t="s">
        <v>748</v>
      </c>
      <c r="C2471" s="99">
        <v>2</v>
      </c>
      <c r="D2471" s="103">
        <v>0.0006157902205606451</v>
      </c>
      <c r="E2471" s="103">
        <v>2.6161002486082365</v>
      </c>
      <c r="F2471" s="99" t="s">
        <v>456</v>
      </c>
      <c r="G2471" s="99" t="b">
        <v>1</v>
      </c>
      <c r="H2471" s="99" t="b">
        <v>0</v>
      </c>
      <c r="I2471" s="99" t="b">
        <v>0</v>
      </c>
      <c r="J2471" s="99" t="b">
        <v>0</v>
      </c>
      <c r="K2471" s="99" t="b">
        <v>0</v>
      </c>
      <c r="L2471" s="99" t="b">
        <v>0</v>
      </c>
    </row>
    <row r="2472" spans="1:12" ht="15">
      <c r="A2472" s="101" t="s">
        <v>1146</v>
      </c>
      <c r="B2472" s="99" t="s">
        <v>1245</v>
      </c>
      <c r="C2472" s="99">
        <v>2</v>
      </c>
      <c r="D2472" s="103">
        <v>0.0006157902205606451</v>
      </c>
      <c r="E2472" s="103">
        <v>2.734199560686231</v>
      </c>
      <c r="F2472" s="99" t="s">
        <v>456</v>
      </c>
      <c r="G2472" s="99" t="b">
        <v>0</v>
      </c>
      <c r="H2472" s="99" t="b">
        <v>0</v>
      </c>
      <c r="I2472" s="99" t="b">
        <v>0</v>
      </c>
      <c r="J2472" s="99" t="b">
        <v>0</v>
      </c>
      <c r="K2472" s="99" t="b">
        <v>0</v>
      </c>
      <c r="L2472" s="99" t="b">
        <v>0</v>
      </c>
    </row>
    <row r="2473" spans="1:12" ht="15">
      <c r="A2473" s="101" t="s">
        <v>518</v>
      </c>
      <c r="B2473" s="99" t="s">
        <v>474</v>
      </c>
      <c r="C2473" s="99">
        <v>2</v>
      </c>
      <c r="D2473" s="103">
        <v>0.00047770306658634186</v>
      </c>
      <c r="E2473" s="103">
        <v>1.034687027257918</v>
      </c>
      <c r="F2473" s="99" t="s">
        <v>456</v>
      </c>
      <c r="G2473" s="99" t="b">
        <v>0</v>
      </c>
      <c r="H2473" s="99" t="b">
        <v>0</v>
      </c>
      <c r="I2473" s="99" t="b">
        <v>0</v>
      </c>
      <c r="J2473" s="99" t="b">
        <v>0</v>
      </c>
      <c r="K2473" s="99" t="b">
        <v>0</v>
      </c>
      <c r="L2473" s="99" t="b">
        <v>0</v>
      </c>
    </row>
    <row r="2474" spans="1:12" ht="15">
      <c r="A2474" s="101" t="s">
        <v>498</v>
      </c>
      <c r="B2474" s="99" t="s">
        <v>484</v>
      </c>
      <c r="C2474" s="99">
        <v>2</v>
      </c>
      <c r="D2474" s="103">
        <v>0.00047770306658634186</v>
      </c>
      <c r="E2474" s="103">
        <v>1.3820170425748683</v>
      </c>
      <c r="F2474" s="99" t="s">
        <v>456</v>
      </c>
      <c r="G2474" s="99" t="b">
        <v>0</v>
      </c>
      <c r="H2474" s="99" t="b">
        <v>0</v>
      </c>
      <c r="I2474" s="99" t="b">
        <v>0</v>
      </c>
      <c r="J2474" s="99" t="b">
        <v>0</v>
      </c>
      <c r="K2474" s="99" t="b">
        <v>0</v>
      </c>
      <c r="L2474" s="99" t="b">
        <v>0</v>
      </c>
    </row>
    <row r="2475" spans="1:12" ht="15">
      <c r="A2475" s="101" t="s">
        <v>1368</v>
      </c>
      <c r="B2475" s="99" t="s">
        <v>918</v>
      </c>
      <c r="C2475" s="99">
        <v>2</v>
      </c>
      <c r="D2475" s="103">
        <v>0.00047770306658634186</v>
      </c>
      <c r="E2475" s="103">
        <v>2.6830470382388496</v>
      </c>
      <c r="F2475" s="99" t="s">
        <v>456</v>
      </c>
      <c r="G2475" s="99" t="b">
        <v>1</v>
      </c>
      <c r="H2475" s="99" t="b">
        <v>0</v>
      </c>
      <c r="I2475" s="99" t="b">
        <v>0</v>
      </c>
      <c r="J2475" s="99" t="b">
        <v>0</v>
      </c>
      <c r="K2475" s="99" t="b">
        <v>1</v>
      </c>
      <c r="L2475" s="99" t="b">
        <v>0</v>
      </c>
    </row>
    <row r="2476" spans="1:12" ht="15">
      <c r="A2476" s="101" t="s">
        <v>1978</v>
      </c>
      <c r="B2476" s="99" t="s">
        <v>1724</v>
      </c>
      <c r="C2476" s="99">
        <v>2</v>
      </c>
      <c r="D2476" s="103">
        <v>0.00047770306658634186</v>
      </c>
      <c r="E2476" s="103">
        <v>3.336259552014193</v>
      </c>
      <c r="F2476" s="99" t="s">
        <v>456</v>
      </c>
      <c r="G2476" s="99" t="b">
        <v>0</v>
      </c>
      <c r="H2476" s="99" t="b">
        <v>0</v>
      </c>
      <c r="I2476" s="99" t="b">
        <v>0</v>
      </c>
      <c r="J2476" s="99" t="b">
        <v>0</v>
      </c>
      <c r="K2476" s="99" t="b">
        <v>0</v>
      </c>
      <c r="L2476" s="99" t="b">
        <v>0</v>
      </c>
    </row>
    <row r="2477" spans="1:12" ht="15">
      <c r="A2477" s="101" t="s">
        <v>945</v>
      </c>
      <c r="B2477" s="99" t="s">
        <v>509</v>
      </c>
      <c r="C2477" s="99">
        <v>2</v>
      </c>
      <c r="D2477" s="103">
        <v>0.00047770306658634186</v>
      </c>
      <c r="E2477" s="103">
        <v>2.035229556350212</v>
      </c>
      <c r="F2477" s="99" t="s">
        <v>456</v>
      </c>
      <c r="G2477" s="99" t="b">
        <v>0</v>
      </c>
      <c r="H2477" s="99" t="b">
        <v>0</v>
      </c>
      <c r="I2477" s="99" t="b">
        <v>0</v>
      </c>
      <c r="J2477" s="99" t="b">
        <v>0</v>
      </c>
      <c r="K2477" s="99" t="b">
        <v>0</v>
      </c>
      <c r="L2477" s="99" t="b">
        <v>0</v>
      </c>
    </row>
    <row r="2478" spans="1:12" ht="15">
      <c r="A2478" s="101" t="s">
        <v>1721</v>
      </c>
      <c r="B2478" s="99" t="s">
        <v>1754</v>
      </c>
      <c r="C2478" s="99">
        <v>2</v>
      </c>
      <c r="D2478" s="103">
        <v>0.00047770306658634186</v>
      </c>
      <c r="E2478" s="103">
        <v>3.336259552014193</v>
      </c>
      <c r="F2478" s="99" t="s">
        <v>456</v>
      </c>
      <c r="G2478" s="99" t="b">
        <v>0</v>
      </c>
      <c r="H2478" s="99" t="b">
        <v>0</v>
      </c>
      <c r="I2478" s="99" t="b">
        <v>0</v>
      </c>
      <c r="J2478" s="99" t="b">
        <v>0</v>
      </c>
      <c r="K2478" s="99" t="b">
        <v>1</v>
      </c>
      <c r="L2478" s="99" t="b">
        <v>0</v>
      </c>
    </row>
    <row r="2479" spans="1:12" ht="15">
      <c r="A2479" s="101" t="s">
        <v>1138</v>
      </c>
      <c r="B2479" s="99" t="s">
        <v>1365</v>
      </c>
      <c r="C2479" s="99">
        <v>2</v>
      </c>
      <c r="D2479" s="103">
        <v>0.00047770306658634186</v>
      </c>
      <c r="E2479" s="103">
        <v>3.160168292958512</v>
      </c>
      <c r="F2479" s="99" t="s">
        <v>456</v>
      </c>
      <c r="G2479" s="99" t="b">
        <v>0</v>
      </c>
      <c r="H2479" s="99" t="b">
        <v>0</v>
      </c>
      <c r="I2479" s="99" t="b">
        <v>0</v>
      </c>
      <c r="J2479" s="99" t="b">
        <v>0</v>
      </c>
      <c r="K2479" s="99" t="b">
        <v>0</v>
      </c>
      <c r="L2479" s="99" t="b">
        <v>0</v>
      </c>
    </row>
    <row r="2480" spans="1:12" ht="15">
      <c r="A2480" s="101" t="s">
        <v>858</v>
      </c>
      <c r="B2480" s="99" t="s">
        <v>483</v>
      </c>
      <c r="C2480" s="99">
        <v>2</v>
      </c>
      <c r="D2480" s="103">
        <v>0.00047770306658634186</v>
      </c>
      <c r="E2480" s="103">
        <v>1.8591382972945307</v>
      </c>
      <c r="F2480" s="99" t="s">
        <v>456</v>
      </c>
      <c r="G2480" s="99" t="b">
        <v>0</v>
      </c>
      <c r="H2480" s="99" t="b">
        <v>0</v>
      </c>
      <c r="I2480" s="99" t="b">
        <v>0</v>
      </c>
      <c r="J2480" s="99" t="b">
        <v>0</v>
      </c>
      <c r="K2480" s="99" t="b">
        <v>0</v>
      </c>
      <c r="L2480" s="99" t="b">
        <v>0</v>
      </c>
    </row>
    <row r="2481" spans="1:12" ht="15">
      <c r="A2481" s="101" t="s">
        <v>486</v>
      </c>
      <c r="B2481" s="99" t="s">
        <v>754</v>
      </c>
      <c r="C2481" s="99">
        <v>2</v>
      </c>
      <c r="D2481" s="103">
        <v>0.00047770306658634186</v>
      </c>
      <c r="E2481" s="103">
        <v>1.779957051246906</v>
      </c>
      <c r="F2481" s="99" t="s">
        <v>456</v>
      </c>
      <c r="G2481" s="99" t="b">
        <v>0</v>
      </c>
      <c r="H2481" s="99" t="b">
        <v>0</v>
      </c>
      <c r="I2481" s="99" t="b">
        <v>0</v>
      </c>
      <c r="J2481" s="99" t="b">
        <v>0</v>
      </c>
      <c r="K2481" s="99" t="b">
        <v>0</v>
      </c>
      <c r="L2481" s="99" t="b">
        <v>0</v>
      </c>
    </row>
    <row r="2482" spans="1:12" ht="15">
      <c r="A2482" s="101" t="s">
        <v>2148</v>
      </c>
      <c r="B2482" s="99" t="s">
        <v>1046</v>
      </c>
      <c r="C2482" s="99">
        <v>2</v>
      </c>
      <c r="D2482" s="103">
        <v>0.00047770306658634186</v>
      </c>
      <c r="E2482" s="103">
        <v>3.035229556350212</v>
      </c>
      <c r="F2482" s="99" t="s">
        <v>456</v>
      </c>
      <c r="G2482" s="99" t="b">
        <v>0</v>
      </c>
      <c r="H2482" s="99" t="b">
        <v>0</v>
      </c>
      <c r="I2482" s="99" t="b">
        <v>0</v>
      </c>
      <c r="J2482" s="99" t="b">
        <v>0</v>
      </c>
      <c r="K2482" s="99" t="b">
        <v>1</v>
      </c>
      <c r="L2482" s="99" t="b">
        <v>0</v>
      </c>
    </row>
    <row r="2483" spans="1:12" ht="15">
      <c r="A2483" s="101" t="s">
        <v>2024</v>
      </c>
      <c r="B2483" s="99" t="s">
        <v>803</v>
      </c>
      <c r="C2483" s="99">
        <v>2</v>
      </c>
      <c r="D2483" s="103">
        <v>0.00047770306658634186</v>
      </c>
      <c r="E2483" s="103">
        <v>3.035229556350212</v>
      </c>
      <c r="F2483" s="99" t="s">
        <v>456</v>
      </c>
      <c r="G2483" s="99" t="b">
        <v>1</v>
      </c>
      <c r="H2483" s="99" t="b">
        <v>0</v>
      </c>
      <c r="I2483" s="99" t="b">
        <v>0</v>
      </c>
      <c r="J2483" s="99" t="b">
        <v>0</v>
      </c>
      <c r="K2483" s="99" t="b">
        <v>0</v>
      </c>
      <c r="L2483" s="99" t="b">
        <v>0</v>
      </c>
    </row>
    <row r="2484" spans="1:12" ht="15">
      <c r="A2484" s="101" t="s">
        <v>2141</v>
      </c>
      <c r="B2484" s="99" t="s">
        <v>1726</v>
      </c>
      <c r="C2484" s="99">
        <v>2</v>
      </c>
      <c r="D2484" s="103">
        <v>0.00047770306658634186</v>
      </c>
      <c r="E2484" s="103">
        <v>3.336259552014193</v>
      </c>
      <c r="F2484" s="99" t="s">
        <v>456</v>
      </c>
      <c r="G2484" s="99" t="b">
        <v>0</v>
      </c>
      <c r="H2484" s="99" t="b">
        <v>0</v>
      </c>
      <c r="I2484" s="99" t="b">
        <v>0</v>
      </c>
      <c r="J2484" s="99" t="b">
        <v>0</v>
      </c>
      <c r="K2484" s="99" t="b">
        <v>0</v>
      </c>
      <c r="L2484" s="99" t="b">
        <v>0</v>
      </c>
    </row>
    <row r="2485" spans="1:12" ht="15">
      <c r="A2485" s="101" t="s">
        <v>948</v>
      </c>
      <c r="B2485" s="99" t="s">
        <v>621</v>
      </c>
      <c r="C2485" s="99">
        <v>2</v>
      </c>
      <c r="D2485" s="103">
        <v>0.00047770306658634186</v>
      </c>
      <c r="E2485" s="103">
        <v>2.461198288622493</v>
      </c>
      <c r="F2485" s="99" t="s">
        <v>456</v>
      </c>
      <c r="G2485" s="99" t="b">
        <v>0</v>
      </c>
      <c r="H2485" s="99" t="b">
        <v>0</v>
      </c>
      <c r="I2485" s="99" t="b">
        <v>0</v>
      </c>
      <c r="J2485" s="99" t="b">
        <v>0</v>
      </c>
      <c r="K2485" s="99" t="b">
        <v>0</v>
      </c>
      <c r="L2485" s="99" t="b">
        <v>0</v>
      </c>
    </row>
    <row r="2486" spans="1:12" ht="15">
      <c r="A2486" s="101" t="s">
        <v>483</v>
      </c>
      <c r="B2486" s="99" t="s">
        <v>477</v>
      </c>
      <c r="C2486" s="99">
        <v>2</v>
      </c>
      <c r="D2486" s="103">
        <v>0.00047770306658634186</v>
      </c>
      <c r="E2486" s="103">
        <v>1.2570783059665684</v>
      </c>
      <c r="F2486" s="99" t="s">
        <v>456</v>
      </c>
      <c r="G2486" s="99" t="b">
        <v>0</v>
      </c>
      <c r="H2486" s="99" t="b">
        <v>0</v>
      </c>
      <c r="I2486" s="99" t="b">
        <v>0</v>
      </c>
      <c r="J2486" s="99" t="b">
        <v>0</v>
      </c>
      <c r="K2486" s="99" t="b">
        <v>0</v>
      </c>
      <c r="L2486" s="99" t="b">
        <v>0</v>
      </c>
    </row>
    <row r="2487" spans="1:12" ht="15">
      <c r="A2487" s="101" t="s">
        <v>641</v>
      </c>
      <c r="B2487" s="99" t="s">
        <v>994</v>
      </c>
      <c r="C2487" s="99">
        <v>2</v>
      </c>
      <c r="D2487" s="103">
        <v>0.00047770306658634186</v>
      </c>
      <c r="E2487" s="103">
        <v>2.859138297294531</v>
      </c>
      <c r="F2487" s="99" t="s">
        <v>456</v>
      </c>
      <c r="G2487" s="99" t="b">
        <v>0</v>
      </c>
      <c r="H2487" s="99" t="b">
        <v>0</v>
      </c>
      <c r="I2487" s="99" t="b">
        <v>0</v>
      </c>
      <c r="J2487" s="99" t="b">
        <v>0</v>
      </c>
      <c r="K2487" s="99" t="b">
        <v>0</v>
      </c>
      <c r="L2487" s="99" t="b">
        <v>0</v>
      </c>
    </row>
    <row r="2488" spans="1:12" ht="15">
      <c r="A2488" s="101" t="s">
        <v>2359</v>
      </c>
      <c r="B2488" s="99" t="s">
        <v>1856</v>
      </c>
      <c r="C2488" s="99">
        <v>2</v>
      </c>
      <c r="D2488" s="103">
        <v>0.00047770306658634186</v>
      </c>
      <c r="E2488" s="103">
        <v>3.336259552014193</v>
      </c>
      <c r="F2488" s="99" t="s">
        <v>456</v>
      </c>
      <c r="G2488" s="99" t="b">
        <v>0</v>
      </c>
      <c r="H2488" s="99" t="b">
        <v>0</v>
      </c>
      <c r="I2488" s="99" t="b">
        <v>0</v>
      </c>
      <c r="J2488" s="99" t="b">
        <v>0</v>
      </c>
      <c r="K2488" s="99" t="b">
        <v>0</v>
      </c>
      <c r="L2488" s="99" t="b">
        <v>0</v>
      </c>
    </row>
    <row r="2489" spans="1:12" ht="15">
      <c r="A2489" s="101" t="s">
        <v>1832</v>
      </c>
      <c r="B2489" s="99" t="s">
        <v>475</v>
      </c>
      <c r="C2489" s="99">
        <v>2</v>
      </c>
      <c r="D2489" s="103">
        <v>0.00047770306658634186</v>
      </c>
      <c r="E2489" s="103">
        <v>1.8448978581799207</v>
      </c>
      <c r="F2489" s="99" t="s">
        <v>456</v>
      </c>
      <c r="G2489" s="99" t="b">
        <v>0</v>
      </c>
      <c r="H2489" s="99" t="b">
        <v>0</v>
      </c>
      <c r="I2489" s="99" t="b">
        <v>0</v>
      </c>
      <c r="J2489" s="99" t="b">
        <v>0</v>
      </c>
      <c r="K2489" s="99" t="b">
        <v>0</v>
      </c>
      <c r="L2489" s="99" t="b">
        <v>0</v>
      </c>
    </row>
    <row r="2490" spans="1:12" ht="15">
      <c r="A2490" s="101" t="s">
        <v>1387</v>
      </c>
      <c r="B2490" s="99" t="s">
        <v>2280</v>
      </c>
      <c r="C2490" s="99">
        <v>2</v>
      </c>
      <c r="D2490" s="103">
        <v>0.00047770306658634186</v>
      </c>
      <c r="E2490" s="103">
        <v>3.336259552014193</v>
      </c>
      <c r="F2490" s="99" t="s">
        <v>456</v>
      </c>
      <c r="G2490" s="99" t="b">
        <v>0</v>
      </c>
      <c r="H2490" s="99" t="b">
        <v>0</v>
      </c>
      <c r="I2490" s="99" t="b">
        <v>0</v>
      </c>
      <c r="J2490" s="99" t="b">
        <v>0</v>
      </c>
      <c r="K2490" s="99" t="b">
        <v>0</v>
      </c>
      <c r="L2490" s="99" t="b">
        <v>0</v>
      </c>
    </row>
    <row r="2491" spans="1:12" ht="15">
      <c r="A2491" s="101" t="s">
        <v>669</v>
      </c>
      <c r="B2491" s="99" t="s">
        <v>503</v>
      </c>
      <c r="C2491" s="99">
        <v>2</v>
      </c>
      <c r="D2491" s="103">
        <v>0.0006157902205606451</v>
      </c>
      <c r="E2491" s="103">
        <v>1.8311095736942873</v>
      </c>
      <c r="F2491" s="99" t="s">
        <v>456</v>
      </c>
      <c r="G2491" s="99" t="b">
        <v>0</v>
      </c>
      <c r="H2491" s="99" t="b">
        <v>0</v>
      </c>
      <c r="I2491" s="99" t="b">
        <v>0</v>
      </c>
      <c r="J2491" s="99" t="b">
        <v>0</v>
      </c>
      <c r="K2491" s="99" t="b">
        <v>0</v>
      </c>
      <c r="L2491" s="99" t="b">
        <v>0</v>
      </c>
    </row>
    <row r="2492" spans="1:12" ht="15">
      <c r="A2492" s="101" t="s">
        <v>514</v>
      </c>
      <c r="B2492" s="99" t="s">
        <v>780</v>
      </c>
      <c r="C2492" s="99">
        <v>2</v>
      </c>
      <c r="D2492" s="103">
        <v>0.00047770306658634186</v>
      </c>
      <c r="E2492" s="103">
        <v>2.6830470382388496</v>
      </c>
      <c r="F2492" s="99" t="s">
        <v>456</v>
      </c>
      <c r="G2492" s="99" t="b">
        <v>0</v>
      </c>
      <c r="H2492" s="99" t="b">
        <v>0</v>
      </c>
      <c r="I2492" s="99" t="b">
        <v>0</v>
      </c>
      <c r="J2492" s="99" t="b">
        <v>0</v>
      </c>
      <c r="K2492" s="99" t="b">
        <v>0</v>
      </c>
      <c r="L2492" s="99" t="b">
        <v>0</v>
      </c>
    </row>
    <row r="2493" spans="1:12" ht="15">
      <c r="A2493" s="101" t="s">
        <v>1046</v>
      </c>
      <c r="B2493" s="99" t="s">
        <v>2062</v>
      </c>
      <c r="C2493" s="99">
        <v>2</v>
      </c>
      <c r="D2493" s="103">
        <v>0.00047770306658634186</v>
      </c>
      <c r="E2493" s="103">
        <v>3.035229556350212</v>
      </c>
      <c r="F2493" s="99" t="s">
        <v>456</v>
      </c>
      <c r="G2493" s="99" t="b">
        <v>0</v>
      </c>
      <c r="H2493" s="99" t="b">
        <v>1</v>
      </c>
      <c r="I2493" s="99" t="b">
        <v>0</v>
      </c>
      <c r="J2493" s="99" t="b">
        <v>0</v>
      </c>
      <c r="K2493" s="99" t="b">
        <v>0</v>
      </c>
      <c r="L2493" s="99" t="b">
        <v>0</v>
      </c>
    </row>
    <row r="2494" spans="1:12" ht="15">
      <c r="A2494" s="101" t="s">
        <v>476</v>
      </c>
      <c r="B2494" s="99" t="s">
        <v>496</v>
      </c>
      <c r="C2494" s="99">
        <v>2</v>
      </c>
      <c r="D2494" s="103">
        <v>0.00047770306658634186</v>
      </c>
      <c r="E2494" s="103">
        <v>1.1260748465417865</v>
      </c>
      <c r="F2494" s="99" t="s">
        <v>456</v>
      </c>
      <c r="G2494" s="99" t="b">
        <v>0</v>
      </c>
      <c r="H2494" s="99" t="b">
        <v>0</v>
      </c>
      <c r="I2494" s="99" t="b">
        <v>0</v>
      </c>
      <c r="J2494" s="99" t="b">
        <v>0</v>
      </c>
      <c r="K2494" s="99" t="b">
        <v>0</v>
      </c>
      <c r="L2494" s="99" t="b">
        <v>0</v>
      </c>
    </row>
    <row r="2495" spans="1:12" ht="15">
      <c r="A2495" s="101" t="s">
        <v>503</v>
      </c>
      <c r="B2495" s="99" t="s">
        <v>486</v>
      </c>
      <c r="C2495" s="99">
        <v>2</v>
      </c>
      <c r="D2495" s="103">
        <v>0.00047770306658634186</v>
      </c>
      <c r="E2495" s="103">
        <v>1.5069557791831683</v>
      </c>
      <c r="F2495" s="99" t="s">
        <v>456</v>
      </c>
      <c r="G2495" s="99" t="b">
        <v>0</v>
      </c>
      <c r="H2495" s="99" t="b">
        <v>0</v>
      </c>
      <c r="I2495" s="99" t="b">
        <v>0</v>
      </c>
      <c r="J2495" s="99" t="b">
        <v>0</v>
      </c>
      <c r="K2495" s="99" t="b">
        <v>0</v>
      </c>
      <c r="L2495" s="99" t="b">
        <v>0</v>
      </c>
    </row>
    <row r="2496" spans="1:12" ht="15">
      <c r="A2496" s="101" t="s">
        <v>692</v>
      </c>
      <c r="B2496" s="99" t="s">
        <v>532</v>
      </c>
      <c r="C2496" s="99">
        <v>2</v>
      </c>
      <c r="D2496" s="103">
        <v>0.00047770306658634186</v>
      </c>
      <c r="E2496" s="103">
        <v>2.014040257280274</v>
      </c>
      <c r="F2496" s="99" t="s">
        <v>456</v>
      </c>
      <c r="G2496" s="99" t="b">
        <v>0</v>
      </c>
      <c r="H2496" s="99" t="b">
        <v>0</v>
      </c>
      <c r="I2496" s="99" t="b">
        <v>0</v>
      </c>
      <c r="J2496" s="99" t="b">
        <v>0</v>
      </c>
      <c r="K2496" s="99" t="b">
        <v>0</v>
      </c>
      <c r="L2496" s="99" t="b">
        <v>0</v>
      </c>
    </row>
    <row r="2497" spans="1:12" ht="15">
      <c r="A2497" s="101" t="s">
        <v>1654</v>
      </c>
      <c r="B2497" s="99" t="s">
        <v>2324</v>
      </c>
      <c r="C2497" s="99">
        <v>2</v>
      </c>
      <c r="D2497" s="103">
        <v>0.00047770306658634186</v>
      </c>
      <c r="E2497" s="103">
        <v>3.336259552014193</v>
      </c>
      <c r="F2497" s="99" t="s">
        <v>456</v>
      </c>
      <c r="G2497" s="99" t="b">
        <v>0</v>
      </c>
      <c r="H2497" s="99" t="b">
        <v>0</v>
      </c>
      <c r="I2497" s="99" t="b">
        <v>0</v>
      </c>
      <c r="J2497" s="99" t="b">
        <v>0</v>
      </c>
      <c r="K2497" s="99" t="b">
        <v>0</v>
      </c>
      <c r="L2497" s="99" t="b">
        <v>0</v>
      </c>
    </row>
    <row r="2498" spans="1:12" ht="15">
      <c r="A2498" s="101" t="s">
        <v>1864</v>
      </c>
      <c r="B2498" s="99" t="s">
        <v>1531</v>
      </c>
      <c r="C2498" s="99">
        <v>2</v>
      </c>
      <c r="D2498" s="103">
        <v>0.00047770306658634186</v>
      </c>
      <c r="E2498" s="103">
        <v>3.336259552014193</v>
      </c>
      <c r="F2498" s="99" t="s">
        <v>456</v>
      </c>
      <c r="G2498" s="99" t="b">
        <v>0</v>
      </c>
      <c r="H2498" s="99" t="b">
        <v>0</v>
      </c>
      <c r="I2498" s="99" t="b">
        <v>0</v>
      </c>
      <c r="J2498" s="99" t="b">
        <v>0</v>
      </c>
      <c r="K2498" s="99" t="b">
        <v>0</v>
      </c>
      <c r="L2498" s="99" t="b">
        <v>0</v>
      </c>
    </row>
    <row r="2499" spans="1:12" ht="15">
      <c r="A2499" s="101" t="s">
        <v>1320</v>
      </c>
      <c r="B2499" s="99" t="s">
        <v>1208</v>
      </c>
      <c r="C2499" s="99">
        <v>2</v>
      </c>
      <c r="D2499" s="103">
        <v>0.00047770306658634186</v>
      </c>
      <c r="E2499" s="103">
        <v>3.035229556350212</v>
      </c>
      <c r="F2499" s="99" t="s">
        <v>456</v>
      </c>
      <c r="G2499" s="99" t="b">
        <v>0</v>
      </c>
      <c r="H2499" s="99" t="b">
        <v>0</v>
      </c>
      <c r="I2499" s="99" t="b">
        <v>0</v>
      </c>
      <c r="J2499" s="99" t="b">
        <v>0</v>
      </c>
      <c r="K2499" s="99" t="b">
        <v>0</v>
      </c>
      <c r="L2499" s="99" t="b">
        <v>0</v>
      </c>
    </row>
    <row r="2500" spans="1:12" ht="15">
      <c r="A2500" s="101" t="s">
        <v>1344</v>
      </c>
      <c r="B2500" s="99" t="s">
        <v>1368</v>
      </c>
      <c r="C2500" s="99">
        <v>2</v>
      </c>
      <c r="D2500" s="103">
        <v>0.00047770306658634186</v>
      </c>
      <c r="E2500" s="103">
        <v>3.160168292958512</v>
      </c>
      <c r="F2500" s="99" t="s">
        <v>456</v>
      </c>
      <c r="G2500" s="99" t="b">
        <v>0</v>
      </c>
      <c r="H2500" s="99" t="b">
        <v>0</v>
      </c>
      <c r="I2500" s="99" t="b">
        <v>0</v>
      </c>
      <c r="J2500" s="99" t="b">
        <v>1</v>
      </c>
      <c r="K2500" s="99" t="b">
        <v>0</v>
      </c>
      <c r="L2500" s="99" t="b">
        <v>0</v>
      </c>
    </row>
    <row r="2501" spans="1:12" ht="15">
      <c r="A2501" s="101" t="s">
        <v>2176</v>
      </c>
      <c r="B2501" s="99" t="s">
        <v>1770</v>
      </c>
      <c r="C2501" s="99">
        <v>2</v>
      </c>
      <c r="D2501" s="103">
        <v>0.00047770306658634186</v>
      </c>
      <c r="E2501" s="103">
        <v>3.336259552014193</v>
      </c>
      <c r="F2501" s="99" t="s">
        <v>456</v>
      </c>
      <c r="G2501" s="99" t="b">
        <v>0</v>
      </c>
      <c r="H2501" s="99" t="b">
        <v>0</v>
      </c>
      <c r="I2501" s="99" t="b">
        <v>0</v>
      </c>
      <c r="J2501" s="99" t="b">
        <v>0</v>
      </c>
      <c r="K2501" s="99" t="b">
        <v>0</v>
      </c>
      <c r="L2501" s="99" t="b">
        <v>0</v>
      </c>
    </row>
    <row r="2502" spans="1:12" ht="15">
      <c r="A2502" s="101" t="s">
        <v>716</v>
      </c>
      <c r="B2502" s="99" t="s">
        <v>610</v>
      </c>
      <c r="C2502" s="99">
        <v>2</v>
      </c>
      <c r="D2502" s="103">
        <v>0.00047770306658634186</v>
      </c>
      <c r="E2502" s="103">
        <v>2.138978993888574</v>
      </c>
      <c r="F2502" s="99" t="s">
        <v>456</v>
      </c>
      <c r="G2502" s="99" t="b">
        <v>0</v>
      </c>
      <c r="H2502" s="99" t="b">
        <v>0</v>
      </c>
      <c r="I2502" s="99" t="b">
        <v>0</v>
      </c>
      <c r="J2502" s="99" t="b">
        <v>0</v>
      </c>
      <c r="K2502" s="99" t="b">
        <v>0</v>
      </c>
      <c r="L2502" s="99" t="b">
        <v>0</v>
      </c>
    </row>
    <row r="2503" spans="1:12" ht="15">
      <c r="A2503" s="101" t="s">
        <v>617</v>
      </c>
      <c r="B2503" s="99" t="s">
        <v>724</v>
      </c>
      <c r="C2503" s="99">
        <v>2</v>
      </c>
      <c r="D2503" s="103">
        <v>0.0006157902205606451</v>
      </c>
      <c r="E2503" s="103">
        <v>2.0462249406516753</v>
      </c>
      <c r="F2503" s="99" t="s">
        <v>456</v>
      </c>
      <c r="G2503" s="99" t="b">
        <v>0</v>
      </c>
      <c r="H2503" s="99" t="b">
        <v>0</v>
      </c>
      <c r="I2503" s="99" t="b">
        <v>0</v>
      </c>
      <c r="J2503" s="99" t="b">
        <v>0</v>
      </c>
      <c r="K2503" s="99" t="b">
        <v>0</v>
      </c>
      <c r="L2503" s="99" t="b">
        <v>0</v>
      </c>
    </row>
    <row r="2504" spans="1:12" ht="15">
      <c r="A2504" s="101" t="s">
        <v>1104</v>
      </c>
      <c r="B2504" s="99" t="s">
        <v>598</v>
      </c>
      <c r="C2504" s="99">
        <v>2</v>
      </c>
      <c r="D2504" s="103">
        <v>0.0006157902205606451</v>
      </c>
      <c r="E2504" s="103">
        <v>2.5958968625199494</v>
      </c>
      <c r="F2504" s="99" t="s">
        <v>456</v>
      </c>
      <c r="G2504" s="99" t="b">
        <v>0</v>
      </c>
      <c r="H2504" s="99" t="b">
        <v>0</v>
      </c>
      <c r="I2504" s="99" t="b">
        <v>0</v>
      </c>
      <c r="J2504" s="99" t="b">
        <v>0</v>
      </c>
      <c r="K2504" s="99" t="b">
        <v>0</v>
      </c>
      <c r="L2504" s="99" t="b">
        <v>0</v>
      </c>
    </row>
    <row r="2505" spans="1:12" ht="15">
      <c r="A2505" s="101" t="s">
        <v>2184</v>
      </c>
      <c r="B2505" s="99" t="s">
        <v>546</v>
      </c>
      <c r="C2505" s="99">
        <v>2</v>
      </c>
      <c r="D2505" s="103">
        <v>0.00047770306658634186</v>
      </c>
      <c r="E2505" s="103">
        <v>3.160168292958512</v>
      </c>
      <c r="F2505" s="99" t="s">
        <v>456</v>
      </c>
      <c r="G2505" s="99" t="b">
        <v>0</v>
      </c>
      <c r="H2505" s="99" t="b">
        <v>0</v>
      </c>
      <c r="I2505" s="99" t="b">
        <v>0</v>
      </c>
      <c r="J2505" s="99" t="b">
        <v>0</v>
      </c>
      <c r="K2505" s="99" t="b">
        <v>0</v>
      </c>
      <c r="L2505" s="99" t="b">
        <v>0</v>
      </c>
    </row>
    <row r="2506" spans="1:12" ht="15">
      <c r="A2506" s="101" t="s">
        <v>760</v>
      </c>
      <c r="B2506" s="99" t="s">
        <v>1760</v>
      </c>
      <c r="C2506" s="99">
        <v>2</v>
      </c>
      <c r="D2506" s="103">
        <v>0.00047770306658634186</v>
      </c>
      <c r="E2506" s="103">
        <v>2.9383195433421556</v>
      </c>
      <c r="F2506" s="99" t="s">
        <v>456</v>
      </c>
      <c r="G2506" s="99" t="b">
        <v>0</v>
      </c>
      <c r="H2506" s="99" t="b">
        <v>0</v>
      </c>
      <c r="I2506" s="99" t="b">
        <v>0</v>
      </c>
      <c r="J2506" s="99" t="b">
        <v>0</v>
      </c>
      <c r="K2506" s="99" t="b">
        <v>0</v>
      </c>
      <c r="L2506" s="99" t="b">
        <v>0</v>
      </c>
    </row>
    <row r="2507" spans="1:12" ht="15">
      <c r="A2507" s="101" t="s">
        <v>1042</v>
      </c>
      <c r="B2507" s="99" t="s">
        <v>1661</v>
      </c>
      <c r="C2507" s="99">
        <v>2</v>
      </c>
      <c r="D2507" s="103">
        <v>0.00047770306658634186</v>
      </c>
      <c r="E2507" s="103">
        <v>2.9383195433421556</v>
      </c>
      <c r="F2507" s="99" t="s">
        <v>456</v>
      </c>
      <c r="G2507" s="99" t="b">
        <v>0</v>
      </c>
      <c r="H2507" s="99" t="b">
        <v>0</v>
      </c>
      <c r="I2507" s="99" t="b">
        <v>0</v>
      </c>
      <c r="J2507" s="99" t="b">
        <v>0</v>
      </c>
      <c r="K2507" s="99" t="b">
        <v>0</v>
      </c>
      <c r="L2507" s="99" t="b">
        <v>0</v>
      </c>
    </row>
    <row r="2508" spans="1:12" ht="15">
      <c r="A2508" s="101" t="s">
        <v>757</v>
      </c>
      <c r="B2508" s="99" t="s">
        <v>961</v>
      </c>
      <c r="C2508" s="99">
        <v>2</v>
      </c>
      <c r="D2508" s="103">
        <v>0.00047770306658634186</v>
      </c>
      <c r="E2508" s="103">
        <v>3.336259552014193</v>
      </c>
      <c r="F2508" s="99" t="s">
        <v>456</v>
      </c>
      <c r="G2508" s="99" t="b">
        <v>0</v>
      </c>
      <c r="H2508" s="99" t="b">
        <v>0</v>
      </c>
      <c r="I2508" s="99" t="b">
        <v>0</v>
      </c>
      <c r="J2508" s="99" t="b">
        <v>0</v>
      </c>
      <c r="K2508" s="99" t="b">
        <v>0</v>
      </c>
      <c r="L2508" s="99" t="b">
        <v>0</v>
      </c>
    </row>
    <row r="2509" spans="1:12" ht="15">
      <c r="A2509" s="101" t="s">
        <v>2046</v>
      </c>
      <c r="B2509" s="99" t="s">
        <v>705</v>
      </c>
      <c r="C2509" s="99">
        <v>2</v>
      </c>
      <c r="D2509" s="103">
        <v>0.00047770306658634186</v>
      </c>
      <c r="E2509" s="103">
        <v>2.9383195433421556</v>
      </c>
      <c r="F2509" s="99" t="s">
        <v>456</v>
      </c>
      <c r="G2509" s="99" t="b">
        <v>0</v>
      </c>
      <c r="H2509" s="99" t="b">
        <v>0</v>
      </c>
      <c r="I2509" s="99" t="b">
        <v>0</v>
      </c>
      <c r="J2509" s="99" t="b">
        <v>0</v>
      </c>
      <c r="K2509" s="99" t="b">
        <v>0</v>
      </c>
      <c r="L2509" s="99" t="b">
        <v>0</v>
      </c>
    </row>
    <row r="2510" spans="1:12" ht="15">
      <c r="A2510" s="101" t="s">
        <v>677</v>
      </c>
      <c r="B2510" s="99" t="s">
        <v>716</v>
      </c>
      <c r="C2510" s="99">
        <v>2</v>
      </c>
      <c r="D2510" s="103">
        <v>0.00047770306658634186</v>
      </c>
      <c r="E2510" s="103">
        <v>2.080987046910887</v>
      </c>
      <c r="F2510" s="99" t="s">
        <v>456</v>
      </c>
      <c r="G2510" s="99" t="b">
        <v>0</v>
      </c>
      <c r="H2510" s="99" t="b">
        <v>0</v>
      </c>
      <c r="I2510" s="99" t="b">
        <v>0</v>
      </c>
      <c r="J2510" s="99" t="b">
        <v>0</v>
      </c>
      <c r="K2510" s="99" t="b">
        <v>0</v>
      </c>
      <c r="L2510" s="99" t="b">
        <v>0</v>
      </c>
    </row>
    <row r="2511" spans="1:12" ht="15">
      <c r="A2511" s="101" t="s">
        <v>613</v>
      </c>
      <c r="B2511" s="99" t="s">
        <v>491</v>
      </c>
      <c r="C2511" s="99">
        <v>2</v>
      </c>
      <c r="D2511" s="103">
        <v>0.0006157902205606451</v>
      </c>
      <c r="E2511" s="103">
        <v>1.7130102616162928</v>
      </c>
      <c r="F2511" s="99" t="s">
        <v>456</v>
      </c>
      <c r="G2511" s="99" t="b">
        <v>0</v>
      </c>
      <c r="H2511" s="99" t="b">
        <v>0</v>
      </c>
      <c r="I2511" s="99" t="b">
        <v>0</v>
      </c>
      <c r="J2511" s="99" t="b">
        <v>0</v>
      </c>
      <c r="K2511" s="99" t="b">
        <v>0</v>
      </c>
      <c r="L2511" s="99" t="b">
        <v>0</v>
      </c>
    </row>
    <row r="2512" spans="1:12" ht="15">
      <c r="A2512" s="101" t="s">
        <v>634</v>
      </c>
      <c r="B2512" s="99" t="s">
        <v>1425</v>
      </c>
      <c r="C2512" s="99">
        <v>2</v>
      </c>
      <c r="D2512" s="103">
        <v>0.00047770306658634186</v>
      </c>
      <c r="E2512" s="103">
        <v>2.5069557791831683</v>
      </c>
      <c r="F2512" s="99" t="s">
        <v>456</v>
      </c>
      <c r="G2512" s="99" t="b">
        <v>0</v>
      </c>
      <c r="H2512" s="99" t="b">
        <v>0</v>
      </c>
      <c r="I2512" s="99" t="b">
        <v>0</v>
      </c>
      <c r="J2512" s="99" t="b">
        <v>0</v>
      </c>
      <c r="K2512" s="99" t="b">
        <v>0</v>
      </c>
      <c r="L2512" s="99" t="b">
        <v>0</v>
      </c>
    </row>
    <row r="2513" spans="1:12" ht="15">
      <c r="A2513" s="101" t="s">
        <v>630</v>
      </c>
      <c r="B2513" s="99" t="s">
        <v>2165</v>
      </c>
      <c r="C2513" s="99">
        <v>2</v>
      </c>
      <c r="D2513" s="103">
        <v>0.00047770306658634186</v>
      </c>
      <c r="E2513" s="103">
        <v>2.734199560686231</v>
      </c>
      <c r="F2513" s="99" t="s">
        <v>456</v>
      </c>
      <c r="G2513" s="99" t="b">
        <v>0</v>
      </c>
      <c r="H2513" s="99" t="b">
        <v>0</v>
      </c>
      <c r="I2513" s="99" t="b">
        <v>0</v>
      </c>
      <c r="J2513" s="99" t="b">
        <v>1</v>
      </c>
      <c r="K2513" s="99" t="b">
        <v>0</v>
      </c>
      <c r="L2513" s="99" t="b">
        <v>0</v>
      </c>
    </row>
    <row r="2514" spans="1:12" ht="15">
      <c r="A2514" s="101" t="s">
        <v>1209</v>
      </c>
      <c r="B2514" s="99" t="s">
        <v>484</v>
      </c>
      <c r="C2514" s="99">
        <v>2</v>
      </c>
      <c r="D2514" s="103">
        <v>0.00047770306658634186</v>
      </c>
      <c r="E2514" s="103">
        <v>1.8591382972945307</v>
      </c>
      <c r="F2514" s="99" t="s">
        <v>456</v>
      </c>
      <c r="G2514" s="99" t="b">
        <v>0</v>
      </c>
      <c r="H2514" s="99" t="b">
        <v>0</v>
      </c>
      <c r="I2514" s="99" t="b">
        <v>0</v>
      </c>
      <c r="J2514" s="99" t="b">
        <v>0</v>
      </c>
      <c r="K2514" s="99" t="b">
        <v>0</v>
      </c>
      <c r="L2514" s="99" t="b">
        <v>0</v>
      </c>
    </row>
    <row r="2515" spans="1:12" ht="15">
      <c r="A2515" s="101" t="s">
        <v>1367</v>
      </c>
      <c r="B2515" s="99" t="s">
        <v>2180</v>
      </c>
      <c r="C2515" s="99">
        <v>2</v>
      </c>
      <c r="D2515" s="103">
        <v>0.00047770306658634186</v>
      </c>
      <c r="E2515" s="103">
        <v>3.160168292958512</v>
      </c>
      <c r="F2515" s="99" t="s">
        <v>456</v>
      </c>
      <c r="G2515" s="99" t="b">
        <v>0</v>
      </c>
      <c r="H2515" s="99" t="b">
        <v>0</v>
      </c>
      <c r="I2515" s="99" t="b">
        <v>0</v>
      </c>
      <c r="J2515" s="99" t="b">
        <v>0</v>
      </c>
      <c r="K2515" s="99" t="b">
        <v>0</v>
      </c>
      <c r="L2515" s="99" t="b">
        <v>0</v>
      </c>
    </row>
    <row r="2516" spans="1:12" ht="15">
      <c r="A2516" s="101" t="s">
        <v>474</v>
      </c>
      <c r="B2516" s="99" t="s">
        <v>483</v>
      </c>
      <c r="C2516" s="99">
        <v>2</v>
      </c>
      <c r="D2516" s="103">
        <v>0.00047770306658634186</v>
      </c>
      <c r="E2516" s="103">
        <v>0.5069557791831684</v>
      </c>
      <c r="F2516" s="99" t="s">
        <v>456</v>
      </c>
      <c r="G2516" s="99" t="b">
        <v>0</v>
      </c>
      <c r="H2516" s="99" t="b">
        <v>0</v>
      </c>
      <c r="I2516" s="99" t="b">
        <v>0</v>
      </c>
      <c r="J2516" s="99" t="b">
        <v>0</v>
      </c>
      <c r="K2516" s="99" t="b">
        <v>0</v>
      </c>
      <c r="L2516" s="99" t="b">
        <v>0</v>
      </c>
    </row>
    <row r="2517" spans="1:12" ht="15">
      <c r="A2517" s="101" t="s">
        <v>1182</v>
      </c>
      <c r="B2517" s="99" t="s">
        <v>2186</v>
      </c>
      <c r="C2517" s="99">
        <v>2</v>
      </c>
      <c r="D2517" s="103">
        <v>0.00047770306658634186</v>
      </c>
      <c r="E2517" s="103">
        <v>3.336259552014193</v>
      </c>
      <c r="F2517" s="99" t="s">
        <v>456</v>
      </c>
      <c r="G2517" s="99" t="b">
        <v>0</v>
      </c>
      <c r="H2517" s="99" t="b">
        <v>0</v>
      </c>
      <c r="I2517" s="99" t="b">
        <v>0</v>
      </c>
      <c r="J2517" s="99" t="b">
        <v>0</v>
      </c>
      <c r="K2517" s="99" t="b">
        <v>1</v>
      </c>
      <c r="L2517" s="99" t="b">
        <v>0</v>
      </c>
    </row>
    <row r="2518" spans="1:12" ht="15">
      <c r="A2518" s="101" t="s">
        <v>481</v>
      </c>
      <c r="B2518" s="99" t="s">
        <v>625</v>
      </c>
      <c r="C2518" s="99">
        <v>2</v>
      </c>
      <c r="D2518" s="103">
        <v>0.00047770306658634186</v>
      </c>
      <c r="E2518" s="103">
        <v>1.8311095736942873</v>
      </c>
      <c r="F2518" s="99" t="s">
        <v>456</v>
      </c>
      <c r="G2518" s="99" t="b">
        <v>0</v>
      </c>
      <c r="H2518" s="99" t="b">
        <v>0</v>
      </c>
      <c r="I2518" s="99" t="b">
        <v>0</v>
      </c>
      <c r="J2518" s="99" t="b">
        <v>0</v>
      </c>
      <c r="K2518" s="99" t="b">
        <v>0</v>
      </c>
      <c r="L2518" s="99" t="b">
        <v>0</v>
      </c>
    </row>
    <row r="2519" spans="1:12" ht="15">
      <c r="A2519" s="101" t="s">
        <v>512</v>
      </c>
      <c r="B2519" s="99" t="s">
        <v>498</v>
      </c>
      <c r="C2519" s="99">
        <v>2</v>
      </c>
      <c r="D2519" s="103">
        <v>0.00047770306658634186</v>
      </c>
      <c r="E2519" s="103">
        <v>1.7130102616162928</v>
      </c>
      <c r="F2519" s="99" t="s">
        <v>456</v>
      </c>
      <c r="G2519" s="99" t="b">
        <v>0</v>
      </c>
      <c r="H2519" s="99" t="b">
        <v>0</v>
      </c>
      <c r="I2519" s="99" t="b">
        <v>0</v>
      </c>
      <c r="J2519" s="99" t="b">
        <v>0</v>
      </c>
      <c r="K2519" s="99" t="b">
        <v>0</v>
      </c>
      <c r="L2519" s="99" t="b">
        <v>0</v>
      </c>
    </row>
    <row r="2520" spans="1:12" ht="15">
      <c r="A2520" s="101" t="s">
        <v>2233</v>
      </c>
      <c r="B2520" s="99" t="s">
        <v>2211</v>
      </c>
      <c r="C2520" s="99">
        <v>2</v>
      </c>
      <c r="D2520" s="103">
        <v>0.00047770306658634186</v>
      </c>
      <c r="E2520" s="103">
        <v>3.336259552014193</v>
      </c>
      <c r="F2520" s="99" t="s">
        <v>456</v>
      </c>
      <c r="G2520" s="99" t="b">
        <v>0</v>
      </c>
      <c r="H2520" s="99" t="b">
        <v>0</v>
      </c>
      <c r="I2520" s="99" t="b">
        <v>0</v>
      </c>
      <c r="J2520" s="99" t="b">
        <v>0</v>
      </c>
      <c r="K2520" s="99" t="b">
        <v>0</v>
      </c>
      <c r="L2520" s="99" t="b">
        <v>0</v>
      </c>
    </row>
    <row r="2521" spans="1:12" ht="15">
      <c r="A2521" s="101" t="s">
        <v>520</v>
      </c>
      <c r="B2521" s="99" t="s">
        <v>475</v>
      </c>
      <c r="C2521" s="99">
        <v>2</v>
      </c>
      <c r="D2521" s="103">
        <v>0.00047770306658634186</v>
      </c>
      <c r="E2521" s="103">
        <v>1.1459278538439017</v>
      </c>
      <c r="F2521" s="99" t="s">
        <v>456</v>
      </c>
      <c r="G2521" s="99" t="b">
        <v>0</v>
      </c>
      <c r="H2521" s="99" t="b">
        <v>0</v>
      </c>
      <c r="I2521" s="99" t="b">
        <v>0</v>
      </c>
      <c r="J2521" s="99" t="b">
        <v>0</v>
      </c>
      <c r="K2521" s="99" t="b">
        <v>0</v>
      </c>
      <c r="L2521" s="99" t="b">
        <v>0</v>
      </c>
    </row>
    <row r="2522" spans="1:12" ht="15">
      <c r="A2522" s="101" t="s">
        <v>1223</v>
      </c>
      <c r="B2522" s="99" t="s">
        <v>2115</v>
      </c>
      <c r="C2522" s="99">
        <v>2</v>
      </c>
      <c r="D2522" s="103">
        <v>0.0006157902205606451</v>
      </c>
      <c r="E2522" s="103">
        <v>3.035229556350212</v>
      </c>
      <c r="F2522" s="99" t="s">
        <v>456</v>
      </c>
      <c r="G2522" s="99" t="b">
        <v>0</v>
      </c>
      <c r="H2522" s="99" t="b">
        <v>0</v>
      </c>
      <c r="I2522" s="99" t="b">
        <v>0</v>
      </c>
      <c r="J2522" s="99" t="b">
        <v>0</v>
      </c>
      <c r="K2522" s="99" t="b">
        <v>0</v>
      </c>
      <c r="L2522" s="99" t="b">
        <v>0</v>
      </c>
    </row>
    <row r="2523" spans="1:12" ht="15">
      <c r="A2523" s="101" t="s">
        <v>1593</v>
      </c>
      <c r="B2523" s="99" t="s">
        <v>1585</v>
      </c>
      <c r="C2523" s="99">
        <v>2</v>
      </c>
      <c r="D2523" s="103">
        <v>0.00047770306658634186</v>
      </c>
      <c r="E2523" s="103">
        <v>2.984077033902831</v>
      </c>
      <c r="F2523" s="99" t="s">
        <v>456</v>
      </c>
      <c r="G2523" s="99" t="b">
        <v>0</v>
      </c>
      <c r="H2523" s="99" t="b">
        <v>0</v>
      </c>
      <c r="I2523" s="99" t="b">
        <v>0</v>
      </c>
      <c r="J2523" s="99" t="b">
        <v>0</v>
      </c>
      <c r="K2523" s="99" t="b">
        <v>0</v>
      </c>
      <c r="L2523" s="99" t="b">
        <v>0</v>
      </c>
    </row>
    <row r="2524" spans="1:12" ht="15">
      <c r="A2524" s="101" t="s">
        <v>603</v>
      </c>
      <c r="B2524" s="99" t="s">
        <v>1521</v>
      </c>
      <c r="C2524" s="99">
        <v>2</v>
      </c>
      <c r="D2524" s="103">
        <v>0.0006157902205606451</v>
      </c>
      <c r="E2524" s="103">
        <v>2.285107029566812</v>
      </c>
      <c r="F2524" s="99" t="s">
        <v>456</v>
      </c>
      <c r="G2524" s="99" t="b">
        <v>0</v>
      </c>
      <c r="H2524" s="99" t="b">
        <v>0</v>
      </c>
      <c r="I2524" s="99" t="b">
        <v>0</v>
      </c>
      <c r="J2524" s="99" t="b">
        <v>0</v>
      </c>
      <c r="K2524" s="99" t="b">
        <v>0</v>
      </c>
      <c r="L2524" s="99" t="b">
        <v>0</v>
      </c>
    </row>
    <row r="2525" spans="1:12" ht="15">
      <c r="A2525" s="101" t="s">
        <v>475</v>
      </c>
      <c r="B2525" s="99" t="s">
        <v>1706</v>
      </c>
      <c r="C2525" s="99">
        <v>2</v>
      </c>
      <c r="D2525" s="103">
        <v>0.00047770306658634186</v>
      </c>
      <c r="E2525" s="103">
        <v>1.8311095736942873</v>
      </c>
      <c r="F2525" s="99" t="s">
        <v>456</v>
      </c>
      <c r="G2525" s="99" t="b">
        <v>0</v>
      </c>
      <c r="H2525" s="99" t="b">
        <v>0</v>
      </c>
      <c r="I2525" s="99" t="b">
        <v>0</v>
      </c>
      <c r="J2525" s="99" t="b">
        <v>0</v>
      </c>
      <c r="K2525" s="99" t="b">
        <v>0</v>
      </c>
      <c r="L2525" s="99" t="b">
        <v>0</v>
      </c>
    </row>
    <row r="2526" spans="1:12" ht="15">
      <c r="A2526" s="101" t="s">
        <v>520</v>
      </c>
      <c r="B2526" s="99" t="s">
        <v>755</v>
      </c>
      <c r="C2526" s="99">
        <v>2</v>
      </c>
      <c r="D2526" s="103">
        <v>0.00047770306658634186</v>
      </c>
      <c r="E2526" s="103">
        <v>2.461198288622493</v>
      </c>
      <c r="F2526" s="99" t="s">
        <v>456</v>
      </c>
      <c r="G2526" s="99" t="b">
        <v>0</v>
      </c>
      <c r="H2526" s="99" t="b">
        <v>0</v>
      </c>
      <c r="I2526" s="99" t="b">
        <v>0</v>
      </c>
      <c r="J2526" s="99" t="b">
        <v>0</v>
      </c>
      <c r="K2526" s="99" t="b">
        <v>0</v>
      </c>
      <c r="L2526" s="99" t="b">
        <v>0</v>
      </c>
    </row>
    <row r="2527" spans="1:12" ht="15">
      <c r="A2527" s="101" t="s">
        <v>894</v>
      </c>
      <c r="B2527" s="99" t="s">
        <v>2263</v>
      </c>
      <c r="C2527" s="99">
        <v>2</v>
      </c>
      <c r="D2527" s="103">
        <v>0.00047770306658634186</v>
      </c>
      <c r="E2527" s="103">
        <v>3.035229556350212</v>
      </c>
      <c r="F2527" s="99" t="s">
        <v>456</v>
      </c>
      <c r="G2527" s="99" t="b">
        <v>0</v>
      </c>
      <c r="H2527" s="99" t="b">
        <v>0</v>
      </c>
      <c r="I2527" s="99" t="b">
        <v>0</v>
      </c>
      <c r="J2527" s="99" t="b">
        <v>0</v>
      </c>
      <c r="K2527" s="99" t="b">
        <v>0</v>
      </c>
      <c r="L2527" s="99" t="b">
        <v>0</v>
      </c>
    </row>
    <row r="2528" spans="1:12" ht="15">
      <c r="A2528" s="101" t="s">
        <v>830</v>
      </c>
      <c r="B2528" s="99" t="s">
        <v>516</v>
      </c>
      <c r="C2528" s="99">
        <v>2</v>
      </c>
      <c r="D2528" s="103">
        <v>0.00047770306658634186</v>
      </c>
      <c r="E2528" s="103">
        <v>2.734199560686231</v>
      </c>
      <c r="F2528" s="99" t="s">
        <v>456</v>
      </c>
      <c r="G2528" s="99" t="b">
        <v>0</v>
      </c>
      <c r="H2528" s="99" t="b">
        <v>0</v>
      </c>
      <c r="I2528" s="99" t="b">
        <v>0</v>
      </c>
      <c r="J2528" s="99" t="b">
        <v>0</v>
      </c>
      <c r="K2528" s="99" t="b">
        <v>0</v>
      </c>
      <c r="L2528" s="99" t="b">
        <v>0</v>
      </c>
    </row>
    <row r="2529" spans="1:12" ht="15">
      <c r="A2529" s="101" t="s">
        <v>509</v>
      </c>
      <c r="B2529" s="99" t="s">
        <v>1606</v>
      </c>
      <c r="C2529" s="99">
        <v>2</v>
      </c>
      <c r="D2529" s="103">
        <v>0.00047770306658634186</v>
      </c>
      <c r="E2529" s="103">
        <v>2.160168292958512</v>
      </c>
      <c r="F2529" s="99" t="s">
        <v>456</v>
      </c>
      <c r="G2529" s="99" t="b">
        <v>0</v>
      </c>
      <c r="H2529" s="99" t="b">
        <v>0</v>
      </c>
      <c r="I2529" s="99" t="b">
        <v>0</v>
      </c>
      <c r="J2529" s="99" t="b">
        <v>0</v>
      </c>
      <c r="K2529" s="99" t="b">
        <v>0</v>
      </c>
      <c r="L2529" s="99" t="b">
        <v>0</v>
      </c>
    </row>
    <row r="2530" spans="1:12" ht="15">
      <c r="A2530" s="101" t="s">
        <v>789</v>
      </c>
      <c r="B2530" s="99" t="s">
        <v>1062</v>
      </c>
      <c r="C2530" s="99">
        <v>2</v>
      </c>
      <c r="D2530" s="103">
        <v>0.0006157902205606451</v>
      </c>
      <c r="E2530" s="103">
        <v>2.7622282842864743</v>
      </c>
      <c r="F2530" s="99" t="s">
        <v>456</v>
      </c>
      <c r="G2530" s="99" t="b">
        <v>0</v>
      </c>
      <c r="H2530" s="99" t="b">
        <v>0</v>
      </c>
      <c r="I2530" s="99" t="b">
        <v>0</v>
      </c>
      <c r="J2530" s="99" t="b">
        <v>0</v>
      </c>
      <c r="K2530" s="99" t="b">
        <v>0</v>
      </c>
      <c r="L2530" s="99" t="b">
        <v>0</v>
      </c>
    </row>
    <row r="2531" spans="1:12" ht="15">
      <c r="A2531" s="101" t="s">
        <v>476</v>
      </c>
      <c r="B2531" s="99" t="s">
        <v>658</v>
      </c>
      <c r="C2531" s="99">
        <v>2</v>
      </c>
      <c r="D2531" s="103">
        <v>0.00047770306658634186</v>
      </c>
      <c r="E2531" s="103">
        <v>1.4684975273639926</v>
      </c>
      <c r="F2531" s="99" t="s">
        <v>456</v>
      </c>
      <c r="G2531" s="99" t="b">
        <v>0</v>
      </c>
      <c r="H2531" s="99" t="b">
        <v>0</v>
      </c>
      <c r="I2531" s="99" t="b">
        <v>0</v>
      </c>
      <c r="J2531" s="99" t="b">
        <v>0</v>
      </c>
      <c r="K2531" s="99" t="b">
        <v>0</v>
      </c>
      <c r="L2531" s="99" t="b">
        <v>0</v>
      </c>
    </row>
    <row r="2532" spans="1:12" ht="15">
      <c r="A2532" s="101" t="s">
        <v>668</v>
      </c>
      <c r="B2532" s="99" t="s">
        <v>1338</v>
      </c>
      <c r="C2532" s="99">
        <v>2</v>
      </c>
      <c r="D2532" s="103">
        <v>0.00047770306658634186</v>
      </c>
      <c r="E2532" s="103">
        <v>2.9383195433421556</v>
      </c>
      <c r="F2532" s="99" t="s">
        <v>456</v>
      </c>
      <c r="G2532" s="99" t="b">
        <v>0</v>
      </c>
      <c r="H2532" s="99" t="b">
        <v>0</v>
      </c>
      <c r="I2532" s="99" t="b">
        <v>0</v>
      </c>
      <c r="J2532" s="99" t="b">
        <v>0</v>
      </c>
      <c r="K2532" s="99" t="b">
        <v>0</v>
      </c>
      <c r="L2532" s="99" t="b">
        <v>0</v>
      </c>
    </row>
    <row r="2533" spans="1:12" ht="15">
      <c r="A2533" s="101" t="s">
        <v>2297</v>
      </c>
      <c r="B2533" s="99" t="s">
        <v>1076</v>
      </c>
      <c r="C2533" s="99">
        <v>2</v>
      </c>
      <c r="D2533" s="103">
        <v>0.00047770306658634186</v>
      </c>
      <c r="E2533" s="103">
        <v>3.160168292958512</v>
      </c>
      <c r="F2533" s="99" t="s">
        <v>456</v>
      </c>
      <c r="G2533" s="99" t="b">
        <v>0</v>
      </c>
      <c r="H2533" s="99" t="b">
        <v>0</v>
      </c>
      <c r="I2533" s="99" t="b">
        <v>0</v>
      </c>
      <c r="J2533" s="99" t="b">
        <v>0</v>
      </c>
      <c r="K2533" s="99" t="b">
        <v>0</v>
      </c>
      <c r="L2533" s="99" t="b">
        <v>0</v>
      </c>
    </row>
    <row r="2534" spans="1:12" ht="15">
      <c r="A2534" s="101" t="s">
        <v>496</v>
      </c>
      <c r="B2534" s="99" t="s">
        <v>1046</v>
      </c>
      <c r="C2534" s="99">
        <v>2</v>
      </c>
      <c r="D2534" s="103">
        <v>0.00047770306658634186</v>
      </c>
      <c r="E2534" s="103">
        <v>2.294866866855968</v>
      </c>
      <c r="F2534" s="99" t="s">
        <v>456</v>
      </c>
      <c r="G2534" s="99" t="b">
        <v>0</v>
      </c>
      <c r="H2534" s="99" t="b">
        <v>0</v>
      </c>
      <c r="I2534" s="99" t="b">
        <v>0</v>
      </c>
      <c r="J2534" s="99" t="b">
        <v>0</v>
      </c>
      <c r="K2534" s="99" t="b">
        <v>1</v>
      </c>
      <c r="L2534" s="99" t="b">
        <v>0</v>
      </c>
    </row>
    <row r="2535" spans="1:12" ht="15">
      <c r="A2535" s="101" t="s">
        <v>610</v>
      </c>
      <c r="B2535" s="99" t="s">
        <v>2297</v>
      </c>
      <c r="C2535" s="99">
        <v>2</v>
      </c>
      <c r="D2535" s="103">
        <v>0.00047770306658634186</v>
      </c>
      <c r="E2535" s="103">
        <v>2.792191507663918</v>
      </c>
      <c r="F2535" s="99" t="s">
        <v>456</v>
      </c>
      <c r="G2535" s="99" t="b">
        <v>0</v>
      </c>
      <c r="H2535" s="99" t="b">
        <v>0</v>
      </c>
      <c r="I2535" s="99" t="b">
        <v>0</v>
      </c>
      <c r="J2535" s="99" t="b">
        <v>0</v>
      </c>
      <c r="K2535" s="99" t="b">
        <v>0</v>
      </c>
      <c r="L2535" s="99" t="b">
        <v>0</v>
      </c>
    </row>
    <row r="2536" spans="1:12" ht="15">
      <c r="A2536" s="101" t="s">
        <v>2374</v>
      </c>
      <c r="B2536" s="99" t="s">
        <v>1463</v>
      </c>
      <c r="C2536" s="99">
        <v>2</v>
      </c>
      <c r="D2536" s="103">
        <v>0.00047770306658634186</v>
      </c>
      <c r="E2536" s="103">
        <v>3.160168292958512</v>
      </c>
      <c r="F2536" s="99" t="s">
        <v>456</v>
      </c>
      <c r="G2536" s="99" t="b">
        <v>0</v>
      </c>
      <c r="H2536" s="99" t="b">
        <v>0</v>
      </c>
      <c r="I2536" s="99" t="b">
        <v>0</v>
      </c>
      <c r="J2536" s="99" t="b">
        <v>0</v>
      </c>
      <c r="K2536" s="99" t="b">
        <v>0</v>
      </c>
      <c r="L2536" s="99" t="b">
        <v>0</v>
      </c>
    </row>
    <row r="2537" spans="1:12" ht="15">
      <c r="A2537" s="101" t="s">
        <v>626</v>
      </c>
      <c r="B2537" s="99" t="s">
        <v>1949</v>
      </c>
      <c r="C2537" s="99">
        <v>2</v>
      </c>
      <c r="D2537" s="103">
        <v>0.00047770306658634186</v>
      </c>
      <c r="E2537" s="103">
        <v>2.792191507663918</v>
      </c>
      <c r="F2537" s="99" t="s">
        <v>456</v>
      </c>
      <c r="G2537" s="99" t="b">
        <v>0</v>
      </c>
      <c r="H2537" s="99" t="b">
        <v>0</v>
      </c>
      <c r="I2537" s="99" t="b">
        <v>0</v>
      </c>
      <c r="J2537" s="99" t="b">
        <v>0</v>
      </c>
      <c r="K2537" s="99" t="b">
        <v>0</v>
      </c>
      <c r="L2537" s="99" t="b">
        <v>0</v>
      </c>
    </row>
    <row r="2538" spans="1:12" ht="15">
      <c r="A2538" s="101" t="s">
        <v>1618</v>
      </c>
      <c r="B2538" s="99" t="s">
        <v>692</v>
      </c>
      <c r="C2538" s="99">
        <v>2</v>
      </c>
      <c r="D2538" s="103">
        <v>0.00047770306658634186</v>
      </c>
      <c r="E2538" s="103">
        <v>2.6161002486082365</v>
      </c>
      <c r="F2538" s="99" t="s">
        <v>456</v>
      </c>
      <c r="G2538" s="99" t="b">
        <v>0</v>
      </c>
      <c r="H2538" s="99" t="b">
        <v>0</v>
      </c>
      <c r="I2538" s="99" t="b">
        <v>0</v>
      </c>
      <c r="J2538" s="99" t="b">
        <v>0</v>
      </c>
      <c r="K2538" s="99" t="b">
        <v>0</v>
      </c>
      <c r="L2538" s="99" t="b">
        <v>0</v>
      </c>
    </row>
    <row r="2539" spans="1:12" ht="15">
      <c r="A2539" s="101" t="s">
        <v>2062</v>
      </c>
      <c r="B2539" s="99" t="s">
        <v>496</v>
      </c>
      <c r="C2539" s="99">
        <v>2</v>
      </c>
      <c r="D2539" s="103">
        <v>0.00047770306658634186</v>
      </c>
      <c r="E2539" s="103">
        <v>2.5958968625199494</v>
      </c>
      <c r="F2539" s="99" t="s">
        <v>456</v>
      </c>
      <c r="G2539" s="99" t="b">
        <v>0</v>
      </c>
      <c r="H2539" s="99" t="b">
        <v>0</v>
      </c>
      <c r="I2539" s="99" t="b">
        <v>0</v>
      </c>
      <c r="J2539" s="99" t="b">
        <v>0</v>
      </c>
      <c r="K2539" s="99" t="b">
        <v>0</v>
      </c>
      <c r="L2539" s="99" t="b">
        <v>0</v>
      </c>
    </row>
    <row r="2540" spans="1:12" ht="15">
      <c r="A2540" s="101" t="s">
        <v>521</v>
      </c>
      <c r="B2540" s="99" t="s">
        <v>500</v>
      </c>
      <c r="C2540" s="99">
        <v>2</v>
      </c>
      <c r="D2540" s="103">
        <v>0.00047770306658634186</v>
      </c>
      <c r="E2540" s="103">
        <v>1.4304636716463248</v>
      </c>
      <c r="F2540" s="99" t="s">
        <v>456</v>
      </c>
      <c r="G2540" s="99" t="b">
        <v>0</v>
      </c>
      <c r="H2540" s="99" t="b">
        <v>0</v>
      </c>
      <c r="I2540" s="99" t="b">
        <v>0</v>
      </c>
      <c r="J2540" s="99" t="b">
        <v>0</v>
      </c>
      <c r="K2540" s="99" t="b">
        <v>0</v>
      </c>
      <c r="L2540" s="99" t="b">
        <v>0</v>
      </c>
    </row>
    <row r="2541" spans="1:12" ht="15">
      <c r="A2541" s="101" t="s">
        <v>2197</v>
      </c>
      <c r="B2541" s="99" t="s">
        <v>1846</v>
      </c>
      <c r="C2541" s="99">
        <v>2</v>
      </c>
      <c r="D2541" s="103">
        <v>0.00047770306658634186</v>
      </c>
      <c r="E2541" s="103">
        <v>3.336259552014193</v>
      </c>
      <c r="F2541" s="99" t="s">
        <v>456</v>
      </c>
      <c r="G2541" s="99" t="b">
        <v>0</v>
      </c>
      <c r="H2541" s="99" t="b">
        <v>0</v>
      </c>
      <c r="I2541" s="99" t="b">
        <v>0</v>
      </c>
      <c r="J2541" s="99" t="b">
        <v>0</v>
      </c>
      <c r="K2541" s="99" t="b">
        <v>0</v>
      </c>
      <c r="L2541" s="99" t="b">
        <v>0</v>
      </c>
    </row>
    <row r="2542" spans="1:12" ht="15">
      <c r="A2542" s="101" t="s">
        <v>917</v>
      </c>
      <c r="B2542" s="99" t="s">
        <v>1523</v>
      </c>
      <c r="C2542" s="99">
        <v>2</v>
      </c>
      <c r="D2542" s="103">
        <v>0.00047770306658634186</v>
      </c>
      <c r="E2542" s="103">
        <v>3.035229556350212</v>
      </c>
      <c r="F2542" s="99" t="s">
        <v>456</v>
      </c>
      <c r="G2542" s="99" t="b">
        <v>0</v>
      </c>
      <c r="H2542" s="99" t="b">
        <v>0</v>
      </c>
      <c r="I2542" s="99" t="b">
        <v>0</v>
      </c>
      <c r="J2542" s="99" t="b">
        <v>0</v>
      </c>
      <c r="K2542" s="99" t="b">
        <v>0</v>
      </c>
      <c r="L2542" s="99" t="b">
        <v>0</v>
      </c>
    </row>
    <row r="2543" spans="1:12" ht="15">
      <c r="A2543" s="101" t="s">
        <v>2165</v>
      </c>
      <c r="B2543" s="99" t="s">
        <v>671</v>
      </c>
      <c r="C2543" s="99">
        <v>2</v>
      </c>
      <c r="D2543" s="103">
        <v>0.00047770306658634186</v>
      </c>
      <c r="E2543" s="103">
        <v>2.734199560686231</v>
      </c>
      <c r="F2543" s="99" t="s">
        <v>456</v>
      </c>
      <c r="G2543" s="99" t="b">
        <v>1</v>
      </c>
      <c r="H2543" s="99" t="b">
        <v>0</v>
      </c>
      <c r="I2543" s="99" t="b">
        <v>0</v>
      </c>
      <c r="J2543" s="99" t="b">
        <v>0</v>
      </c>
      <c r="K2543" s="99" t="b">
        <v>0</v>
      </c>
      <c r="L2543" s="99" t="b">
        <v>0</v>
      </c>
    </row>
    <row r="2544" spans="1:12" ht="15">
      <c r="A2544" s="101" t="s">
        <v>580</v>
      </c>
      <c r="B2544" s="99" t="s">
        <v>635</v>
      </c>
      <c r="C2544" s="99">
        <v>2</v>
      </c>
      <c r="D2544" s="103">
        <v>0.0006157902205606451</v>
      </c>
      <c r="E2544" s="103">
        <v>1.7507988225056925</v>
      </c>
      <c r="F2544" s="99" t="s">
        <v>456</v>
      </c>
      <c r="G2544" s="99" t="b">
        <v>0</v>
      </c>
      <c r="H2544" s="99" t="b">
        <v>0</v>
      </c>
      <c r="I2544" s="99" t="b">
        <v>0</v>
      </c>
      <c r="J2544" s="99" t="b">
        <v>0</v>
      </c>
      <c r="K2544" s="99" t="b">
        <v>1</v>
      </c>
      <c r="L2544" s="99" t="b">
        <v>0</v>
      </c>
    </row>
    <row r="2545" spans="1:12" ht="15">
      <c r="A2545" s="101" t="s">
        <v>2257</v>
      </c>
      <c r="B2545" s="99" t="s">
        <v>829</v>
      </c>
      <c r="C2545" s="99">
        <v>2</v>
      </c>
      <c r="D2545" s="103">
        <v>0.00047770306658634186</v>
      </c>
      <c r="E2545" s="103">
        <v>3.336259552014193</v>
      </c>
      <c r="F2545" s="99" t="s">
        <v>456</v>
      </c>
      <c r="G2545" s="99" t="b">
        <v>0</v>
      </c>
      <c r="H2545" s="99" t="b">
        <v>0</v>
      </c>
      <c r="I2545" s="99" t="b">
        <v>0</v>
      </c>
      <c r="J2545" s="99" t="b">
        <v>0</v>
      </c>
      <c r="K2545" s="99" t="b">
        <v>0</v>
      </c>
      <c r="L2545" s="99" t="b">
        <v>0</v>
      </c>
    </row>
    <row r="2546" spans="1:12" ht="15">
      <c r="A2546" s="101" t="s">
        <v>1046</v>
      </c>
      <c r="B2546" s="99" t="s">
        <v>492</v>
      </c>
      <c r="C2546" s="99">
        <v>2</v>
      </c>
      <c r="D2546" s="103">
        <v>0.00047770306658634186</v>
      </c>
      <c r="E2546" s="103">
        <v>2.1321395693582685</v>
      </c>
      <c r="F2546" s="99" t="s">
        <v>456</v>
      </c>
      <c r="G2546" s="99" t="b">
        <v>0</v>
      </c>
      <c r="H2546" s="99" t="b">
        <v>1</v>
      </c>
      <c r="I2546" s="99" t="b">
        <v>0</v>
      </c>
      <c r="J2546" s="99" t="b">
        <v>0</v>
      </c>
      <c r="K2546" s="99" t="b">
        <v>0</v>
      </c>
      <c r="L2546" s="99" t="b">
        <v>0</v>
      </c>
    </row>
    <row r="2547" spans="1:12" ht="15">
      <c r="A2547" s="101" t="s">
        <v>534</v>
      </c>
      <c r="B2547" s="99" t="s">
        <v>2001</v>
      </c>
      <c r="C2547" s="99">
        <v>2</v>
      </c>
      <c r="D2547" s="103">
        <v>0.0006157902205606451</v>
      </c>
      <c r="E2547" s="103">
        <v>2.6372895476781744</v>
      </c>
      <c r="F2547" s="99" t="s">
        <v>456</v>
      </c>
      <c r="G2547" s="99" t="b">
        <v>0</v>
      </c>
      <c r="H2547" s="99" t="b">
        <v>0</v>
      </c>
      <c r="I2547" s="99" t="b">
        <v>0</v>
      </c>
      <c r="J2547" s="99" t="b">
        <v>0</v>
      </c>
      <c r="K2547" s="99" t="b">
        <v>1</v>
      </c>
      <c r="L2547" s="99" t="b">
        <v>0</v>
      </c>
    </row>
    <row r="2548" spans="1:12" ht="15">
      <c r="A2548" s="101" t="s">
        <v>570</v>
      </c>
      <c r="B2548" s="99" t="s">
        <v>690</v>
      </c>
      <c r="C2548" s="99">
        <v>2</v>
      </c>
      <c r="D2548" s="103">
        <v>0.00047770306658634186</v>
      </c>
      <c r="E2548" s="103">
        <v>2.294866866855968</v>
      </c>
      <c r="F2548" s="99" t="s">
        <v>456</v>
      </c>
      <c r="G2548" s="99" t="b">
        <v>0</v>
      </c>
      <c r="H2548" s="99" t="b">
        <v>0</v>
      </c>
      <c r="I2548" s="99" t="b">
        <v>0</v>
      </c>
      <c r="J2548" s="99" t="b">
        <v>0</v>
      </c>
      <c r="K2548" s="99" t="b">
        <v>0</v>
      </c>
      <c r="L2548" s="99" t="b">
        <v>0</v>
      </c>
    </row>
    <row r="2549" spans="1:12" ht="15">
      <c r="A2549" s="101" t="s">
        <v>803</v>
      </c>
      <c r="B2549" s="99" t="s">
        <v>2042</v>
      </c>
      <c r="C2549" s="99">
        <v>2</v>
      </c>
      <c r="D2549" s="103">
        <v>0.00047770306658634186</v>
      </c>
      <c r="E2549" s="103">
        <v>3.035229556350212</v>
      </c>
      <c r="F2549" s="99" t="s">
        <v>456</v>
      </c>
      <c r="G2549" s="99" t="b">
        <v>0</v>
      </c>
      <c r="H2549" s="99" t="b">
        <v>0</v>
      </c>
      <c r="I2549" s="99" t="b">
        <v>0</v>
      </c>
      <c r="J2549" s="99" t="b">
        <v>0</v>
      </c>
      <c r="K2549" s="99" t="b">
        <v>0</v>
      </c>
      <c r="L2549" s="99" t="b">
        <v>0</v>
      </c>
    </row>
    <row r="2550" spans="1:12" ht="15">
      <c r="A2550" s="101" t="s">
        <v>478</v>
      </c>
      <c r="B2550" s="99" t="s">
        <v>688</v>
      </c>
      <c r="C2550" s="99">
        <v>2</v>
      </c>
      <c r="D2550" s="103">
        <v>0.00047770306658634186</v>
      </c>
      <c r="E2550" s="103">
        <v>2.859138297294531</v>
      </c>
      <c r="F2550" s="99" t="s">
        <v>456</v>
      </c>
      <c r="G2550" s="99" t="b">
        <v>0</v>
      </c>
      <c r="H2550" s="99" t="b">
        <v>0</v>
      </c>
      <c r="I2550" s="99" t="b">
        <v>0</v>
      </c>
      <c r="J2550" s="99" t="b">
        <v>0</v>
      </c>
      <c r="K2550" s="99" t="b">
        <v>0</v>
      </c>
      <c r="L2550" s="99" t="b">
        <v>0</v>
      </c>
    </row>
    <row r="2551" spans="1:12" ht="15">
      <c r="A2551" s="101" t="s">
        <v>474</v>
      </c>
      <c r="B2551" s="99" t="s">
        <v>605</v>
      </c>
      <c r="C2551" s="99">
        <v>2</v>
      </c>
      <c r="D2551" s="103">
        <v>0.00047770306658634186</v>
      </c>
      <c r="E2551" s="103">
        <v>1.138978993888574</v>
      </c>
      <c r="F2551" s="99" t="s">
        <v>456</v>
      </c>
      <c r="G2551" s="99" t="b">
        <v>0</v>
      </c>
      <c r="H2551" s="99" t="b">
        <v>0</v>
      </c>
      <c r="I2551" s="99" t="b">
        <v>0</v>
      </c>
      <c r="J2551" s="99" t="b">
        <v>0</v>
      </c>
      <c r="K2551" s="99" t="b">
        <v>0</v>
      </c>
      <c r="L2551" s="99" t="b">
        <v>0</v>
      </c>
    </row>
    <row r="2552" spans="1:12" ht="15">
      <c r="A2552" s="101" t="s">
        <v>478</v>
      </c>
      <c r="B2552" s="99" t="s">
        <v>505</v>
      </c>
      <c r="C2552" s="99">
        <v>19</v>
      </c>
      <c r="D2552" s="103">
        <v>0.008702237969425883</v>
      </c>
      <c r="E2552" s="103">
        <v>1.744292983122676</v>
      </c>
      <c r="F2552" s="99" t="s">
        <v>457</v>
      </c>
      <c r="G2552" s="99" t="b">
        <v>0</v>
      </c>
      <c r="H2552" s="99" t="b">
        <v>0</v>
      </c>
      <c r="I2552" s="99" t="b">
        <v>0</v>
      </c>
      <c r="J2552" s="99" t="b">
        <v>0</v>
      </c>
      <c r="K2552" s="99" t="b">
        <v>0</v>
      </c>
      <c r="L2552" s="99" t="b">
        <v>0</v>
      </c>
    </row>
    <row r="2553" spans="1:12" ht="15">
      <c r="A2553" s="101" t="s">
        <v>538</v>
      </c>
      <c r="B2553" s="99" t="s">
        <v>575</v>
      </c>
      <c r="C2553" s="99">
        <v>14</v>
      </c>
      <c r="D2553" s="103">
        <v>0.011834007785888922</v>
      </c>
      <c r="E2553" s="103">
        <v>1.6801754835109273</v>
      </c>
      <c r="F2553" s="99" t="s">
        <v>457</v>
      </c>
      <c r="G2553" s="99" t="b">
        <v>0</v>
      </c>
      <c r="H2553" s="99" t="b">
        <v>0</v>
      </c>
      <c r="I2553" s="99" t="b">
        <v>0</v>
      </c>
      <c r="J2553" s="99" t="b">
        <v>0</v>
      </c>
      <c r="K2553" s="99" t="b">
        <v>0</v>
      </c>
      <c r="L2553" s="99" t="b">
        <v>0</v>
      </c>
    </row>
    <row r="2554" spans="1:12" ht="15">
      <c r="A2554" s="101" t="s">
        <v>505</v>
      </c>
      <c r="B2554" s="99" t="s">
        <v>546</v>
      </c>
      <c r="C2554" s="99">
        <v>9</v>
      </c>
      <c r="D2554" s="103">
        <v>0.007607576433785735</v>
      </c>
      <c r="E2554" s="103">
        <v>1.6160765367531404</v>
      </c>
      <c r="F2554" s="99" t="s">
        <v>457</v>
      </c>
      <c r="G2554" s="99" t="b">
        <v>0</v>
      </c>
      <c r="H2554" s="99" t="b">
        <v>0</v>
      </c>
      <c r="I2554" s="99" t="b">
        <v>0</v>
      </c>
      <c r="J2554" s="99" t="b">
        <v>0</v>
      </c>
      <c r="K2554" s="99" t="b">
        <v>0</v>
      </c>
      <c r="L2554" s="99" t="b">
        <v>0</v>
      </c>
    </row>
    <row r="2555" spans="1:12" ht="15">
      <c r="A2555" s="101" t="s">
        <v>505</v>
      </c>
      <c r="B2555" s="99" t="s">
        <v>499</v>
      </c>
      <c r="C2555" s="99">
        <v>4</v>
      </c>
      <c r="D2555" s="103">
        <v>0.0018320500988265019</v>
      </c>
      <c r="E2555" s="103">
        <v>1.7110520499839972</v>
      </c>
      <c r="F2555" s="99" t="s">
        <v>457</v>
      </c>
      <c r="G2555" s="99" t="b">
        <v>0</v>
      </c>
      <c r="H2555" s="99" t="b">
        <v>0</v>
      </c>
      <c r="I2555" s="99" t="b">
        <v>0</v>
      </c>
      <c r="J2555" s="99" t="b">
        <v>0</v>
      </c>
      <c r="K2555" s="99" t="b">
        <v>0</v>
      </c>
      <c r="L2555" s="99" t="b">
        <v>0</v>
      </c>
    </row>
    <row r="2556" spans="1:12" ht="15">
      <c r="A2556" s="101" t="s">
        <v>1012</v>
      </c>
      <c r="B2556" s="99" t="s">
        <v>899</v>
      </c>
      <c r="C2556" s="99">
        <v>3</v>
      </c>
      <c r="D2556" s="103">
        <v>0.002535858811261912</v>
      </c>
      <c r="E2556" s="103">
        <v>2.48465567261692</v>
      </c>
      <c r="F2556" s="99" t="s">
        <v>457</v>
      </c>
      <c r="G2556" s="99" t="b">
        <v>0</v>
      </c>
      <c r="H2556" s="99" t="b">
        <v>0</v>
      </c>
      <c r="I2556" s="99" t="b">
        <v>0</v>
      </c>
      <c r="J2556" s="99" t="b">
        <v>0</v>
      </c>
      <c r="K2556" s="99" t="b">
        <v>0</v>
      </c>
      <c r="L2556" s="99" t="b">
        <v>0</v>
      </c>
    </row>
    <row r="2557" spans="1:12" ht="15">
      <c r="A2557" s="101" t="s">
        <v>637</v>
      </c>
      <c r="B2557" s="99" t="s">
        <v>1302</v>
      </c>
      <c r="C2557" s="99">
        <v>3</v>
      </c>
      <c r="D2557" s="103">
        <v>0.002535858811261912</v>
      </c>
      <c r="E2557" s="103">
        <v>2.007534417897258</v>
      </c>
      <c r="F2557" s="99" t="s">
        <v>457</v>
      </c>
      <c r="G2557" s="99" t="b">
        <v>0</v>
      </c>
      <c r="H2557" s="99" t="b">
        <v>0</v>
      </c>
      <c r="I2557" s="99" t="b">
        <v>0</v>
      </c>
      <c r="J2557" s="99" t="b">
        <v>0</v>
      </c>
      <c r="K2557" s="99" t="b">
        <v>1</v>
      </c>
      <c r="L2557" s="99" t="b">
        <v>0</v>
      </c>
    </row>
    <row r="2558" spans="1:12" ht="15">
      <c r="A2558" s="101" t="s">
        <v>567</v>
      </c>
      <c r="B2558" s="99" t="s">
        <v>516</v>
      </c>
      <c r="C2558" s="99">
        <v>3</v>
      </c>
      <c r="D2558" s="103">
        <v>0.002535858811261912</v>
      </c>
      <c r="E2558" s="103">
        <v>1.379145487846946</v>
      </c>
      <c r="F2558" s="99" t="s">
        <v>457</v>
      </c>
      <c r="G2558" s="99" t="b">
        <v>0</v>
      </c>
      <c r="H2558" s="99" t="b">
        <v>0</v>
      </c>
      <c r="I2558" s="99" t="b">
        <v>0</v>
      </c>
      <c r="J2558" s="99" t="b">
        <v>0</v>
      </c>
      <c r="K2558" s="99" t="b">
        <v>0</v>
      </c>
      <c r="L2558" s="99" t="b">
        <v>0</v>
      </c>
    </row>
    <row r="2559" spans="1:12" ht="15">
      <c r="A2559" s="101" t="s">
        <v>1295</v>
      </c>
      <c r="B2559" s="99" t="s">
        <v>884</v>
      </c>
      <c r="C2559" s="99">
        <v>3</v>
      </c>
      <c r="D2559" s="103">
        <v>0.002535858811261912</v>
      </c>
      <c r="E2559" s="103">
        <v>2.48465567261692</v>
      </c>
      <c r="F2559" s="99" t="s">
        <v>457</v>
      </c>
      <c r="G2559" s="99" t="b">
        <v>0</v>
      </c>
      <c r="H2559" s="99" t="b">
        <v>0</v>
      </c>
      <c r="I2559" s="99" t="b">
        <v>0</v>
      </c>
      <c r="J2559" s="99" t="b">
        <v>0</v>
      </c>
      <c r="K2559" s="99" t="b">
        <v>0</v>
      </c>
      <c r="L2559" s="99" t="b">
        <v>0</v>
      </c>
    </row>
    <row r="2560" spans="1:12" ht="15">
      <c r="A2560" s="101" t="s">
        <v>1053</v>
      </c>
      <c r="B2560" s="99" t="s">
        <v>1301</v>
      </c>
      <c r="C2560" s="99">
        <v>3</v>
      </c>
      <c r="D2560" s="103">
        <v>0.002535858811261912</v>
      </c>
      <c r="E2560" s="103">
        <v>2.60959440922522</v>
      </c>
      <c r="F2560" s="99" t="s">
        <v>457</v>
      </c>
      <c r="G2560" s="99" t="b">
        <v>0</v>
      </c>
      <c r="H2560" s="99" t="b">
        <v>0</v>
      </c>
      <c r="I2560" s="99" t="b">
        <v>0</v>
      </c>
      <c r="J2560" s="99" t="b">
        <v>0</v>
      </c>
      <c r="K2560" s="99" t="b">
        <v>0</v>
      </c>
      <c r="L2560" s="99" t="b">
        <v>0</v>
      </c>
    </row>
    <row r="2561" spans="1:12" ht="15">
      <c r="A2561" s="101" t="s">
        <v>652</v>
      </c>
      <c r="B2561" s="99" t="s">
        <v>1563</v>
      </c>
      <c r="C2561" s="99">
        <v>2</v>
      </c>
      <c r="D2561" s="103">
        <v>0.0016905725408412748</v>
      </c>
      <c r="E2561" s="103">
        <v>2.3877456596088638</v>
      </c>
      <c r="F2561" s="99" t="s">
        <v>457</v>
      </c>
      <c r="G2561" s="99" t="b">
        <v>0</v>
      </c>
      <c r="H2561" s="99" t="b">
        <v>0</v>
      </c>
      <c r="I2561" s="99" t="b">
        <v>0</v>
      </c>
      <c r="J2561" s="99" t="b">
        <v>1</v>
      </c>
      <c r="K2561" s="99" t="b">
        <v>0</v>
      </c>
      <c r="L2561" s="99" t="b">
        <v>0</v>
      </c>
    </row>
    <row r="2562" spans="1:12" ht="15">
      <c r="A2562" s="101" t="s">
        <v>508</v>
      </c>
      <c r="B2562" s="99" t="s">
        <v>1414</v>
      </c>
      <c r="C2562" s="99">
        <v>2</v>
      </c>
      <c r="D2562" s="103">
        <v>0.0016905725408412748</v>
      </c>
      <c r="E2562" s="103">
        <v>2.0655263648749447</v>
      </c>
      <c r="F2562" s="99" t="s">
        <v>457</v>
      </c>
      <c r="G2562" s="99" t="b">
        <v>0</v>
      </c>
      <c r="H2562" s="99" t="b">
        <v>0</v>
      </c>
      <c r="I2562" s="99" t="b">
        <v>0</v>
      </c>
      <c r="J2562" s="99" t="b">
        <v>0</v>
      </c>
      <c r="K2562" s="99" t="b">
        <v>0</v>
      </c>
      <c r="L2562" s="99" t="b">
        <v>0</v>
      </c>
    </row>
    <row r="2563" spans="1:12" ht="15">
      <c r="A2563" s="101" t="s">
        <v>827</v>
      </c>
      <c r="B2563" s="99" t="s">
        <v>501</v>
      </c>
      <c r="C2563" s="99">
        <v>2</v>
      </c>
      <c r="D2563" s="103">
        <v>0.0016905725408412748</v>
      </c>
      <c r="E2563" s="103">
        <v>2.3085644135612386</v>
      </c>
      <c r="F2563" s="99" t="s">
        <v>457</v>
      </c>
      <c r="G2563" s="99" t="b">
        <v>0</v>
      </c>
      <c r="H2563" s="99" t="b">
        <v>0</v>
      </c>
      <c r="I2563" s="99" t="b">
        <v>0</v>
      </c>
      <c r="J2563" s="99" t="b">
        <v>0</v>
      </c>
      <c r="K2563" s="99" t="b">
        <v>0</v>
      </c>
      <c r="L2563" s="99" t="b">
        <v>0</v>
      </c>
    </row>
    <row r="2564" spans="1:12" ht="15">
      <c r="A2564" s="101" t="s">
        <v>501</v>
      </c>
      <c r="B2564" s="99" t="s">
        <v>1337</v>
      </c>
      <c r="C2564" s="99">
        <v>2</v>
      </c>
      <c r="D2564" s="103">
        <v>0.0016905725408412748</v>
      </c>
      <c r="E2564" s="103">
        <v>2.3085644135612386</v>
      </c>
      <c r="F2564" s="99" t="s">
        <v>457</v>
      </c>
      <c r="G2564" s="99" t="b">
        <v>0</v>
      </c>
      <c r="H2564" s="99" t="b">
        <v>0</v>
      </c>
      <c r="I2564" s="99" t="b">
        <v>0</v>
      </c>
      <c r="J2564" s="99" t="b">
        <v>0</v>
      </c>
      <c r="K2564" s="99" t="b">
        <v>0</v>
      </c>
      <c r="L2564" s="99" t="b">
        <v>0</v>
      </c>
    </row>
    <row r="2565" spans="1:12" ht="15">
      <c r="A2565" s="101" t="s">
        <v>850</v>
      </c>
      <c r="B2565" s="99" t="s">
        <v>1584</v>
      </c>
      <c r="C2565" s="99">
        <v>2</v>
      </c>
      <c r="D2565" s="103">
        <v>0.0016905725408412748</v>
      </c>
      <c r="E2565" s="103">
        <v>2.60959440922522</v>
      </c>
      <c r="F2565" s="99" t="s">
        <v>457</v>
      </c>
      <c r="G2565" s="99" t="b">
        <v>0</v>
      </c>
      <c r="H2565" s="99" t="b">
        <v>0</v>
      </c>
      <c r="I2565" s="99" t="b">
        <v>0</v>
      </c>
      <c r="J2565" s="99" t="b">
        <v>0</v>
      </c>
      <c r="K2565" s="99" t="b">
        <v>0</v>
      </c>
      <c r="L2565" s="99" t="b">
        <v>0</v>
      </c>
    </row>
    <row r="2566" spans="1:12" ht="15">
      <c r="A2566" s="101" t="s">
        <v>538</v>
      </c>
      <c r="B2566" s="99" t="s">
        <v>637</v>
      </c>
      <c r="C2566" s="99">
        <v>2</v>
      </c>
      <c r="D2566" s="103">
        <v>0.0016905725408412748</v>
      </c>
      <c r="E2566" s="103">
        <v>1.1112838554356195</v>
      </c>
      <c r="F2566" s="99" t="s">
        <v>457</v>
      </c>
      <c r="G2566" s="99" t="b">
        <v>0</v>
      </c>
      <c r="H2566" s="99" t="b">
        <v>0</v>
      </c>
      <c r="I2566" s="99" t="b">
        <v>0</v>
      </c>
      <c r="J2566" s="99" t="b">
        <v>0</v>
      </c>
      <c r="K2566" s="99" t="b">
        <v>0</v>
      </c>
      <c r="L2566" s="99" t="b">
        <v>0</v>
      </c>
    </row>
    <row r="2567" spans="1:12" ht="15">
      <c r="A2567" s="101" t="s">
        <v>514</v>
      </c>
      <c r="B2567" s="99" t="s">
        <v>516</v>
      </c>
      <c r="C2567" s="99">
        <v>2</v>
      </c>
      <c r="D2567" s="103">
        <v>0.0016905725408412748</v>
      </c>
      <c r="E2567" s="103">
        <v>1.73453314583352</v>
      </c>
      <c r="F2567" s="99" t="s">
        <v>457</v>
      </c>
      <c r="G2567" s="99" t="b">
        <v>0</v>
      </c>
      <c r="H2567" s="99" t="b">
        <v>0</v>
      </c>
      <c r="I2567" s="99" t="b">
        <v>0</v>
      </c>
      <c r="J2567" s="99" t="b">
        <v>0</v>
      </c>
      <c r="K2567" s="99" t="b">
        <v>0</v>
      </c>
      <c r="L2567" s="99" t="b">
        <v>0</v>
      </c>
    </row>
    <row r="2568" spans="1:12" ht="15">
      <c r="A2568" s="101" t="s">
        <v>478</v>
      </c>
      <c r="B2568" s="99" t="s">
        <v>476</v>
      </c>
      <c r="C2568" s="99">
        <v>2</v>
      </c>
      <c r="D2568" s="103">
        <v>0.0016905725408412748</v>
      </c>
      <c r="E2568" s="103">
        <v>1.2002249387724007</v>
      </c>
      <c r="F2568" s="99" t="s">
        <v>457</v>
      </c>
      <c r="G2568" s="99" t="b">
        <v>0</v>
      </c>
      <c r="H2568" s="99" t="b">
        <v>0</v>
      </c>
      <c r="I2568" s="99" t="b">
        <v>0</v>
      </c>
      <c r="J2568" s="99" t="b">
        <v>0</v>
      </c>
      <c r="K2568" s="99" t="b">
        <v>0</v>
      </c>
      <c r="L2568" s="99" t="b">
        <v>0</v>
      </c>
    </row>
    <row r="2569" spans="1:12" ht="15">
      <c r="A2569" s="101" t="s">
        <v>1105</v>
      </c>
      <c r="B2569" s="99" t="s">
        <v>683</v>
      </c>
      <c r="C2569" s="99">
        <v>2</v>
      </c>
      <c r="D2569" s="103">
        <v>0.0016905725408412748</v>
      </c>
      <c r="E2569" s="103">
        <v>2.3085644135612386</v>
      </c>
      <c r="F2569" s="99" t="s">
        <v>457</v>
      </c>
      <c r="G2569" s="99" t="b">
        <v>0</v>
      </c>
      <c r="H2569" s="99" t="b">
        <v>0</v>
      </c>
      <c r="I2569" s="99" t="b">
        <v>0</v>
      </c>
      <c r="J2569" s="99" t="b">
        <v>0</v>
      </c>
      <c r="K2569" s="99" t="b">
        <v>0</v>
      </c>
      <c r="L2569" s="99" t="b">
        <v>0</v>
      </c>
    </row>
    <row r="2570" spans="1:12" ht="15">
      <c r="A2570" s="101" t="s">
        <v>879</v>
      </c>
      <c r="B2570" s="99" t="s">
        <v>485</v>
      </c>
      <c r="C2570" s="99">
        <v>2</v>
      </c>
      <c r="D2570" s="103">
        <v>0.0016905725408412748</v>
      </c>
      <c r="E2570" s="103">
        <v>2.1324731545055577</v>
      </c>
      <c r="F2570" s="99" t="s">
        <v>457</v>
      </c>
      <c r="G2570" s="99" t="b">
        <v>0</v>
      </c>
      <c r="H2570" s="99" t="b">
        <v>0</v>
      </c>
      <c r="I2570" s="99" t="b">
        <v>0</v>
      </c>
      <c r="J2570" s="99" t="b">
        <v>0</v>
      </c>
      <c r="K2570" s="99" t="b">
        <v>0</v>
      </c>
      <c r="L2570" s="99" t="b">
        <v>0</v>
      </c>
    </row>
    <row r="2571" spans="1:12" ht="15">
      <c r="A2571" s="101" t="s">
        <v>1101</v>
      </c>
      <c r="B2571" s="99" t="s">
        <v>478</v>
      </c>
      <c r="C2571" s="99">
        <v>2</v>
      </c>
      <c r="D2571" s="103">
        <v>0.0016905725408412748</v>
      </c>
      <c r="E2571" s="103">
        <v>1.463466373546982</v>
      </c>
      <c r="F2571" s="99" t="s">
        <v>457</v>
      </c>
      <c r="G2571" s="99" t="b">
        <v>0</v>
      </c>
      <c r="H2571" s="99" t="b">
        <v>0</v>
      </c>
      <c r="I2571" s="99" t="b">
        <v>0</v>
      </c>
      <c r="J2571" s="99" t="b">
        <v>0</v>
      </c>
      <c r="K2571" s="99" t="b">
        <v>0</v>
      </c>
      <c r="L2571" s="99" t="b">
        <v>0</v>
      </c>
    </row>
    <row r="2572" spans="1:12" ht="15">
      <c r="A2572" s="101" t="s">
        <v>518</v>
      </c>
      <c r="B2572" s="99" t="s">
        <v>538</v>
      </c>
      <c r="C2572" s="99">
        <v>2</v>
      </c>
      <c r="D2572" s="103">
        <v>0.0016905725408412748</v>
      </c>
      <c r="E2572" s="103">
        <v>1.48465567261692</v>
      </c>
      <c r="F2572" s="99" t="s">
        <v>457</v>
      </c>
      <c r="G2572" s="99" t="b">
        <v>0</v>
      </c>
      <c r="H2572" s="99" t="b">
        <v>0</v>
      </c>
      <c r="I2572" s="99" t="b">
        <v>0</v>
      </c>
      <c r="J2572" s="99" t="b">
        <v>0</v>
      </c>
      <c r="K2572" s="99" t="b">
        <v>0</v>
      </c>
      <c r="L2572" s="99" t="b">
        <v>0</v>
      </c>
    </row>
    <row r="2573" spans="1:12" ht="15">
      <c r="A2573" s="101" t="s">
        <v>516</v>
      </c>
      <c r="B2573" s="99" t="s">
        <v>2039</v>
      </c>
      <c r="C2573" s="99">
        <v>2</v>
      </c>
      <c r="D2573" s="103">
        <v>0.0016905725408412748</v>
      </c>
      <c r="E2573" s="103">
        <v>2.1836256769529387</v>
      </c>
      <c r="F2573" s="99" t="s">
        <v>457</v>
      </c>
      <c r="G2573" s="99" t="b">
        <v>0</v>
      </c>
      <c r="H2573" s="99" t="b">
        <v>0</v>
      </c>
      <c r="I2573" s="99" t="b">
        <v>0</v>
      </c>
      <c r="J2573" s="99" t="b">
        <v>0</v>
      </c>
      <c r="K2573" s="99" t="b">
        <v>0</v>
      </c>
      <c r="L2573" s="99" t="b">
        <v>0</v>
      </c>
    </row>
    <row r="2574" spans="1:12" ht="15">
      <c r="A2574" s="101" t="s">
        <v>1049</v>
      </c>
      <c r="B2574" s="99" t="s">
        <v>637</v>
      </c>
      <c r="C2574" s="99">
        <v>2</v>
      </c>
      <c r="D2574" s="103">
        <v>0.0016905725408412748</v>
      </c>
      <c r="E2574" s="103">
        <v>1.8314431588415763</v>
      </c>
      <c r="F2574" s="99" t="s">
        <v>457</v>
      </c>
      <c r="G2574" s="99" t="b">
        <v>0</v>
      </c>
      <c r="H2574" s="99" t="b">
        <v>0</v>
      </c>
      <c r="I2574" s="99" t="b">
        <v>0</v>
      </c>
      <c r="J2574" s="99" t="b">
        <v>0</v>
      </c>
      <c r="K2574" s="99" t="b">
        <v>0</v>
      </c>
      <c r="L2574" s="99" t="b">
        <v>0</v>
      </c>
    </row>
    <row r="2575" spans="1:12" ht="15">
      <c r="A2575" s="101" t="s">
        <v>1109</v>
      </c>
      <c r="B2575" s="99" t="s">
        <v>1010</v>
      </c>
      <c r="C2575" s="99">
        <v>2</v>
      </c>
      <c r="D2575" s="103">
        <v>0.0012018874829452012</v>
      </c>
      <c r="E2575" s="103">
        <v>2.7856856682809013</v>
      </c>
      <c r="F2575" s="99" t="s">
        <v>457</v>
      </c>
      <c r="G2575" s="99" t="b">
        <v>0</v>
      </c>
      <c r="H2575" s="99" t="b">
        <v>0</v>
      </c>
      <c r="I2575" s="99" t="b">
        <v>0</v>
      </c>
      <c r="J2575" s="99" t="b">
        <v>0</v>
      </c>
      <c r="K2575" s="99" t="b">
        <v>0</v>
      </c>
      <c r="L2575" s="99" t="b">
        <v>0</v>
      </c>
    </row>
    <row r="2576" spans="1:12" ht="15">
      <c r="A2576" s="101" t="s">
        <v>567</v>
      </c>
      <c r="B2576" s="99" t="s">
        <v>526</v>
      </c>
      <c r="C2576" s="99">
        <v>2</v>
      </c>
      <c r="D2576" s="103">
        <v>0.0016905725408412748</v>
      </c>
      <c r="E2576" s="103">
        <v>1.1159040530723647</v>
      </c>
      <c r="F2576" s="99" t="s">
        <v>457</v>
      </c>
      <c r="G2576" s="99" t="b">
        <v>0</v>
      </c>
      <c r="H2576" s="99" t="b">
        <v>0</v>
      </c>
      <c r="I2576" s="99" t="b">
        <v>0</v>
      </c>
      <c r="J2576" s="99" t="b">
        <v>0</v>
      </c>
      <c r="K2576" s="99" t="b">
        <v>0</v>
      </c>
      <c r="L2576" s="99" t="b">
        <v>0</v>
      </c>
    </row>
    <row r="2577" spans="1:12" ht="15">
      <c r="A2577" s="101" t="s">
        <v>575</v>
      </c>
      <c r="B2577" s="99" t="s">
        <v>538</v>
      </c>
      <c r="C2577" s="99">
        <v>2</v>
      </c>
      <c r="D2577" s="103">
        <v>0.0016905725408412748</v>
      </c>
      <c r="E2577" s="103">
        <v>0.8562667425666085</v>
      </c>
      <c r="F2577" s="99" t="s">
        <v>457</v>
      </c>
      <c r="G2577" s="99" t="b">
        <v>0</v>
      </c>
      <c r="H2577" s="99" t="b">
        <v>0</v>
      </c>
      <c r="I2577" s="99" t="b">
        <v>0</v>
      </c>
      <c r="J2577" s="99" t="b">
        <v>0</v>
      </c>
      <c r="K2577" s="99" t="b">
        <v>0</v>
      </c>
      <c r="L2577" s="99" t="b">
        <v>0</v>
      </c>
    </row>
    <row r="2578" spans="1:12" ht="15">
      <c r="A2578" s="101" t="s">
        <v>881</v>
      </c>
      <c r="B2578" s="99" t="s">
        <v>1105</v>
      </c>
      <c r="C2578" s="99">
        <v>2</v>
      </c>
      <c r="D2578" s="103">
        <v>0.0016905725408412748</v>
      </c>
      <c r="E2578" s="103">
        <v>2.433503150169539</v>
      </c>
      <c r="F2578" s="99" t="s">
        <v>457</v>
      </c>
      <c r="G2578" s="99" t="b">
        <v>0</v>
      </c>
      <c r="H2578" s="99" t="b">
        <v>0</v>
      </c>
      <c r="I2578" s="99" t="b">
        <v>0</v>
      </c>
      <c r="J2578" s="99" t="b">
        <v>0</v>
      </c>
      <c r="K2578" s="99" t="b">
        <v>0</v>
      </c>
      <c r="L2578" s="99" t="b">
        <v>0</v>
      </c>
    </row>
    <row r="2579" spans="1:12" ht="15">
      <c r="A2579" s="101" t="s">
        <v>704</v>
      </c>
      <c r="B2579" s="99" t="s">
        <v>487</v>
      </c>
      <c r="C2579" s="99">
        <v>2</v>
      </c>
      <c r="D2579" s="103">
        <v>0.0016905725408412748</v>
      </c>
      <c r="E2579" s="103">
        <v>1.4335031501695388</v>
      </c>
      <c r="F2579" s="99" t="s">
        <v>457</v>
      </c>
      <c r="G2579" s="99" t="b">
        <v>0</v>
      </c>
      <c r="H2579" s="99" t="b">
        <v>0</v>
      </c>
      <c r="I2579" s="99" t="b">
        <v>0</v>
      </c>
      <c r="J2579" s="99" t="b">
        <v>0</v>
      </c>
      <c r="K2579" s="99" t="b">
        <v>0</v>
      </c>
      <c r="L2579" s="99" t="b">
        <v>0</v>
      </c>
    </row>
    <row r="2580" spans="1:12" ht="15">
      <c r="A2580" s="101" t="s">
        <v>539</v>
      </c>
      <c r="B2580" s="99" t="s">
        <v>540</v>
      </c>
      <c r="C2580" s="99">
        <v>2</v>
      </c>
      <c r="D2580" s="103">
        <v>0.0012018874829452012</v>
      </c>
      <c r="E2580" s="103">
        <v>2.3085644135612386</v>
      </c>
      <c r="F2580" s="99" t="s">
        <v>457</v>
      </c>
      <c r="G2580" s="99" t="b">
        <v>0</v>
      </c>
      <c r="H2580" s="99" t="b">
        <v>0</v>
      </c>
      <c r="I2580" s="99" t="b">
        <v>0</v>
      </c>
      <c r="J2580" s="99" t="b">
        <v>0</v>
      </c>
      <c r="K2580" s="99" t="b">
        <v>0</v>
      </c>
      <c r="L2580" s="99" t="b">
        <v>0</v>
      </c>
    </row>
    <row r="2581" spans="1:12" ht="15">
      <c r="A2581" s="101" t="s">
        <v>507</v>
      </c>
      <c r="B2581" s="99" t="s">
        <v>478</v>
      </c>
      <c r="C2581" s="99">
        <v>2</v>
      </c>
      <c r="D2581" s="103">
        <v>0.0012018874829452012</v>
      </c>
      <c r="E2581" s="103">
        <v>1.2873751144913008</v>
      </c>
      <c r="F2581" s="99" t="s">
        <v>457</v>
      </c>
      <c r="G2581" s="99" t="b">
        <v>0</v>
      </c>
      <c r="H2581" s="99" t="b">
        <v>0</v>
      </c>
      <c r="I2581" s="99" t="b">
        <v>0</v>
      </c>
      <c r="J2581" s="99" t="b">
        <v>0</v>
      </c>
      <c r="K2581" s="99" t="b">
        <v>0</v>
      </c>
      <c r="L2581" s="99" t="b">
        <v>0</v>
      </c>
    </row>
    <row r="2582" spans="1:12" ht="15">
      <c r="A2582" s="101" t="s">
        <v>620</v>
      </c>
      <c r="B2582" s="99" t="s">
        <v>806</v>
      </c>
      <c r="C2582" s="99">
        <v>2</v>
      </c>
      <c r="D2582" s="103">
        <v>0.0016905725408412748</v>
      </c>
      <c r="E2582" s="103">
        <v>2.7856856682809013</v>
      </c>
      <c r="F2582" s="99" t="s">
        <v>457</v>
      </c>
      <c r="G2582" s="99" t="b">
        <v>0</v>
      </c>
      <c r="H2582" s="99" t="b">
        <v>0</v>
      </c>
      <c r="I2582" s="99" t="b">
        <v>0</v>
      </c>
      <c r="J2582" s="99" t="b">
        <v>0</v>
      </c>
      <c r="K2582" s="99" t="b">
        <v>0</v>
      </c>
      <c r="L2582" s="99" t="b">
        <v>0</v>
      </c>
    </row>
    <row r="2583" spans="1:12" ht="15">
      <c r="A2583" s="101" t="s">
        <v>1584</v>
      </c>
      <c r="B2583" s="99" t="s">
        <v>2329</v>
      </c>
      <c r="C2583" s="99">
        <v>2</v>
      </c>
      <c r="D2583" s="103">
        <v>0.0016905725408412748</v>
      </c>
      <c r="E2583" s="103">
        <v>2.60959440922522</v>
      </c>
      <c r="F2583" s="99" t="s">
        <v>457</v>
      </c>
      <c r="G2583" s="99" t="b">
        <v>0</v>
      </c>
      <c r="H2583" s="99" t="b">
        <v>0</v>
      </c>
      <c r="I2583" s="99" t="b">
        <v>0</v>
      </c>
      <c r="J2583" s="99" t="b">
        <v>0</v>
      </c>
      <c r="K2583" s="99" t="b">
        <v>0</v>
      </c>
      <c r="L2583" s="99" t="b">
        <v>0</v>
      </c>
    </row>
    <row r="2584" spans="1:12" ht="15">
      <c r="A2584" s="101" t="s">
        <v>601</v>
      </c>
      <c r="B2584" s="99" t="s">
        <v>2414</v>
      </c>
      <c r="C2584" s="99">
        <v>2</v>
      </c>
      <c r="D2584" s="103">
        <v>0.0016905725408412748</v>
      </c>
      <c r="E2584" s="103">
        <v>2.48465567261692</v>
      </c>
      <c r="F2584" s="99" t="s">
        <v>457</v>
      </c>
      <c r="G2584" s="99" t="b">
        <v>0</v>
      </c>
      <c r="H2584" s="99" t="b">
        <v>0</v>
      </c>
      <c r="I2584" s="99" t="b">
        <v>0</v>
      </c>
      <c r="J2584" s="99" t="b">
        <v>0</v>
      </c>
      <c r="K2584" s="99" t="b">
        <v>1</v>
      </c>
      <c r="L2584" s="99" t="b">
        <v>0</v>
      </c>
    </row>
    <row r="2585" spans="1:12" ht="15">
      <c r="A2585" s="101" t="s">
        <v>546</v>
      </c>
      <c r="B2585" s="99" t="s">
        <v>479</v>
      </c>
      <c r="C2585" s="99">
        <v>2</v>
      </c>
      <c r="D2585" s="103">
        <v>0.0016905725408412748</v>
      </c>
      <c r="E2585" s="103">
        <v>1.5426476195946068</v>
      </c>
      <c r="F2585" s="99" t="s">
        <v>457</v>
      </c>
      <c r="G2585" s="99" t="b">
        <v>0</v>
      </c>
      <c r="H2585" s="99" t="b">
        <v>0</v>
      </c>
      <c r="I2585" s="99" t="b">
        <v>0</v>
      </c>
      <c r="J2585" s="99" t="b">
        <v>0</v>
      </c>
      <c r="K2585" s="99" t="b">
        <v>0</v>
      </c>
      <c r="L2585" s="99" t="b">
        <v>0</v>
      </c>
    </row>
    <row r="2586" spans="1:12" ht="15">
      <c r="A2586" s="101" t="s">
        <v>1010</v>
      </c>
      <c r="B2586" s="99" t="s">
        <v>876</v>
      </c>
      <c r="C2586" s="99">
        <v>2</v>
      </c>
      <c r="D2586" s="103">
        <v>0.0012018874829452012</v>
      </c>
      <c r="E2586" s="103">
        <v>2.7856856682809013</v>
      </c>
      <c r="F2586" s="99" t="s">
        <v>457</v>
      </c>
      <c r="G2586" s="99" t="b">
        <v>0</v>
      </c>
      <c r="H2586" s="99" t="b">
        <v>0</v>
      </c>
      <c r="I2586" s="99" t="b">
        <v>0</v>
      </c>
      <c r="J2586" s="99" t="b">
        <v>0</v>
      </c>
      <c r="K2586" s="99" t="b">
        <v>0</v>
      </c>
      <c r="L2586" s="9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C9DA3DC-1F40-4188-964A-9CB5FDAD35A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2023-02-27T17:24:22Z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