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<sst xmlns="http://schemas.openxmlformats.org/spreadsheetml/2006/main" count="2051" uniqueCount="695">
  <si>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</si>
  <si>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</si>
  <si>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</si>
  <si>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</si>
  <si>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</si>
  <si>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</si>
  <si>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</si>
  <si>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</si>
  <si>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</si>
  <si>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</si>
  <si>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</si>
  <si>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</si>
  <si>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</si>
  <si>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</si>
  <si>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</si>
  <si>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</si>
  <si>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</si>
  <si>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</si>
  <si>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</si>
  <si>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</si>
  <si>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</si>
  <si>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</si>
  <si>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</si>
  <si>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</si>
  <si>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</si>
  <si>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</si>
  <si>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</si>
  <si>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</si>
  <si>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</si>
  <si>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</si>
  <si>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</si>
  <si>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</si>
  <si>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</si>
  <si>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</si>
  <si>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</si>
  <si>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</si>
  <si>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</si>
  <si>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</si>
  <si>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</si>
  <si>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</si>
  <si>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</si>
  <si>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</si>
  <si>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</si>
  <si>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</si>
  <si>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</si>
  <si>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</si>
  <si>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</si>
  <si>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</si>
  <si>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</si>
  <si>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</si>
  <si>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</si>
  <si>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</si>
  <si>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</si>
  <si>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</si>
  <si>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</si>
  <si>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</si>
  <si>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</si>
  <si>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</si>
  <si>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</si>
  <si>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</si>
  <si>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</si>
  <si>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</si>
  <si>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</si>
  <si>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</si>
  <si>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</si>
  <si>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</si>
  <si>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</si>
  <si>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</si>
  <si>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</si>
  <si>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</si>
  <si>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</si>
  <si>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</si>
  <si>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</si>
  <si>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</si>
  <si>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</si>
  <si>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</si>
  <si>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</si>
  <si>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</si>
  <si>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</si>
  <si>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</si>
  <si>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</si>
  <si>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</si>
  <si>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</si>
  <si>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</si>
  <si>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</si>
  <si>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</si>
  <si>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</si>
  <si>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</si>
  <si>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</si>
  <si>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</si>
  <si>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</si>
  <si>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</si>
  <si>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</si>
  <si>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</si>
  <si>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</si>
  <si>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</si>
  <si>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</si>
  <si>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</si>
  <si>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</si>
  <si>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</si>
  <si>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</si>
  <si>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</si>
  <si>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</si>
  <si>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</si>
  <si>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</si>
  <si>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</si>
  <si>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</si>
  <si>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</si>
  <si>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</si>
  <si>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</si>
  <si>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</si>
  <si>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</si>
  <si>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</si>
  <si>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</si>
  <si>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</si>
  <si>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</si>
  <si>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</si>
  <si>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</si>
  <si>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</si>
  <si>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</si>
  <si>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</si>
  <si>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</si>
  <si>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</si>
  <si>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</si>
  <si>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</si>
  <si>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</si>
  <si>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</si>
  <si>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</si>
  <si>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</si>
  <si>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</si>
  <si>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</si>
  <si>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</si>
  <si>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</si>
  <si>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</si>
  <si>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</si>
  <si>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</si>
  <si>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</si>
  <si>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</si>
  <si>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</si>
  <si>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</si>
  <si>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</si>
  <si>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</si>
  <si>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</si>
  <si>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</si>
  <si>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</si>
  <si>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</si>
  <si>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</si>
  <si>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</si>
  <si>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</si>
  <si>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</si>
  <si>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</si>
  <si>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</si>
  <si>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</si>
  <si>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</si>
  <si>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</si>
  <si>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</si>
  <si>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</si>
  <si>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</si>
  <si>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</si>
  <si>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</si>
  <si>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</si>
  <si>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</si>
  <si>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</si>
  <si>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</si>
  <si>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</si>
  <si>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</si>
  <si>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</si>
  <si>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</si>
  <si>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</si>
  <si>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</si>
  <si>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</si>
  <si>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</si>
  <si>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</si>
  <si>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</si>
  <si>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</si>
  <si>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</si>
  <si>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</si>
  <si>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</si>
  <si>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</si>
  <si>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</si>
  <si>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</si>
  <si>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</si>
  <si>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</si>
  <si>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</si>
  <si>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</si>
  <si>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</si>
  <si>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</si>
  <si>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</si>
  <si>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</si>
  <si>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</si>
  <si>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</si>
  <si>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</si>
  <si>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</si>
  <si>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</si>
  <si>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</si>
  <si>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</si>
  <si>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</si>
  <si>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</si>
  <si>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</si>
  <si>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</si>
  <si>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</si>
  <si>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</si>
  <si>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</si>
  <si>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</si>
  <si>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</si>
  <si>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</si>
  <si>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</si>
  <si>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</si>
  <si>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</si>
  <si>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</si>
  <si>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</si>
  <si>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</si>
  <si>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</si>
  <si>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</si>
  <si>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</si>
  <si>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</si>
  <si>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</si>
  <si>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</si>
  <si>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</si>
  <si>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</si>
  <si>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</si>
  <si>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</si>
  <si>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</si>
  <si>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</si>
  <si>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</si>
  <si>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</si>
  <si>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</si>
  <si>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</si>
  <si>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</si>
  <si>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</si>
  <si>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</si>
  <si>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</si>
  <si>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</si>
  <si>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</si>
  <si>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</si>
  <si>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</si>
  <si>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</si>
  <si>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</si>
  <si>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</si>
  <si>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</si>
  <si>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</si>
  <si>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</si>
  <si>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</si>
  <si>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</si>
  <si>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</si>
  <si>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</si>
  <si>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</si>
  <si>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</si>
  <si>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</si>
  <si>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</si>
  <si>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</si>
  <si>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</si>
  <si>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</si>
  <si>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</si>
  <si>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</si>
  <si>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</si>
  <si>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</si>
  <si>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</si>
  <si>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</si>
  <si>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</si>
  <si>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</si>
  <si>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</si>
  <si>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</si>
  <si>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</si>
  <si>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</si>
  <si>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</si>
  <si>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</si>
  <si>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</si>
  <si>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</si>
  <si>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</si>
  <si>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</si>
  <si>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</si>
  <si>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</si>
  <si>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</si>
  <si>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</si>
  <si>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</si>
  <si>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</si>
  <si>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</si>
  <si>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</si>
  <si>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</si>
  <si>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</si>
  <si>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</si>
  <si>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</si>
  <si>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</si>
  <si>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</si>
  <si>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</si>
  <si>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</si>
  <si>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</si>
  <si>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</si>
  <si>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</si>
  <si>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</si>
  <si>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</si>
  <si>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</si>
  <si>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</si>
  <si>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</si>
  <si>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</si>
  <si>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</si>
  <si>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</si>
  <si>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</si>
  <si>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</si>
  <si>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</si>
  <si>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</si>
  <si>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</si>
  <si>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</si>
  <si>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Date</t>
  </si>
  <si>
    <t>Time</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</si>
  <si>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</si>
  <si>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</si>
  <si>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</si>
  <si>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</si>
  <si>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</si>
  <si>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</si>
  <si>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</si>
  <si>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</si>
  <si>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</si>
  <si>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</si>
  <si>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</si>
  <si>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</si>
  <si>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</si>
  <si>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</si>
  <si>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</si>
  <si>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</si>
  <si>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</si>
  <si>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</si>
  <si>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</si>
  <si>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</si>
  <si>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</si>
  <si>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</si>
  <si>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</si>
  <si>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</si>
  <si>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</si>
  <si>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</si>
  <si>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</si>
  <si>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</si>
  <si>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</si>
  <si>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</si>
  <si>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</si>
  <si>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</si>
  <si>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</si>
  <si>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</si>
  <si>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</si>
  <si>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</si>
  <si>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</si>
  <si>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</si>
  <si>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</si>
  <si>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</si>
  <si>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</si>
  <si>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</si>
  <si>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</si>
  <si>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</si>
  <si>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</si>
  <si>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</si>
  <si>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</si>
  <si>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</si>
  <si>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</si>
  <si>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</si>
  <si>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</si>
  <si>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</si>
  <si>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</si>
  <si>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</si>
  <si>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</si>
  <si>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</si>
  <si>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</si>
  <si>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</si>
  <si>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</si>
  <si>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</si>
  <si>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</si>
  <si>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</si>
  <si>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</si>
  <si>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</si>
  <si>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</si>
  <si>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</si>
  <si>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</si>
  <si>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</si>
  <si>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</si>
  <si>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</si>
  <si>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</si>
  <si>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</si>
  <si>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</si>
  <si>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</si>
  <si>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</si>
  <si>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</si>
  <si>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</si>
  <si>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</si>
  <si>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</si>
  <si>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</si>
  <si>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</si>
  <si>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</si>
  <si>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</si>
  <si>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</si>
  <si>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</si>
  <si>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</si>
  <si>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</si>
  <si>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</si>
  <si>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</si>
  <si>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</si>
  <si>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</si>
  <si>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</si>
  <si>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</si>
  <si>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</si>
  <si>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</si>
  <si>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</si>
  <si>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</si>
  <si>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</si>
  <si>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</si>
  <si>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</si>
  <si>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</si>
  <si>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</si>
  <si>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</si>
  <si>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</si>
  <si>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</si>
  <si>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</si>
  <si>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</si>
  <si>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</si>
  <si>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</si>
  <si>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</si>
  <si>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</si>
  <si>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</si>
  <si>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</si>
  <si>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</si>
  <si>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</si>
  <si>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</si>
  <si>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</si>
  <si>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</si>
  <si>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</si>
  <si>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</si>
  <si>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</si>
  <si>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</si>
  <si>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</si>
  <si>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</si>
  <si>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</si>
  <si>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</si>
  <si>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</si>
  <si>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</si>
  <si>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</si>
  <si>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</si>
  <si>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</si>
  <si>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</si>
  <si>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</si>
  <si>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</si>
  <si>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</si>
  <si>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</si>
  <si>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</si>
  <si>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</si>
  <si>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</si>
  <si>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</si>
  <si>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</si>
  <si>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</si>
  <si>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</si>
  <si>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</si>
  <si>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</si>
  <si>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</si>
  <si>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</si>
  <si>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</si>
  <si>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</si>
  <si>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</si>
  <si>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</si>
  <si>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</si>
  <si>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</si>
  <si>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</si>
  <si>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</si>
  <si>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</si>
  <si>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</si>
  <si>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</si>
  <si>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</si>
  <si>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</si>
  <si>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</si>
  <si>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</si>
  <si>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</si>
  <si>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</si>
  <si>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</si>
  <si>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</si>
  <si>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</si>
  <si>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</si>
  <si>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</si>
  <si>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</si>
  <si>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</si>
  <si>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</si>
  <si>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</si>
  <si>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</si>
  <si>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</si>
  <si>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</si>
  <si>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</si>
  <si>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</si>
  <si>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</si>
  <si>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</si>
  <si>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</si>
  <si>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</si>
  <si>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</si>
  <si>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</si>
  <si>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</si>
  <si>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</si>
  <si>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</si>
  <si>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</si>
  <si>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</si>
  <si>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</si>
  <si>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</si>
  <si>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</si>
  <si>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</si>
  <si>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</si>
  <si>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</si>
  <si>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</si>
  <si>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</si>
  <si>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</si>
  <si>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</si>
  <si>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</si>
  <si>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</si>
  <si>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</si>
  <si>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</si>
  <si>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</si>
  <si>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</si>
  <si>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</si>
  <si>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</si>
  <si>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</si>
  <si>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</si>
  <si>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</si>
  <si>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</si>
  <si>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</si>
  <si>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</si>
  <si>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</si>
  <si>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</si>
  <si>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</si>
  <si>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</si>
  <si>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</si>
  <si>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</si>
  <si>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</si>
  <si>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</si>
  <si>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</si>
  <si>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</si>
  <si>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</si>
  <si>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</si>
  <si>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</si>
  <si>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</si>
  <si>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</si>
  <si>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</si>
  <si>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</si>
  <si>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</si>
  <si>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</si>
  <si>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</si>
  <si>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</si>
  <si>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</si>
  <si>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</si>
  <si>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</si>
  <si>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</si>
  <si>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</si>
  <si>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</si>
  <si>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</si>
  <si>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</si>
  <si>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</si>
  <si>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</si>
  <si>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</si>
  <si>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</si>
  <si>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</si>
  <si>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</si>
  <si>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</si>
  <si>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</si>
  <si>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</si>
  <si>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</si>
  <si>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</si>
  <si>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</si>
  <si>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</si>
  <si>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</si>
  <si>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</si>
  <si>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</si>
  <si>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</si>
  <si>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</si>
  <si>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</si>
  <si>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</si>
  <si>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</si>
  <si>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</si>
  <si>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</si>
  <si>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</si>
  <si>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</si>
  <si>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</si>
  <si>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</si>
  <si>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</si>
  <si>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</si>
  <si>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</si>
  <si>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</si>
  <si>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</si>
  <si>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</si>
  <si>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</si>
  <si>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</si>
  <si>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</si>
  <si>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</si>
  <si>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</si>
  <si>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</si>
  <si>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</si>
  <si>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</si>
  <si>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</si>
  <si>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</si>
  <si>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</si>
  <si>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</si>
  <si>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</si>
  <si>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</si>
  <si>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</si>
  <si>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</si>
  <si>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</si>
  <si>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</si>
  <si>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</si>
  <si>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</si>
  <si>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</si>
  <si>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</si>
  <si>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</si>
  <si>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</si>
  <si>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</si>
  <si>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</si>
  <si>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</si>
  <si>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</si>
  <si>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</si>
  <si>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</si>
  <si>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</si>
  <si>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</si>
  <si>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</si>
  <si>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</si>
  <si>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</si>
  <si>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</si>
  <si>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</si>
  <si>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</si>
  <si>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</si>
  <si>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</si>
  <si>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</si>
  <si>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</si>
  <si>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</si>
  <si>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</si>
  <si>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</si>
  <si>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</si>
  <si>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</si>
  <si>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</si>
  <si>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</si>
  <si>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</si>
  <si>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</si>
  <si>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</si>
  <si>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</si>
  <si>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</si>
  <si>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</si>
  <si>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</si>
  <si>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</si>
  <si>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</si>
  <si>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</si>
  <si>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</si>
  <si>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</si>
  <si>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</si>
  <si>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</si>
  <si>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</si>
  <si>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</si>
  <si>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</si>
  <si>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</si>
  <si>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</si>
  <si>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</si>
  <si>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</si>
  <si>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</si>
  <si>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Not Applicable</t>
  </si>
  <si>
    <t>▓0▓0▓0▓True▓Black▓Black▓▓▓0▓0▓0▓0▓0▓False▓▓0▓0▓0▓0▓0▓False▓▓0▓0▓0▓True▓Black▓Black▓▓▓0▓0▓0▓0▓0▓False▓▓0▓0▓0▓0▓0▓False▓▓0▓0▓0▓0▓0▓False▓▓0▓0▓0▓0▓0▓False</t>
  </si>
  <si>
    <t>User ID</t>
  </si>
  <si>
    <t>Sentiment List#1</t>
  </si>
  <si>
    <t>Sentiment List#2</t>
  </si>
  <si>
    <t>Sentiment List#3</t>
  </si>
  <si>
    <t>Words in Sentiment List#1</t>
  </si>
  <si>
    <t>Words in Sentiment List#2</t>
  </si>
  <si>
    <t>Words in Sentiment List#3</t>
  </si>
  <si>
    <t>Positive</t>
  </si>
  <si>
    <t>Negative</t>
  </si>
  <si>
    <t>(Add your own word list)</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</si>
  <si>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</si>
  <si>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</si>
  <si>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</si>
  <si>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</si>
  <si>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</si>
  <si>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</si>
  <si>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</si>
  <si>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</si>
  <si>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</si>
  <si>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</si>
  <si>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</si>
  <si>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</si>
  <si>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</si>
  <si>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</si>
  <si>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</si>
  <si>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</si>
  <si>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</si>
  <si>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</si>
  <si>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</si>
  <si>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</si>
  <si>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</si>
  <si>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</si>
  <si>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</si>
  <si>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</si>
  <si>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</si>
  <si>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</si>
  <si>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</si>
  <si>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</si>
  <si>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</si>
  <si>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</si>
  <si>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GraphSource░GraphServerTwitterSearch▓GraphTerm░SMProfs▓ImportDescription░The graph represents a network of 0 Twitter users whose tweets in the requested range contained "SMProfs", or who was replied to or mentioned in those tweets.  The network was obtained from the NodeXL Graph Server on Wednesday, 07 December 2022 at 18:56 UTC.
The requested start date was Wednesday, 07 December 2022 at 12:56 UTC and the maximum number of tweets (going backward in time) was 10,000.
There is an edge for each "replies-to" relationship in a tweet, an edge for each "mentions" relationship in a tweet, and a self-loop edge for each tweet that is not a "replies-to" or "mentions".▓ImportSuggestedTitle░SMProfs Twitter NodeXL SNA Map and Report for Wednesday, 07 December 2022 at 18:56 UTC▓ImportSuggestedFileNameNoExtension░2022-12-07 18-56-35 NodeXL Graph Server SMProfs▓GroupingDescription░The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</si>
</sst>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14" fontId="0" fillId="0" borderId="0" xfId="0" applyNumberFormat="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0" fillId="3" borderId="1" xfId="27"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1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border>
        <left style="thin">
          <color theme="0"/>
        </left>
      </border>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9"/>
      <tableStyleElement type="headerRow" dxfId="308"/>
    </tableStyle>
    <tableStyle name="NodeXL Table" pivot="0" count="1">
      <tableStyleElement type="headerRow" dxfId="3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5800898"/>
        <c:axId val="32446035"/>
      </c:barChart>
      <c:catAx>
        <c:axId val="558008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446035"/>
        <c:crosses val="autoZero"/>
        <c:auto val="1"/>
        <c:lblOffset val="100"/>
        <c:noMultiLvlLbl val="0"/>
      </c:catAx>
      <c:valAx>
        <c:axId val="32446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00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3578860"/>
        <c:axId val="10883149"/>
      </c:barChart>
      <c:catAx>
        <c:axId val="235788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883149"/>
        <c:crosses val="autoZero"/>
        <c:auto val="1"/>
        <c:lblOffset val="100"/>
        <c:noMultiLvlLbl val="0"/>
      </c:catAx>
      <c:valAx>
        <c:axId val="108831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8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30839478"/>
        <c:axId val="9119847"/>
      </c:barChart>
      <c:catAx>
        <c:axId val="308394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19847"/>
        <c:crosses val="autoZero"/>
        <c:auto val="1"/>
        <c:lblOffset val="100"/>
        <c:noMultiLvlLbl val="0"/>
      </c:catAx>
      <c:valAx>
        <c:axId val="9119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3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4969760"/>
        <c:axId val="510113"/>
      </c:barChart>
      <c:catAx>
        <c:axId val="149697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0113"/>
        <c:crosses val="autoZero"/>
        <c:auto val="1"/>
        <c:lblOffset val="100"/>
        <c:noMultiLvlLbl val="0"/>
      </c:catAx>
      <c:valAx>
        <c:axId val="510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9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591018"/>
        <c:axId val="41319163"/>
      </c:barChart>
      <c:catAx>
        <c:axId val="45910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319163"/>
        <c:crosses val="autoZero"/>
        <c:auto val="1"/>
        <c:lblOffset val="100"/>
        <c:noMultiLvlLbl val="0"/>
      </c:catAx>
      <c:valAx>
        <c:axId val="41319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1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6328148"/>
        <c:axId val="58517877"/>
      </c:barChart>
      <c:catAx>
        <c:axId val="363281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517877"/>
        <c:crosses val="autoZero"/>
        <c:auto val="1"/>
        <c:lblOffset val="100"/>
        <c:noMultiLvlLbl val="0"/>
      </c:catAx>
      <c:valAx>
        <c:axId val="58517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2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6898846"/>
        <c:axId val="42327567"/>
      </c:barChart>
      <c:catAx>
        <c:axId val="568988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27567"/>
        <c:crosses val="autoZero"/>
        <c:auto val="1"/>
        <c:lblOffset val="100"/>
        <c:noMultiLvlLbl val="0"/>
      </c:catAx>
      <c:valAx>
        <c:axId val="42327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98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5403784"/>
        <c:axId val="5980873"/>
      </c:barChart>
      <c:catAx>
        <c:axId val="454037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0873"/>
        <c:crosses val="autoZero"/>
        <c:auto val="1"/>
        <c:lblOffset val="100"/>
        <c:noMultiLvlLbl val="0"/>
      </c:catAx>
      <c:valAx>
        <c:axId val="5980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03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53827858"/>
        <c:axId val="14688675"/>
      </c:barChart>
      <c:catAx>
        <c:axId val="53827858"/>
        <c:scaling>
          <c:orientation val="minMax"/>
        </c:scaling>
        <c:axPos val="b"/>
        <c:delete val="1"/>
        <c:majorTickMark val="out"/>
        <c:minorTickMark val="none"/>
        <c:tickLblPos val="none"/>
        <c:crossAx val="14688675"/>
        <c:crosses val="autoZero"/>
        <c:auto val="1"/>
        <c:lblOffset val="100"/>
        <c:noMultiLvlLbl val="0"/>
      </c:catAx>
      <c:valAx>
        <c:axId val="14688675"/>
        <c:scaling>
          <c:orientation val="minMax"/>
        </c:scaling>
        <c:axPos val="l"/>
        <c:delete val="1"/>
        <c:majorTickMark val="out"/>
        <c:minorTickMark val="none"/>
        <c:tickLblPos val="none"/>
        <c:crossAx val="538278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T3" totalsRowShown="0" headerRowDxfId="306" dataDxfId="305">
  <autoFilter ref="A2:BT3"/>
  <tableColumns count="72">
    <tableColumn id="1" name="Vertex 1" dataDxfId="209"/>
    <tableColumn id="2" name="Vertex 2" dataDxfId="207"/>
    <tableColumn id="3" name="Color" dataDxfId="208"/>
    <tableColumn id="4" name="Width" dataDxfId="304"/>
    <tableColumn id="11" name="Style" dataDxfId="303"/>
    <tableColumn id="5" name="Opacity" dataDxfId="302"/>
    <tableColumn id="6" name="Visibility" dataDxfId="301"/>
    <tableColumn id="10" name="Label" dataDxfId="300"/>
    <tableColumn id="12" name="Label Text Color" dataDxfId="299"/>
    <tableColumn id="13" name="Label Font Size" dataDxfId="298"/>
    <tableColumn id="14" name="Reciprocated?" dataDxfId="130"/>
    <tableColumn id="7" name="ID" dataDxfId="297"/>
    <tableColumn id="9" name="Dynamic Filter" dataDxfId="296"/>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Tweet Date (UTC)" dataDxfId="199"/>
    <tableColumn id="22" name="Twitter Page for Tweet" dataDxfId="198"/>
    <tableColumn id="23" name="Latitude" dataDxfId="197"/>
    <tableColumn id="24" name="Longitude" dataDxfId="196"/>
    <tableColumn id="25" name="Imported ID" dataDxfId="195"/>
    <tableColumn id="26" name="In-Reply-To Tweet ID" dataDxfId="193"/>
    <tableColumn id="27" name="Edge Weight" dataDxfId="194"/>
    <tableColumn id="28" name="Sentiment List #1: Positive Word Count" dataDxfId="295"/>
    <tableColumn id="29" name="Sentiment List #1: Positive Word Percentage (%)" dataDxfId="294"/>
    <tableColumn id="30" name="Sentiment List #2: Negative Word Count" dataDxfId="293"/>
    <tableColumn id="31" name="Sentiment List #2: Negative Word Percentage (%)" dataDxfId="292"/>
    <tableColumn id="32" name="Sentiment List #3: (Add your own word list) Word Count" dataDxfId="291"/>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192"/>
    <tableColumn id="39" name="Favorited" dataDxfId="191"/>
    <tableColumn id="40" name="Favorite Count" dataDxfId="190"/>
    <tableColumn id="41" name="In-Reply-To User ID" dataDxfId="189"/>
    <tableColumn id="42" name="Is Quote Status" dataDxfId="188"/>
    <tableColumn id="43" name="Language" dataDxfId="187"/>
    <tableColumn id="44" name="Possibly Sensitive" dataDxfId="186"/>
    <tableColumn id="45" name="Quoted Status ID" dataDxfId="185"/>
    <tableColumn id="46" name="Retweeted" dataDxfId="184"/>
    <tableColumn id="47" name="Retweet Count" dataDxfId="183"/>
    <tableColumn id="48" name="Retweet ID" dataDxfId="182"/>
    <tableColumn id="49" name="Source" dataDxfId="181"/>
    <tableColumn id="50" name="Truncated" dataDxfId="180"/>
    <tableColumn id="51" name="Unified Twitter ID" dataDxfId="179"/>
    <tableColumn id="52" name="Imported Tweet Type" dataDxfId="178"/>
    <tableColumn id="53" name="Added By Extended Analysis" dataDxfId="177"/>
    <tableColumn id="54" name="Corrected By Extended Analysis" dataDxfId="176"/>
    <tableColumn id="55" name="Place Bounding Box" dataDxfId="175"/>
    <tableColumn id="56" name="Place Country" dataDxfId="174"/>
    <tableColumn id="57" name="Place Country Code" dataDxfId="173"/>
    <tableColumn id="58" name="Place Full Name" dataDxfId="172"/>
    <tableColumn id="59" name="Place ID" dataDxfId="171"/>
    <tableColumn id="60" name="Place Name" dataDxfId="170"/>
    <tableColumn id="61" name="Place Type" dataDxfId="169"/>
    <tableColumn id="62" name="Place URL" dataDxfId="134"/>
    <tableColumn id="63" name="Vertex 1 Group" dataDxfId="133">
      <calculatedColumnFormula>REPLACE(INDEX(GroupVertices[Group], MATCH(Edges[[#This Row],[Vertex 1]],GroupVertices[Vertex],0)),1,1,"")</calculatedColumnFormula>
    </tableColumn>
    <tableColumn id="64" name="Vertex 2 Group" dataDxfId="131">
      <calculatedColumnFormula>REPLACE(INDEX(GroupVertices[Group], MATCH(Edges[[#This Row],[Vertex 2]],GroupVertices[Vertex],0)),1,1,"")</calculatedColumnFormula>
    </tableColumn>
    <tableColumn id="65" name="Date" dataDxfId="132"/>
    <tableColumn id="66" name="Time" dataDxfId="52"/>
    <tableColumn id="67" name="Sentiment List #1: List1 Word Count" dataDxfId="51"/>
    <tableColumn id="68" name="Sentiment List #1: List1 Word Percentage (%)" dataDxfId="50"/>
    <tableColumn id="69" name="Sentiment List #2: List2 Word Count" dataDxfId="49"/>
    <tableColumn id="70" name="Sentiment List #2: List2 Word Percentage (%)" dataDxfId="48"/>
    <tableColumn id="71" name="Sentiment List #3: List3 Word Count" dataDxfId="47"/>
    <tableColumn id="72" name="Sentiment List #3: List3 Word Percentage (%)" dataDxfId="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226" dataDxfId="225">
  <autoFilter ref="A2:C3"/>
  <tableColumns count="3">
    <tableColumn id="1" name="Group 1" dataDxfId="224"/>
    <tableColumn id="2" name="Group 2" dataDxfId="223"/>
    <tableColumn id="3" name="Edges" dataDxfId="22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B2" totalsRowShown="0" headerRowDxfId="129" dataDxfId="128">
  <autoFilter ref="A1:B2"/>
  <tableColumns count="2">
    <tableColumn id="1" name="Top URLs in Tweet in Entire Graph" dataDxfId="127"/>
    <tableColumn id="2" name="Entire Graph Count" dataDxfId="1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B5" totalsRowShown="0" headerRowDxfId="124" dataDxfId="123">
  <autoFilter ref="A4:B5"/>
  <tableColumns count="2">
    <tableColumn id="1" name="Top Domains in Tweet in Entire Graph" dataDxfId="122"/>
    <tableColumn id="2" name="Entire Graph Count" dataDxfId="12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B8" totalsRowShown="0" headerRowDxfId="119" dataDxfId="118">
  <autoFilter ref="A7:B8"/>
  <tableColumns count="2">
    <tableColumn id="1" name="Top Hashtags in Tweet in Entire Graph" dataDxfId="117"/>
    <tableColumn id="2" name="Entire Graph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B11" totalsRowShown="0" headerRowDxfId="114" dataDxfId="113">
  <autoFilter ref="A10:B11"/>
  <tableColumns count="2">
    <tableColumn id="1" name="Top Words in Tweet in Entire Graph" dataDxfId="112"/>
    <tableColumn id="2" name="Entire Graph Count" dataDxfId="1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3:B14" totalsRowShown="0" headerRowDxfId="109" dataDxfId="108">
  <autoFilter ref="A13:B14"/>
  <tableColumns count="2">
    <tableColumn id="1" name="Top Word Pairs in Tweet in Entire Graph" dataDxfId="107"/>
    <tableColumn id="2" name="Entire Graph Count" dataDxfId="10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16:B17" totalsRowShown="0" headerRowDxfId="104" dataDxfId="103">
  <autoFilter ref="A16:B17"/>
  <tableColumns count="2">
    <tableColumn id="1" name="Top Replied-To in Entire Graph" dataDxfId="102"/>
    <tableColumn id="2" name="Entire Graph Count" dataDxfId="10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19:B20" totalsRowShown="0" headerRowDxfId="100" dataDxfId="99">
  <autoFilter ref="A19:B20"/>
  <tableColumns count="2">
    <tableColumn id="1" name="Top Mentioned in Entire Graph" dataDxfId="98"/>
    <tableColumn id="2" name="Entire Graph Count" dataDxfId="9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2:B23" totalsRowShown="0" headerRowDxfId="94" dataDxfId="93">
  <autoFilter ref="A22:B23"/>
  <tableColumns count="2">
    <tableColumn id="1" name="Top Tweeters in Entire Graph" dataDxfId="92"/>
    <tableColumn id="2" name="Entire Graph Count" dataDxfId="9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3" totalsRowShown="0" headerRowDxfId="290" dataDxfId="289">
  <autoFilter ref="A2:CA3"/>
  <sortState ref="A3:BJ18">
    <sortCondition descending="1" sortBy="value" ref="V3:V18"/>
  </sortState>
  <tableColumns count="79">
    <tableColumn id="1" name="Vertex" dataDxfId="288"/>
    <tableColumn id="62" name="Subgraph" dataDxfId="287"/>
    <tableColumn id="2" name="Color" dataDxfId="286"/>
    <tableColumn id="5" name="Shape" dataDxfId="285"/>
    <tableColumn id="6" name="Size" dataDxfId="284"/>
    <tableColumn id="4" name="Opacity" dataDxfId="149"/>
    <tableColumn id="7" name="Image File" dataDxfId="147"/>
    <tableColumn id="3" name="Visibility" dataDxfId="148"/>
    <tableColumn id="10" name="Label" dataDxfId="283"/>
    <tableColumn id="16" name="Label Fill Color" dataDxfId="282"/>
    <tableColumn id="9" name="Label Position" dataDxfId="143"/>
    <tableColumn id="8" name="Tooltip" dataDxfId="141"/>
    <tableColumn id="18" name="Layout Order" dataDxfId="142"/>
    <tableColumn id="13" name="X" dataDxfId="281"/>
    <tableColumn id="14" name="Y" dataDxfId="280"/>
    <tableColumn id="12" name="Locked?" dataDxfId="279"/>
    <tableColumn id="19" name="Polar R" dataDxfId="278"/>
    <tableColumn id="20" name="Polar Angle" dataDxfId="277"/>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6"/>
    <tableColumn id="28" name="Dynamic Filter" dataDxfId="275"/>
    <tableColumn id="17" name="Add Your Own Columns Here" dataDxfId="168"/>
    <tableColumn id="30" name="Name" dataDxfId="167"/>
    <tableColumn id="31" name="Followed" dataDxfId="166"/>
    <tableColumn id="32" name="Followers" dataDxfId="165"/>
    <tableColumn id="33" name="Tweets" dataDxfId="164"/>
    <tableColumn id="34" name="Favorites" dataDxfId="163"/>
    <tableColumn id="35" name="Time Zone UTC Offset (Seconds)" dataDxfId="162"/>
    <tableColumn id="36" name="Description" dataDxfId="161"/>
    <tableColumn id="37" name="Location" dataDxfId="160"/>
    <tableColumn id="38" name="Web" dataDxfId="159"/>
    <tableColumn id="39" name="Time Zone" dataDxfId="158"/>
    <tableColumn id="40" name="Joined Twitter Date (UTC)" dataDxfId="157"/>
    <tableColumn id="41" name="Profile Banner Url" dataDxfId="156"/>
    <tableColumn id="42" name="Default Profile" dataDxfId="155"/>
    <tableColumn id="43" name="Default Profile Image" dataDxfId="154"/>
    <tableColumn id="44" name="Geo Enabled" dataDxfId="153"/>
    <tableColumn id="45" name="Language" dataDxfId="152"/>
    <tableColumn id="46" name="Listed Count" dataDxfId="151"/>
    <tableColumn id="47" name="Profile Background Image Url" dataDxfId="150"/>
    <tableColumn id="48" name="Verified" dataDxfId="146"/>
    <tableColumn id="49" name="Custom Menu Item Text" dataDxfId="145"/>
    <tableColumn id="50" name="Custom Menu Item Action" dataDxfId="144"/>
    <tableColumn id="51" name="Tweeted Search Term?" dataDxfId="87"/>
    <tableColumn id="52" name="Top URLs in Tweet by Count" dataDxfId="86"/>
    <tableColumn id="53" name="Top URLs in Tweet by Salience" dataDxfId="85"/>
    <tableColumn id="54" name="Top Domains in Tweet by Count" dataDxfId="84"/>
    <tableColumn id="55" name="Top Domains in Tweet by Salience" dataDxfId="83"/>
    <tableColumn id="56" name="Top Hashtags in Tweet by Count" dataDxfId="82"/>
    <tableColumn id="57" name="Top Hashtags in Tweet by Salience" dataDxfId="81"/>
    <tableColumn id="58" name="Top Words in Tweet by Count" dataDxfId="80"/>
    <tableColumn id="59" name="Top Words in Tweet by Salience" dataDxfId="79"/>
    <tableColumn id="60" name="Top Word Pairs in Tweet by Count" dataDxfId="78"/>
    <tableColumn id="61" name="Top Word Pairs in Tweet by Salience" dataDxfId="76"/>
    <tableColumn id="63" name="Sentiment List #1: Positive Word Count" dataDxfId="77"/>
    <tableColumn id="64" name="Sentiment List #1: Positive Word Percentage (%)" dataDxfId="274"/>
    <tableColumn id="65" name="Sentiment List #2: Negative Word Count" dataDxfId="273"/>
    <tableColumn id="66" name="Sentiment List #2: Negative Word Percentage (%)" dataDxfId="272"/>
    <tableColumn id="67" name="Sentiment List #3: (Add your own word list) Word Count" dataDxfId="271"/>
    <tableColumn id="68" name="Sentiment List #3: (Add your own word list) Word Percentage (%)" dataDxfId="33"/>
    <tableColumn id="69" name="Non-categorized Word Count" dataDxfId="32"/>
    <tableColumn id="70" name="Non-categorized Word Percentage (%)" dataDxfId="31"/>
    <tableColumn id="71" name="Vertex Content Word Count" dataDxfId="29"/>
    <tableColumn id="72" name="Vertex Group" dataDxfId="30">
      <calculatedColumnFormula>REPLACE(INDEX(GroupVertices[Group], MATCH(Vertices[[#This Row],[Vertex]],GroupVertices[Vertex],0)),1,1,"")</calculatedColumnFormula>
    </tableColumn>
    <tableColumn id="73" name="User ID" dataDxfId="40"/>
    <tableColumn id="74" name="Sentiment List #1: List1 Word Count" dataDxfId="39"/>
    <tableColumn id="75" name="Sentiment List #1: List1 Word Percentage (%)" dataDxfId="38"/>
    <tableColumn id="76" name="Sentiment List #2: List2 Word Count" dataDxfId="37"/>
    <tableColumn id="77" name="Sentiment List #2: List2 Word Percentage (%)" dataDxfId="36"/>
    <tableColumn id="78" name="Sentiment List #3: List3 Word Count" dataDxfId="35"/>
    <tableColumn id="79" name="Sentiment List #3: List3 Word Percentage (%)" dataDxfId="34"/>
  </tableColumns>
  <tableStyleInfo name="NodeXL Table" showFirstColumn="0" showLastColumn="0" showRowStripes="0" showColumnStripes="0"/>
</table>
</file>

<file path=xl/tables/table20.xml><?xml version="1.0" encoding="utf-8"?>
<table xmlns="http://schemas.openxmlformats.org/spreadsheetml/2006/main" id="20" name="Words" displayName="Words" ref="A1:G9" totalsRowShown="0" headerRowDxfId="75" dataDxfId="74">
  <autoFilter ref="A1:G9"/>
  <tableColumns count="7">
    <tableColumn id="1" name="Word" dataDxfId="73"/>
    <tableColumn id="2" name="Count" dataDxfId="72"/>
    <tableColumn id="3" name="Salience" dataDxfId="71"/>
    <tableColumn id="4" name="Group" dataDxfId="70"/>
    <tableColumn id="5" name="Word on Sentiment List #1: List1" dataDxfId="69"/>
    <tableColumn id="6" name="Word on Sentiment List #2: List2" dataDxfId="68"/>
    <tableColumn id="7" name="Word on Sentiment List #3: List3" dataDxfId="67"/>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 totalsRowShown="0" headerRowDxfId="66" dataDxfId="65">
  <autoFilter ref="A1:L2"/>
  <tableColumns count="12">
    <tableColumn id="1" name="Word 1" dataDxfId="64"/>
    <tableColumn id="2" name="Word 2" dataDxfId="63"/>
    <tableColumn id="3" name="Count" dataDxfId="62"/>
    <tableColumn id="4" name="Salience" dataDxfId="61"/>
    <tableColumn id="5" name="Mutual Information" dataDxfId="60"/>
    <tableColumn id="6" name="Group" dataDxfId="59"/>
    <tableColumn id="7" name="Word1 on Sentiment List #1: List1" dataDxfId="58"/>
    <tableColumn id="8" name="Word1 on Sentiment List #2: List2" dataDxfId="57"/>
    <tableColumn id="9" name="Word1 on Sentiment List #3: List3" dataDxfId="56"/>
    <tableColumn id="10" name="Word2 on Sentiment List #1: List1" dataDxfId="55"/>
    <tableColumn id="11" name="Word2 on Sentiment List #2: List2" dataDxfId="54"/>
    <tableColumn id="12" name="Word2 on Sentiment List #3: List3" dataDxfId="53"/>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221" dataDxfId="220">
  <autoFilter ref="A1:D407"/>
  <tableColumns count="4">
    <tableColumn id="1" name="VertexID" dataDxfId="219"/>
    <tableColumn id="2" name="Word" dataDxfId="218"/>
    <tableColumn id="3" name="Imported ID" dataDxfId="217"/>
    <tableColumn id="4" name="Date" dataDxfId="216"/>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15" dataDxfId="214">
  <autoFilter ref="A1:B176"/>
  <tableColumns count="2">
    <tableColumn id="1" name="Word" dataDxfId="213"/>
    <tableColumn id="2" name="List" dataDxfId="212"/>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211" dataDxfId="210">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3" totalsRowShown="0" headerRowDxfId="270">
  <autoFilter ref="A2:AU3"/>
  <tableColumns count="47">
    <tableColumn id="1" name="Group" dataDxfId="140"/>
    <tableColumn id="2" name="Vertex Color" dataDxfId="139"/>
    <tableColumn id="3" name="Vertex Shape" dataDxfId="138"/>
    <tableColumn id="22" name="Visibility" dataDxfId="269"/>
    <tableColumn id="4" name="Collapsed?"/>
    <tableColumn id="18" name="Label" dataDxfId="268"/>
    <tableColumn id="20" name="Collapsed X"/>
    <tableColumn id="21" name="Collapsed Y"/>
    <tableColumn id="6" name="ID" dataDxfId="267"/>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125"/>
    <tableColumn id="23" name="Top URLs in Tweet" dataDxfId="120"/>
    <tableColumn id="26" name="Top Domains in Tweet" dataDxfId="115"/>
    <tableColumn id="27" name="Top Hashtags in Tweet" dataDxfId="110"/>
    <tableColumn id="28" name="Top Words in Tweet" dataDxfId="105"/>
    <tableColumn id="29" name="Top Word Pairs in Tweet" dataDxfId="96"/>
    <tableColumn id="30" name="Top Replied-To in Tweet" dataDxfId="95"/>
    <tableColumn id="31" name="Top Mentioned in Tweet" dataDxfId="90"/>
    <tableColumn id="32" name="Top Tweeters" dataDxfId="88"/>
    <tableColumn id="33" name="Sentiment List #1: Positive Word Count" dataDxfId="89"/>
    <tableColumn id="34" name="Sentiment List #1: Positive Word Percentage (%)" dataDxfId="252"/>
    <tableColumn id="35" name="Sentiment List #2: Negative Word Count" dataDxfId="251"/>
    <tableColumn id="36" name="Sentiment List #2: Negative Word Percentage (%)" dataDxfId="250"/>
    <tableColumn id="37" name="Sentiment List #3: (Add your own word list) Word Count" dataDxfId="249"/>
    <tableColumn id="38" name="Sentiment List #3: (Add your own word list) Word Percentage (%)" dataDxfId="23"/>
    <tableColumn id="39" name="Non-categorized Word Count" dataDxfId="22"/>
    <tableColumn id="40" name="Non-categorized Word Percentage (%)" dataDxfId="21"/>
    <tableColumn id="41" name="Group Content Word Count" dataDxfId="19"/>
    <tableColumn id="42" name="Sentiment List #1: List1 Word Count" dataDxfId="20"/>
    <tableColumn id="43" name="Sentiment List #1: List1 Word Percentage (%)" dataDxfId="28"/>
    <tableColumn id="44" name="Sentiment List #2: List2 Word Count" dataDxfId="27"/>
    <tableColumn id="45" name="Sentiment List #2: List2 Word Percentage (%)" dataDxfId="26"/>
    <tableColumn id="46" name="Sentiment List #3: List3 Word Count" dataDxfId="25"/>
    <tableColumn id="47" name="Sentiment List #3: List3 Word Percentage (%)"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48" dataDxfId="247">
  <autoFilter ref="A1:C2"/>
  <tableColumns count="3">
    <tableColumn id="1" name="Group" dataDxfId="137"/>
    <tableColumn id="2" name="Vertex" dataDxfId="136"/>
    <tableColumn id="3" name="Vertex ID" dataDxfId="1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18"/>
    <tableColumn id="2" name="Value" dataDxfId="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46"/>
    <tableColumn id="2" name="Degree Frequency" dataDxfId="245">
      <calculatedColumnFormula>COUNTIF(Vertices[Degree], "&gt;= " &amp; D2) - COUNTIF(Vertices[Degree], "&gt;=" &amp; D3)</calculatedColumnFormula>
    </tableColumn>
    <tableColumn id="3" name="In-Degree Bin" dataDxfId="244"/>
    <tableColumn id="4" name="In-Degree Frequency" dataDxfId="243">
      <calculatedColumnFormula>COUNTIF(Vertices[In-Degree], "&gt;= " &amp; F2) - COUNTIF(Vertices[In-Degree], "&gt;=" &amp; F3)</calculatedColumnFormula>
    </tableColumn>
    <tableColumn id="5" name="Out-Degree Bin" dataDxfId="242"/>
    <tableColumn id="6" name="Out-Degree Frequency" dataDxfId="241">
      <calculatedColumnFormula>COUNTIF(Vertices[Out-Degree], "&gt;= " &amp; H2) - COUNTIF(Vertices[Out-Degree], "&gt;=" &amp; H3)</calculatedColumnFormula>
    </tableColumn>
    <tableColumn id="7" name="Betweenness Centrality Bin" dataDxfId="240"/>
    <tableColumn id="8" name="Betweenness Centrality Frequency" dataDxfId="239">
      <calculatedColumnFormula>COUNTIF(Vertices[Betweenness Centrality], "&gt;= " &amp; J2) - COUNTIF(Vertices[Betweenness Centrality], "&gt;=" &amp; J3)</calculatedColumnFormula>
    </tableColumn>
    <tableColumn id="9" name="Closeness Centrality Bin" dataDxfId="238"/>
    <tableColumn id="10" name="Closeness Centrality Frequency" dataDxfId="237">
      <calculatedColumnFormula>COUNTIF(Vertices[Closeness Centrality], "&gt;= " &amp; L2) - COUNTIF(Vertices[Closeness Centrality], "&gt;=" &amp; L3)</calculatedColumnFormula>
    </tableColumn>
    <tableColumn id="11" name="Eigenvector Centrality Bin" dataDxfId="236"/>
    <tableColumn id="12" name="Eigenvector Centrality Frequency" dataDxfId="235">
      <calculatedColumnFormula>COUNTIF(Vertices[Eigenvector Centrality], "&gt;= " &amp; N2) - COUNTIF(Vertices[Eigenvector Centrality], "&gt;=" &amp; N3)</calculatedColumnFormula>
    </tableColumn>
    <tableColumn id="18" name="PageRank Bin" dataDxfId="234"/>
    <tableColumn id="17" name="PageRank Frequency" dataDxfId="233">
      <calculatedColumnFormula>COUNTIF(Vertices[Eigenvector Centrality], "&gt;= " &amp; P2) - COUNTIF(Vertices[Eigenvector Centrality], "&gt;=" &amp; P3)</calculatedColumnFormula>
    </tableColumn>
    <tableColumn id="13" name="Clustering Coefficient Bin" dataDxfId="232"/>
    <tableColumn id="14" name="Clustering Coefficient Frequency" dataDxfId="231">
      <calculatedColumnFormula>COUNTIF(Vertices[Clustering Coefficient], "&gt;= " &amp; R2) - COUNTIF(Vertices[Clustering Coefficient], "&gt;=" &amp; R3)</calculatedColumnFormula>
    </tableColumn>
    <tableColumn id="15" name="Dynamic Filter Bin" dataDxfId="230"/>
    <tableColumn id="16" name="Dynamic Filter Frequency" dataDxfId="2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3" totalsRowShown="0">
  <autoFilter ref="A29:B43"/>
  <tableColumns count="2">
    <tableColumn id="1" name="Graph Image URL" dataDxfId="17"/>
    <tableColumn id="2" name="Not Available" dataDxfId="15"/>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28">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s>
  <sheetData>
    <row r="1" spans="3:14" ht="15">
      <c r="C1" s="16" t="s">
        <v>39</v>
      </c>
      <c r="D1" s="17"/>
      <c r="E1" s="17"/>
      <c r="F1" s="17"/>
      <c r="G1" s="16"/>
      <c r="H1" s="14" t="s">
        <v>43</v>
      </c>
      <c r="I1" s="50"/>
      <c r="J1" s="50"/>
      <c r="K1" s="33" t="s">
        <v>42</v>
      </c>
      <c r="L1" s="18" t="s">
        <v>40</v>
      </c>
      <c r="M1" s="18"/>
      <c r="N1" s="15" t="s">
        <v>41</v>
      </c>
    </row>
    <row r="2" spans="1:72" ht="30" customHeight="1">
      <c r="A2" s="96" t="s">
        <v>0</v>
      </c>
      <c r="B2" s="96" t="s">
        <v>1</v>
      </c>
      <c r="C2" s="13" t="s">
        <v>2</v>
      </c>
      <c r="D2" s="13" t="s">
        <v>3</v>
      </c>
      <c r="E2" s="13" t="s">
        <v>129</v>
      </c>
      <c r="F2" s="13" t="s">
        <v>4</v>
      </c>
      <c r="G2" s="13" t="s">
        <v>11</v>
      </c>
      <c r="H2" s="11" t="s">
        <v>46</v>
      </c>
      <c r="I2" s="13" t="s">
        <v>159</v>
      </c>
      <c r="J2" s="13" t="s">
        <v>160</v>
      </c>
      <c r="K2" s="13" t="s">
        <v>163</v>
      </c>
      <c r="L2" s="13" t="s">
        <v>12</v>
      </c>
      <c r="M2" s="13" t="s">
        <v>38</v>
      </c>
      <c r="N2" s="13" t="s">
        <v>26</v>
      </c>
      <c r="O2" s="63" t="s">
        <v>181</v>
      </c>
      <c r="P2" s="63" t="s">
        <v>182</v>
      </c>
      <c r="Q2" s="63" t="s">
        <v>183</v>
      </c>
      <c r="R2" s="63" t="s">
        <v>184</v>
      </c>
      <c r="S2" s="63" t="s">
        <v>185</v>
      </c>
      <c r="T2" s="63" t="s">
        <v>186</v>
      </c>
      <c r="U2" s="63" t="s">
        <v>187</v>
      </c>
      <c r="V2" s="63" t="s">
        <v>188</v>
      </c>
      <c r="W2" s="63" t="s">
        <v>189</v>
      </c>
      <c r="X2" s="63" t="s">
        <v>190</v>
      </c>
      <c r="Y2" s="63" t="s">
        <v>191</v>
      </c>
      <c r="Z2" s="63" t="s">
        <v>192</v>
      </c>
      <c r="AA2" t="s">
        <v>215</v>
      </c>
      <c r="AB2" s="52" t="s">
        <v>259</v>
      </c>
      <c r="AC2" s="52" t="s">
        <v>260</v>
      </c>
      <c r="AD2" s="52" t="s">
        <v>261</v>
      </c>
      <c r="AE2" s="52" t="s">
        <v>262</v>
      </c>
      <c r="AF2" s="52" t="s">
        <v>263</v>
      </c>
      <c r="AG2" s="52" t="s">
        <v>264</v>
      </c>
      <c r="AH2" s="52" t="s">
        <v>265</v>
      </c>
      <c r="AI2" s="52" t="s">
        <v>266</v>
      </c>
      <c r="AJ2" s="52" t="s">
        <v>267</v>
      </c>
      <c r="AK2" s="63" t="s">
        <v>270</v>
      </c>
      <c r="AL2" s="63" t="s">
        <v>271</v>
      </c>
      <c r="AM2" s="63" t="s">
        <v>272</v>
      </c>
      <c r="AN2" s="63" t="s">
        <v>273</v>
      </c>
      <c r="AO2" s="63" t="s">
        <v>274</v>
      </c>
      <c r="AP2" s="63" t="s">
        <v>275</v>
      </c>
      <c r="AQ2" s="63" t="s">
        <v>208</v>
      </c>
      <c r="AR2" s="63" t="s">
        <v>276</v>
      </c>
      <c r="AS2" s="63" t="s">
        <v>277</v>
      </c>
      <c r="AT2" s="63" t="s">
        <v>278</v>
      </c>
      <c r="AU2" s="63" t="s">
        <v>279</v>
      </c>
      <c r="AV2" s="63" t="s">
        <v>280</v>
      </c>
      <c r="AW2" s="63" t="s">
        <v>281</v>
      </c>
      <c r="AX2" s="63" t="s">
        <v>282</v>
      </c>
      <c r="AY2" s="63" t="s">
        <v>283</v>
      </c>
      <c r="AZ2" s="63" t="s">
        <v>284</v>
      </c>
      <c r="BA2" s="63" t="s">
        <v>285</v>
      </c>
      <c r="BB2" s="63" t="s">
        <v>286</v>
      </c>
      <c r="BC2" s="63" t="s">
        <v>287</v>
      </c>
      <c r="BD2" s="63" t="s">
        <v>288</v>
      </c>
      <c r="BE2" s="63" t="s">
        <v>289</v>
      </c>
      <c r="BF2" s="63" t="s">
        <v>290</v>
      </c>
      <c r="BG2" s="63" t="s">
        <v>291</v>
      </c>
      <c r="BH2" s="63" t="s">
        <v>292</v>
      </c>
      <c r="BI2" s="63" t="s">
        <v>293</v>
      </c>
      <c r="BJ2" s="63" t="s">
        <v>294</v>
      </c>
      <c r="BK2" s="13" t="s">
        <v>296</v>
      </c>
      <c r="BL2" s="13" t="s">
        <v>297</v>
      </c>
      <c r="BM2" s="63" t="s">
        <v>304</v>
      </c>
      <c r="BN2" s="63" t="s">
        <v>305</v>
      </c>
      <c r="BO2" s="52" t="s">
        <v>673</v>
      </c>
      <c r="BP2" s="52" t="s">
        <v>674</v>
      </c>
      <c r="BQ2" s="52" t="s">
        <v>675</v>
      </c>
      <c r="BR2" s="52" t="s">
        <v>676</v>
      </c>
      <c r="BS2" s="52" t="s">
        <v>677</v>
      </c>
      <c r="BT2" s="52" t="s">
        <v>678</v>
      </c>
    </row>
    <row r="3" spans="1:72" ht="15" customHeight="1">
      <c r="A3" s="62"/>
      <c r="B3" s="62"/>
      <c r="C3" s="78"/>
      <c r="D3" s="84"/>
      <c r="E3" s="85"/>
      <c r="F3" s="86"/>
      <c r="G3" s="78"/>
      <c r="H3" s="70"/>
      <c r="I3" s="87"/>
      <c r="J3" s="87"/>
      <c r="K3" s="34"/>
      <c r="L3" s="88">
        <v>3</v>
      </c>
      <c r="M3" s="88"/>
      <c r="N3" s="89"/>
      <c r="O3" s="63"/>
      <c r="P3" s="65"/>
      <c r="Q3" s="63"/>
      <c r="R3" s="66"/>
      <c r="S3" s="63"/>
      <c r="T3" s="63"/>
      <c r="U3" s="65"/>
      <c r="V3" s="66"/>
      <c r="W3" s="63"/>
      <c r="X3" s="63"/>
      <c r="Y3" s="67"/>
      <c r="Z3" s="67"/>
      <c r="AA3" s="63"/>
      <c r="AB3" s="48"/>
      <c r="AC3" s="49"/>
      <c r="AD3" s="48"/>
      <c r="AE3" s="49"/>
      <c r="AF3" s="48"/>
      <c r="AG3" s="49"/>
      <c r="AH3" s="48"/>
      <c r="AI3" s="49"/>
      <c r="AJ3" s="48"/>
      <c r="AK3" s="66"/>
      <c r="AL3" s="66"/>
      <c r="AM3" s="63"/>
      <c r="AN3" s="63"/>
      <c r="AO3" s="67"/>
      <c r="AP3" s="63"/>
      <c r="AQ3" s="63"/>
      <c r="AR3" s="63"/>
      <c r="AS3" s="67"/>
      <c r="AT3" s="63"/>
      <c r="AU3" s="63"/>
      <c r="AV3" s="67"/>
      <c r="AW3" s="63"/>
      <c r="AX3" s="63"/>
      <c r="AY3" s="67"/>
      <c r="AZ3" s="63"/>
      <c r="BA3" s="63"/>
      <c r="BB3" s="63"/>
      <c r="BC3" s="63"/>
      <c r="BD3" s="63"/>
      <c r="BE3" s="63"/>
      <c r="BF3" s="63"/>
      <c r="BG3" s="63"/>
      <c r="BH3" s="63"/>
      <c r="BI3" s="63"/>
      <c r="BJ3" s="63"/>
      <c r="BK3" s="63" t="e">
        <f>REPLACE(INDEX(GroupVertices[Group],MATCH(Edges[[#This Row],[Vertex 1]],GroupVertices[Vertex],0)),1,1,"")</f>
        <v>#N/A</v>
      </c>
      <c r="BL3" s="63" t="e">
        <f>REPLACE(INDEX(GroupVertices[Group],MATCH(Edges[[#This Row],[Vertex 2]],GroupVertices[Vertex],0)),1,1,"")</f>
        <v>#N/A</v>
      </c>
      <c r="BM3" s="98"/>
      <c r="BN3" s="99"/>
      <c r="BO3" s="83"/>
      <c r="BP3" s="95"/>
      <c r="BQ3" s="83"/>
      <c r="BR3" s="95"/>
      <c r="BS3" s="83"/>
      <c r="BT3" s="95"/>
    </row>
    <row r="4" spans="1:11" ht="15" customHeight="1">
      <c r="A4"/>
      <c r="B4"/>
      <c r="C4"/>
      <c r="D4"/>
      <c r="E4"/>
      <c r="F4"/>
      <c r="G4"/>
      <c r="H4"/>
      <c r="I4"/>
      <c r="J4"/>
      <c r="K4"/>
    </row>
    <row r="5" spans="1:11" ht="15">
      <c r="A5"/>
      <c r="B5"/>
      <c r="C5"/>
      <c r="D5"/>
      <c r="E5"/>
      <c r="F5"/>
      <c r="G5"/>
      <c r="H5"/>
      <c r="I5"/>
      <c r="J5"/>
      <c r="K5"/>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 ht="15" customHeight="1">
      <c r="A1" s="63" t="s">
        <v>222</v>
      </c>
      <c r="B1" s="63" t="s">
        <v>223</v>
      </c>
    </row>
    <row r="2" spans="1:2" ht="15">
      <c r="A2" s="63"/>
      <c r="B2" s="63"/>
    </row>
    <row r="4" spans="1:2" ht="15" customHeight="1">
      <c r="A4" s="63" t="s">
        <v>225</v>
      </c>
      <c r="B4" s="63" t="s">
        <v>223</v>
      </c>
    </row>
    <row r="5" spans="1:2" ht="15">
      <c r="A5" s="63"/>
      <c r="B5" s="63"/>
    </row>
    <row r="6" ht="15" customHeight="1"/>
    <row r="7" spans="1:2" ht="15" customHeight="1">
      <c r="A7" s="63" t="s">
        <v>227</v>
      </c>
      <c r="B7" s="63" t="s">
        <v>223</v>
      </c>
    </row>
    <row r="8" spans="1:2" ht="15" customHeight="1">
      <c r="A8" s="63"/>
      <c r="B8" s="63"/>
    </row>
    <row r="10" spans="1:2" ht="15" customHeight="1">
      <c r="A10" s="63" t="s">
        <v>229</v>
      </c>
      <c r="B10" s="63" t="s">
        <v>223</v>
      </c>
    </row>
    <row r="11" spans="1:2" ht="15" customHeight="1">
      <c r="A11" s="63"/>
      <c r="B11" s="63"/>
    </row>
    <row r="13" spans="1:2" ht="15" customHeight="1">
      <c r="A13" s="63" t="s">
        <v>231</v>
      </c>
      <c r="B13" s="63" t="s">
        <v>223</v>
      </c>
    </row>
    <row r="14" spans="1:2" ht="15" customHeight="1">
      <c r="A14" s="63"/>
      <c r="B14" s="63"/>
    </row>
    <row r="15" ht="15" customHeight="1"/>
    <row r="16" spans="1:2" ht="15" customHeight="1">
      <c r="A16" s="63" t="s">
        <v>233</v>
      </c>
      <c r="B16" s="63" t="s">
        <v>223</v>
      </c>
    </row>
    <row r="17" spans="1:2" ht="15">
      <c r="A17" s="63"/>
      <c r="B17" s="63"/>
    </row>
    <row r="18" ht="15" customHeight="1"/>
    <row r="19" spans="1:2" ht="15" customHeight="1">
      <c r="A19" s="63" t="s">
        <v>234</v>
      </c>
      <c r="B19" s="63" t="s">
        <v>223</v>
      </c>
    </row>
    <row r="20" spans="1:2" ht="15" customHeight="1">
      <c r="A20" s="63"/>
      <c r="B20" s="63"/>
    </row>
    <row r="21" ht="15" customHeight="1"/>
    <row r="22" spans="1:2" ht="15" customHeight="1">
      <c r="A22" s="63" t="s">
        <v>237</v>
      </c>
      <c r="B22" s="63" t="s">
        <v>223</v>
      </c>
    </row>
    <row r="23" spans="1:2" ht="15">
      <c r="A23" s="96"/>
      <c r="B23" s="63"/>
    </row>
    <row r="24" ht="15" customHeight="1"/>
    <row r="25" ht="15" customHeight="1"/>
    <row r="26" ht="15" customHeight="1"/>
    <row r="27" ht="15" customHeight="1"/>
    <row r="30" ht="15" customHeight="1"/>
    <row r="32" ht="15" customHeight="1"/>
    <row r="33" ht="15" customHeight="1"/>
    <row r="34" ht="15" customHeight="1"/>
    <row r="35" ht="15" customHeight="1"/>
    <row r="37" ht="15" customHeight="1"/>
    <row r="38" ht="15" customHeight="1"/>
    <row r="39" ht="15" customHeight="1"/>
    <row r="40" ht="15" customHeight="1"/>
    <row r="43"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6" ht="15" customHeight="1"/>
    <row r="57" ht="15" customHeight="1"/>
    <row r="58" ht="15" customHeight="1"/>
    <row r="59" ht="15" customHeight="1"/>
    <row r="60" ht="15" customHeight="1"/>
    <row r="61" ht="15" customHeight="1"/>
    <row r="63" ht="15" customHeight="1"/>
    <row r="64" ht="15" customHeight="1"/>
    <row r="65" ht="15" customHeight="1"/>
    <row r="66" ht="15" customHeight="1"/>
    <row r="69" ht="15" customHeight="1"/>
    <row r="70" ht="15" customHeight="1"/>
    <row r="71" ht="15" customHeight="1"/>
    <row r="74" ht="15" customHeight="1"/>
    <row r="75" ht="15" customHeight="1"/>
    <row r="76" ht="15" customHeight="1"/>
    <row r="77" ht="15" customHeight="1"/>
    <row r="79" ht="15" customHeight="1"/>
    <row r="83" ht="15" customHeight="1"/>
    <row r="84" ht="15" customHeight="1"/>
    <row r="87" ht="15" customHeight="1"/>
    <row r="88" ht="15" customHeight="1"/>
    <row r="89" ht="15" customHeight="1"/>
    <row r="90" ht="15" customHeight="1"/>
    <row r="92" ht="15" customHeight="1"/>
  </sheetData>
  <printOptions/>
  <pageMargins left="0.7" right="0.7" top="0.75" bottom="0.75" header="0.3" footer="0.3"/>
  <pageSetup orientation="portrait" paperSize="9"/>
  <tableParts>
    <tablePart r:id="rId3"/>
    <tablePart r:id="rId4"/>
    <tablePart r:id="rId7"/>
    <tablePart r:id="rId6"/>
    <tablePart r:id="rId1"/>
    <tablePart r:id="rId8"/>
    <tablePart r:id="rId5"/>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249</v>
      </c>
      <c r="B1" s="13" t="s">
        <v>250</v>
      </c>
      <c r="C1" s="13" t="s">
        <v>251</v>
      </c>
      <c r="D1" s="13" t="s">
        <v>143</v>
      </c>
      <c r="E1" s="13" t="s">
        <v>664</v>
      </c>
      <c r="F1" s="13" t="s">
        <v>665</v>
      </c>
      <c r="G1" s="13" t="s">
        <v>666</v>
      </c>
    </row>
    <row r="2" spans="1:7" ht="15">
      <c r="A2" s="63" t="s">
        <v>655</v>
      </c>
      <c r="B2" s="63" t="s">
        <v>661</v>
      </c>
      <c r="C2" s="94"/>
      <c r="D2" s="63"/>
      <c r="E2" s="63"/>
      <c r="F2" s="63"/>
      <c r="G2" s="63"/>
    </row>
    <row r="3" spans="1:7" ht="15">
      <c r="A3" s="64" t="s">
        <v>656</v>
      </c>
      <c r="B3" s="63" t="s">
        <v>662</v>
      </c>
      <c r="C3" s="94"/>
      <c r="D3" s="63"/>
      <c r="E3" s="63"/>
      <c r="F3" s="63"/>
      <c r="G3" s="63"/>
    </row>
    <row r="4" spans="1:7" ht="15">
      <c r="A4" s="64" t="s">
        <v>657</v>
      </c>
      <c r="B4" s="63" t="s">
        <v>663</v>
      </c>
      <c r="C4" s="94"/>
      <c r="D4" s="63"/>
      <c r="E4" s="63"/>
      <c r="F4" s="63"/>
      <c r="G4" s="63"/>
    </row>
    <row r="5" spans="1:7" ht="15">
      <c r="A5" s="64" t="s">
        <v>658</v>
      </c>
      <c r="B5" s="63">
        <v>0</v>
      </c>
      <c r="C5" s="94">
        <v>0</v>
      </c>
      <c r="D5" s="63"/>
      <c r="E5" s="63"/>
      <c r="F5" s="63"/>
      <c r="G5" s="63"/>
    </row>
    <row r="6" spans="1:7" ht="15">
      <c r="A6" s="64" t="s">
        <v>659</v>
      </c>
      <c r="B6" s="63">
        <v>0</v>
      </c>
      <c r="C6" s="94">
        <v>0</v>
      </c>
      <c r="D6" s="63"/>
      <c r="E6" s="63"/>
      <c r="F6" s="63"/>
      <c r="G6" s="63"/>
    </row>
    <row r="7" spans="1:7" ht="15">
      <c r="A7" s="64" t="s">
        <v>660</v>
      </c>
      <c r="B7" s="63">
        <v>0</v>
      </c>
      <c r="C7" s="94">
        <v>0</v>
      </c>
      <c r="D7" s="63"/>
      <c r="E7" s="63"/>
      <c r="F7" s="63"/>
      <c r="G7" s="63"/>
    </row>
    <row r="8" spans="1:7" ht="15">
      <c r="A8" s="64" t="s">
        <v>257</v>
      </c>
      <c r="B8" s="63">
        <v>0</v>
      </c>
      <c r="C8" s="94">
        <v>0</v>
      </c>
      <c r="D8" s="63"/>
      <c r="E8" s="63"/>
      <c r="F8" s="63"/>
      <c r="G8" s="63"/>
    </row>
    <row r="9" spans="1:7" ht="15">
      <c r="A9" s="64" t="s">
        <v>258</v>
      </c>
      <c r="B9" s="63">
        <v>0</v>
      </c>
      <c r="C9" s="94">
        <v>1</v>
      </c>
      <c r="D9" s="63"/>
      <c r="E9" s="63"/>
      <c r="F9" s="63"/>
      <c r="G9" s="6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63" t="s">
        <v>252</v>
      </c>
      <c r="B1" s="63" t="s">
        <v>253</v>
      </c>
      <c r="C1" s="63" t="s">
        <v>250</v>
      </c>
      <c r="D1" s="63" t="s">
        <v>251</v>
      </c>
      <c r="E1" s="63" t="s">
        <v>254</v>
      </c>
      <c r="F1" s="63" t="s">
        <v>143</v>
      </c>
      <c r="G1" s="63" t="s">
        <v>667</v>
      </c>
      <c r="H1" s="63" t="s">
        <v>668</v>
      </c>
      <c r="I1" s="63" t="s">
        <v>669</v>
      </c>
      <c r="J1" s="63" t="s">
        <v>670</v>
      </c>
      <c r="K1" s="63" t="s">
        <v>671</v>
      </c>
      <c r="L1" s="63" t="s">
        <v>672</v>
      </c>
    </row>
    <row r="2" spans="1:12" ht="15">
      <c r="A2" s="63"/>
      <c r="B2" s="63"/>
      <c r="C2" s="63"/>
      <c r="D2" s="94"/>
      <c r="E2" s="94"/>
      <c r="F2" s="63"/>
      <c r="G2" s="63"/>
      <c r="H2" s="63"/>
      <c r="I2" s="63"/>
      <c r="J2" s="63"/>
      <c r="K2" s="63"/>
      <c r="L2" s="6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63" t="s">
        <v>255</v>
      </c>
      <c r="B1" s="63" t="s">
        <v>34</v>
      </c>
    </row>
    <row r="2" spans="1:2" ht="15">
      <c r="A2" s="96"/>
      <c r="B2" s="6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393</v>
      </c>
      <c r="B1" s="13" t="s">
        <v>249</v>
      </c>
      <c r="C1" s="13" t="s">
        <v>191</v>
      </c>
      <c r="D1" s="13" t="s">
        <v>304</v>
      </c>
    </row>
    <row r="2" spans="1:4" ht="15">
      <c r="A2" s="63" t="s">
        <v>333</v>
      </c>
      <c r="B2" s="63" t="s">
        <v>394</v>
      </c>
      <c r="C2" s="67" t="s">
        <v>351</v>
      </c>
      <c r="D2" s="100">
        <v>43660.63070601852</v>
      </c>
    </row>
    <row r="3" spans="1:4" ht="15">
      <c r="A3" s="63" t="s">
        <v>333</v>
      </c>
      <c r="B3" s="63" t="s">
        <v>313</v>
      </c>
      <c r="C3" s="67" t="s">
        <v>351</v>
      </c>
      <c r="D3" s="100">
        <v>43660.63070601852</v>
      </c>
    </row>
    <row r="4" spans="1:4" ht="15">
      <c r="A4" s="63" t="s">
        <v>333</v>
      </c>
      <c r="B4" s="63" t="s">
        <v>395</v>
      </c>
      <c r="C4" s="67" t="s">
        <v>351</v>
      </c>
      <c r="D4" s="100">
        <v>43660.63070601852</v>
      </c>
    </row>
    <row r="5" spans="1:4" ht="15">
      <c r="A5" s="63" t="s">
        <v>333</v>
      </c>
      <c r="B5" s="63" t="s">
        <v>396</v>
      </c>
      <c r="C5" s="67" t="s">
        <v>351</v>
      </c>
      <c r="D5" s="100">
        <v>43660.63070601852</v>
      </c>
    </row>
    <row r="6" spans="1:4" ht="15">
      <c r="A6" s="63" t="s">
        <v>333</v>
      </c>
      <c r="B6" s="63" t="s">
        <v>397</v>
      </c>
      <c r="C6" s="67" t="s">
        <v>351</v>
      </c>
      <c r="D6" s="100">
        <v>43660.63070601852</v>
      </c>
    </row>
    <row r="7" spans="1:4" ht="15">
      <c r="A7" s="63" t="s">
        <v>333</v>
      </c>
      <c r="B7" s="63" t="s">
        <v>398</v>
      </c>
      <c r="C7" s="67" t="s">
        <v>351</v>
      </c>
      <c r="D7" s="100">
        <v>43660.63070601852</v>
      </c>
    </row>
    <row r="8" spans="1:4" ht="15">
      <c r="A8" s="63" t="s">
        <v>333</v>
      </c>
      <c r="B8" s="63" t="s">
        <v>338</v>
      </c>
      <c r="C8" s="67" t="s">
        <v>351</v>
      </c>
      <c r="D8" s="100">
        <v>43660.63070601852</v>
      </c>
    </row>
    <row r="9" spans="1:4" ht="15">
      <c r="A9" s="63" t="s">
        <v>333</v>
      </c>
      <c r="B9" s="63" t="s">
        <v>399</v>
      </c>
      <c r="C9" s="67" t="s">
        <v>351</v>
      </c>
      <c r="D9" s="100">
        <v>43660.63070601852</v>
      </c>
    </row>
    <row r="10" spans="1:4" ht="15">
      <c r="A10" s="63" t="s">
        <v>333</v>
      </c>
      <c r="B10" s="63" t="s">
        <v>400</v>
      </c>
      <c r="C10" s="67" t="s">
        <v>351</v>
      </c>
      <c r="D10" s="100">
        <v>43660.63070601852</v>
      </c>
    </row>
    <row r="11" spans="1:4" ht="15">
      <c r="A11" s="63" t="s">
        <v>333</v>
      </c>
      <c r="B11" s="63" t="s">
        <v>359</v>
      </c>
      <c r="C11" s="67" t="s">
        <v>351</v>
      </c>
      <c r="D11" s="100">
        <v>43660.63070601852</v>
      </c>
    </row>
    <row r="12" spans="1:4" ht="15">
      <c r="A12" s="63" t="s">
        <v>333</v>
      </c>
      <c r="B12" s="63" t="s">
        <v>401</v>
      </c>
      <c r="C12" s="67" t="s">
        <v>356</v>
      </c>
      <c r="D12" s="100">
        <v>43656.98128472222</v>
      </c>
    </row>
    <row r="13" spans="1:4" ht="15">
      <c r="A13" s="63" t="s">
        <v>333</v>
      </c>
      <c r="B13" s="63" t="s">
        <v>402</v>
      </c>
      <c r="C13" s="67" t="s">
        <v>356</v>
      </c>
      <c r="D13" s="100">
        <v>43656.98128472222</v>
      </c>
    </row>
    <row r="14" spans="1:4" ht="15">
      <c r="A14" s="63" t="s">
        <v>333</v>
      </c>
      <c r="B14" s="63" t="s">
        <v>368</v>
      </c>
      <c r="C14" s="67" t="s">
        <v>356</v>
      </c>
      <c r="D14" s="100">
        <v>43656.98128472222</v>
      </c>
    </row>
    <row r="15" spans="1:4" ht="15">
      <c r="A15" s="63" t="s">
        <v>333</v>
      </c>
      <c r="B15" s="63">
        <v>60</v>
      </c>
      <c r="C15" s="67" t="s">
        <v>356</v>
      </c>
      <c r="D15" s="100">
        <v>43656.98128472222</v>
      </c>
    </row>
    <row r="16" spans="1:4" ht="15">
      <c r="A16" s="63" t="s">
        <v>333</v>
      </c>
      <c r="B16" s="63" t="s">
        <v>309</v>
      </c>
      <c r="C16" s="67" t="s">
        <v>356</v>
      </c>
      <c r="D16" s="100">
        <v>43656.98128472222</v>
      </c>
    </row>
    <row r="17" spans="1:4" ht="15">
      <c r="A17" s="63" t="s">
        <v>333</v>
      </c>
      <c r="B17" s="63" t="s">
        <v>403</v>
      </c>
      <c r="C17" s="67" t="s">
        <v>356</v>
      </c>
      <c r="D17" s="100">
        <v>43656.98128472222</v>
      </c>
    </row>
    <row r="18" spans="1:4" ht="15">
      <c r="A18" s="63" t="s">
        <v>333</v>
      </c>
      <c r="B18" s="63" t="s">
        <v>404</v>
      </c>
      <c r="C18" s="67" t="s">
        <v>356</v>
      </c>
      <c r="D18" s="100">
        <v>43656.98128472222</v>
      </c>
    </row>
    <row r="19" spans="1:4" ht="15">
      <c r="A19" s="63" t="s">
        <v>333</v>
      </c>
      <c r="B19" s="63" t="s">
        <v>405</v>
      </c>
      <c r="C19" s="67" t="s">
        <v>355</v>
      </c>
      <c r="D19" s="100">
        <v>43657.011030092595</v>
      </c>
    </row>
    <row r="20" spans="1:4" ht="15">
      <c r="A20" s="63" t="s">
        <v>333</v>
      </c>
      <c r="B20" s="63" t="s">
        <v>315</v>
      </c>
      <c r="C20" s="67" t="s">
        <v>355</v>
      </c>
      <c r="D20" s="100">
        <v>43657.011030092595</v>
      </c>
    </row>
    <row r="21" spans="1:4" ht="15">
      <c r="A21" s="63" t="s">
        <v>333</v>
      </c>
      <c r="B21" s="63" t="s">
        <v>308</v>
      </c>
      <c r="C21" s="67" t="s">
        <v>355</v>
      </c>
      <c r="D21" s="100">
        <v>43657.011030092595</v>
      </c>
    </row>
    <row r="22" spans="1:4" ht="15">
      <c r="A22" s="63" t="s">
        <v>333</v>
      </c>
      <c r="B22" s="63" t="s">
        <v>402</v>
      </c>
      <c r="C22" s="67" t="s">
        <v>355</v>
      </c>
      <c r="D22" s="100">
        <v>43657.011030092595</v>
      </c>
    </row>
    <row r="23" spans="1:4" ht="15">
      <c r="A23" s="63" t="s">
        <v>333</v>
      </c>
      <c r="B23" s="63" t="s">
        <v>406</v>
      </c>
      <c r="C23" s="67" t="s">
        <v>355</v>
      </c>
      <c r="D23" s="100">
        <v>43657.011030092595</v>
      </c>
    </row>
    <row r="24" spans="1:4" ht="15">
      <c r="A24" s="63" t="s">
        <v>333</v>
      </c>
      <c r="B24" s="63" t="s">
        <v>306</v>
      </c>
      <c r="C24" s="67" t="s">
        <v>355</v>
      </c>
      <c r="D24" s="100">
        <v>43657.011030092595</v>
      </c>
    </row>
    <row r="25" spans="1:4" ht="15">
      <c r="A25" s="63" t="s">
        <v>333</v>
      </c>
      <c r="B25" s="63" t="s">
        <v>372</v>
      </c>
      <c r="C25" s="67" t="s">
        <v>355</v>
      </c>
      <c r="D25" s="100">
        <v>43657.011030092595</v>
      </c>
    </row>
    <row r="26" spans="1:4" ht="15">
      <c r="A26" s="63" t="s">
        <v>333</v>
      </c>
      <c r="B26" s="63" t="s">
        <v>369</v>
      </c>
      <c r="C26" s="67" t="s">
        <v>355</v>
      </c>
      <c r="D26" s="100">
        <v>43657.011030092595</v>
      </c>
    </row>
    <row r="27" spans="1:4" ht="15">
      <c r="A27" s="63" t="s">
        <v>333</v>
      </c>
      <c r="B27" s="63" t="s">
        <v>316</v>
      </c>
      <c r="C27" s="67" t="s">
        <v>355</v>
      </c>
      <c r="D27" s="100">
        <v>43657.011030092595</v>
      </c>
    </row>
    <row r="28" spans="1:4" ht="15">
      <c r="A28" s="63" t="s">
        <v>333</v>
      </c>
      <c r="B28" s="63" t="s">
        <v>404</v>
      </c>
      <c r="C28" s="67" t="s">
        <v>355</v>
      </c>
      <c r="D28" s="100">
        <v>43657.011030092595</v>
      </c>
    </row>
    <row r="29" spans="1:4" ht="15">
      <c r="A29" s="63" t="s">
        <v>333</v>
      </c>
      <c r="B29" s="63" t="s">
        <v>399</v>
      </c>
      <c r="C29" s="67" t="s">
        <v>355</v>
      </c>
      <c r="D29" s="100">
        <v>43657.011030092595</v>
      </c>
    </row>
    <row r="30" spans="1:4" ht="15">
      <c r="A30" s="63" t="s">
        <v>333</v>
      </c>
      <c r="B30" s="63" t="s">
        <v>407</v>
      </c>
      <c r="C30" s="67" t="s">
        <v>350</v>
      </c>
      <c r="D30" s="100">
        <v>43657.00068287037</v>
      </c>
    </row>
    <row r="31" spans="1:4" ht="15">
      <c r="A31" s="63" t="s">
        <v>333</v>
      </c>
      <c r="B31" s="63" t="s">
        <v>360</v>
      </c>
      <c r="C31" s="67" t="s">
        <v>350</v>
      </c>
      <c r="D31" s="100">
        <v>43657.00068287037</v>
      </c>
    </row>
    <row r="32" spans="1:4" ht="15">
      <c r="A32" s="63" t="s">
        <v>333</v>
      </c>
      <c r="B32" s="63" t="s">
        <v>306</v>
      </c>
      <c r="C32" s="67" t="s">
        <v>350</v>
      </c>
      <c r="D32" s="100">
        <v>43657.00068287037</v>
      </c>
    </row>
    <row r="33" spans="1:4" ht="15">
      <c r="A33" s="63" t="s">
        <v>333</v>
      </c>
      <c r="B33" s="63" t="s">
        <v>408</v>
      </c>
      <c r="C33" s="67" t="s">
        <v>350</v>
      </c>
      <c r="D33" s="100">
        <v>43657.00068287037</v>
      </c>
    </row>
    <row r="34" spans="1:4" ht="15">
      <c r="A34" s="63" t="s">
        <v>333</v>
      </c>
      <c r="B34" s="63" t="s">
        <v>337</v>
      </c>
      <c r="C34" s="67" t="s">
        <v>350</v>
      </c>
      <c r="D34" s="100">
        <v>43657.00068287037</v>
      </c>
    </row>
    <row r="35" spans="1:4" ht="15">
      <c r="A35" s="63" t="s">
        <v>333</v>
      </c>
      <c r="B35" s="63" t="s">
        <v>404</v>
      </c>
      <c r="C35" s="67" t="s">
        <v>350</v>
      </c>
      <c r="D35" s="100">
        <v>43657.00068287037</v>
      </c>
    </row>
    <row r="36" spans="1:4" ht="15">
      <c r="A36" s="63" t="s">
        <v>333</v>
      </c>
      <c r="B36" s="63" t="s">
        <v>399</v>
      </c>
      <c r="C36" s="67" t="s">
        <v>350</v>
      </c>
      <c r="D36" s="100">
        <v>43657.00068287037</v>
      </c>
    </row>
    <row r="37" spans="1:4" ht="15">
      <c r="A37" s="63" t="s">
        <v>333</v>
      </c>
      <c r="B37" s="63" t="s">
        <v>409</v>
      </c>
      <c r="C37" s="67" t="s">
        <v>354</v>
      </c>
      <c r="D37" s="100">
        <v>43656.995034722226</v>
      </c>
    </row>
    <row r="38" spans="1:4" ht="15">
      <c r="A38" s="63" t="s">
        <v>333</v>
      </c>
      <c r="B38" s="63" t="s">
        <v>410</v>
      </c>
      <c r="C38" s="67" t="s">
        <v>354</v>
      </c>
      <c r="D38" s="100">
        <v>43656.995034722226</v>
      </c>
    </row>
    <row r="39" spans="1:4" ht="15">
      <c r="A39" s="63" t="s">
        <v>333</v>
      </c>
      <c r="B39" s="63" t="s">
        <v>359</v>
      </c>
      <c r="C39" s="67" t="s">
        <v>354</v>
      </c>
      <c r="D39" s="100">
        <v>43656.995034722226</v>
      </c>
    </row>
    <row r="40" spans="1:4" ht="15">
      <c r="A40" s="63" t="s">
        <v>333</v>
      </c>
      <c r="B40" s="63" t="s">
        <v>361</v>
      </c>
      <c r="C40" s="67" t="s">
        <v>354</v>
      </c>
      <c r="D40" s="100">
        <v>43656.995034722226</v>
      </c>
    </row>
    <row r="41" spans="1:4" ht="15">
      <c r="A41" s="63" t="s">
        <v>333</v>
      </c>
      <c r="B41" s="63" t="s">
        <v>411</v>
      </c>
      <c r="C41" s="67" t="s">
        <v>354</v>
      </c>
      <c r="D41" s="100">
        <v>43656.995034722226</v>
      </c>
    </row>
    <row r="42" spans="1:4" ht="15">
      <c r="A42" s="63" t="s">
        <v>333</v>
      </c>
      <c r="B42" s="63" t="s">
        <v>404</v>
      </c>
      <c r="C42" s="67" t="s">
        <v>354</v>
      </c>
      <c r="D42" s="100">
        <v>43656.995034722226</v>
      </c>
    </row>
    <row r="43" spans="1:4" ht="15">
      <c r="A43" s="63" t="s">
        <v>333</v>
      </c>
      <c r="B43" s="63" t="s">
        <v>399</v>
      </c>
      <c r="C43" s="67" t="s">
        <v>354</v>
      </c>
      <c r="D43" s="100">
        <v>43656.995034722226</v>
      </c>
    </row>
    <row r="44" spans="1:4" ht="15">
      <c r="A44" s="63" t="s">
        <v>333</v>
      </c>
      <c r="B44" s="63" t="s">
        <v>412</v>
      </c>
      <c r="C44" s="67" t="s">
        <v>353</v>
      </c>
      <c r="D44" s="100">
        <v>43656.98375</v>
      </c>
    </row>
    <row r="45" spans="1:4" ht="15">
      <c r="A45" s="63" t="s">
        <v>333</v>
      </c>
      <c r="B45" s="63" t="s">
        <v>406</v>
      </c>
      <c r="C45" s="67" t="s">
        <v>353</v>
      </c>
      <c r="D45" s="100">
        <v>43656.98375</v>
      </c>
    </row>
    <row r="46" spans="1:4" ht="15">
      <c r="A46" s="63" t="s">
        <v>333</v>
      </c>
      <c r="B46" s="63" t="s">
        <v>413</v>
      </c>
      <c r="C46" s="67" t="s">
        <v>353</v>
      </c>
      <c r="D46" s="100">
        <v>43656.98375</v>
      </c>
    </row>
    <row r="47" spans="1:4" ht="15">
      <c r="A47" s="63" t="s">
        <v>333</v>
      </c>
      <c r="B47" s="63" t="s">
        <v>368</v>
      </c>
      <c r="C47" s="67" t="s">
        <v>353</v>
      </c>
      <c r="D47" s="100">
        <v>43656.98375</v>
      </c>
    </row>
    <row r="48" spans="1:4" ht="15">
      <c r="A48" s="63" t="s">
        <v>333</v>
      </c>
      <c r="B48" s="63" t="s">
        <v>404</v>
      </c>
      <c r="C48" s="67" t="s">
        <v>353</v>
      </c>
      <c r="D48" s="100">
        <v>43656.98375</v>
      </c>
    </row>
    <row r="49" spans="1:4" ht="15">
      <c r="A49" s="63" t="s">
        <v>333</v>
      </c>
      <c r="B49" s="63" t="s">
        <v>399</v>
      </c>
      <c r="C49" s="67" t="s">
        <v>353</v>
      </c>
      <c r="D49" s="100">
        <v>43656.98375</v>
      </c>
    </row>
    <row r="50" spans="1:4" ht="15">
      <c r="A50" s="63" t="s">
        <v>333</v>
      </c>
      <c r="B50" s="63" t="s">
        <v>404</v>
      </c>
      <c r="C50" s="67" t="s">
        <v>352</v>
      </c>
      <c r="D50" s="100">
        <v>43656.97730324074</v>
      </c>
    </row>
    <row r="51" spans="1:4" ht="15">
      <c r="A51" s="63" t="s">
        <v>333</v>
      </c>
      <c r="B51" s="63" t="s">
        <v>402</v>
      </c>
      <c r="C51" s="67" t="s">
        <v>352</v>
      </c>
      <c r="D51" s="100">
        <v>43656.97730324074</v>
      </c>
    </row>
    <row r="52" spans="1:4" ht="15">
      <c r="A52" s="63" t="s">
        <v>333</v>
      </c>
      <c r="B52" s="63" t="s">
        <v>406</v>
      </c>
      <c r="C52" s="67" t="s">
        <v>352</v>
      </c>
      <c r="D52" s="100">
        <v>43656.97730324074</v>
      </c>
    </row>
    <row r="53" spans="1:4" ht="15">
      <c r="A53" s="63" t="s">
        <v>333</v>
      </c>
      <c r="B53" s="63" t="s">
        <v>306</v>
      </c>
      <c r="C53" s="67" t="s">
        <v>352</v>
      </c>
      <c r="D53" s="100">
        <v>43656.97730324074</v>
      </c>
    </row>
    <row r="54" spans="1:4" ht="15">
      <c r="A54" s="63" t="s">
        <v>333</v>
      </c>
      <c r="B54" s="63" t="s">
        <v>399</v>
      </c>
      <c r="C54" s="67" t="s">
        <v>352</v>
      </c>
      <c r="D54" s="100">
        <v>43656.97730324074</v>
      </c>
    </row>
    <row r="55" spans="1:4" ht="15">
      <c r="A55" s="63" t="s">
        <v>330</v>
      </c>
      <c r="B55" s="63" t="s">
        <v>399</v>
      </c>
      <c r="C55" s="67" t="s">
        <v>343</v>
      </c>
      <c r="D55" s="100">
        <v>43654.69541666667</v>
      </c>
    </row>
    <row r="56" spans="1:4" ht="15">
      <c r="A56" s="63" t="s">
        <v>330</v>
      </c>
      <c r="B56" s="63" t="s">
        <v>414</v>
      </c>
      <c r="C56" s="67" t="s">
        <v>343</v>
      </c>
      <c r="D56" s="100">
        <v>43654.69541666667</v>
      </c>
    </row>
    <row r="57" spans="1:4" ht="15">
      <c r="A57" s="63" t="s">
        <v>330</v>
      </c>
      <c r="B57" s="63" t="s">
        <v>415</v>
      </c>
      <c r="C57" s="67" t="s">
        <v>343</v>
      </c>
      <c r="D57" s="100">
        <v>43654.69541666667</v>
      </c>
    </row>
    <row r="58" spans="1:4" ht="15">
      <c r="A58" s="63" t="s">
        <v>330</v>
      </c>
      <c r="B58" s="63" t="s">
        <v>416</v>
      </c>
      <c r="C58" s="67" t="s">
        <v>343</v>
      </c>
      <c r="D58" s="100">
        <v>43654.69541666667</v>
      </c>
    </row>
    <row r="59" spans="1:4" ht="15">
      <c r="A59" s="63" t="s">
        <v>330</v>
      </c>
      <c r="B59" s="63" t="s">
        <v>336</v>
      </c>
      <c r="C59" s="67" t="s">
        <v>343</v>
      </c>
      <c r="D59" s="100">
        <v>43654.69541666667</v>
      </c>
    </row>
    <row r="60" spans="1:4" ht="15">
      <c r="A60" s="63" t="s">
        <v>330</v>
      </c>
      <c r="B60" s="63" t="s">
        <v>417</v>
      </c>
      <c r="C60" s="67" t="s">
        <v>343</v>
      </c>
      <c r="D60" s="100">
        <v>43654.69541666667</v>
      </c>
    </row>
    <row r="61" spans="1:4" ht="15">
      <c r="A61" s="63" t="s">
        <v>330</v>
      </c>
      <c r="B61" s="63" t="s">
        <v>418</v>
      </c>
      <c r="C61" s="67" t="s">
        <v>343</v>
      </c>
      <c r="D61" s="100">
        <v>43654.69541666667</v>
      </c>
    </row>
    <row r="62" spans="1:4" ht="15">
      <c r="A62" s="63" t="s">
        <v>330</v>
      </c>
      <c r="B62" s="63" t="s">
        <v>419</v>
      </c>
      <c r="C62" s="67" t="s">
        <v>343</v>
      </c>
      <c r="D62" s="100">
        <v>43654.69541666667</v>
      </c>
    </row>
    <row r="63" spans="1:4" ht="15">
      <c r="A63" s="63" t="s">
        <v>330</v>
      </c>
      <c r="B63" s="63" t="s">
        <v>420</v>
      </c>
      <c r="C63" s="67" t="s">
        <v>343</v>
      </c>
      <c r="D63" s="100">
        <v>43654.69541666667</v>
      </c>
    </row>
    <row r="64" spans="1:4" ht="15">
      <c r="A64" s="63" t="s">
        <v>330</v>
      </c>
      <c r="B64" s="63" t="s">
        <v>421</v>
      </c>
      <c r="C64" s="67" t="s">
        <v>343</v>
      </c>
      <c r="D64" s="100">
        <v>43654.69541666667</v>
      </c>
    </row>
    <row r="65" spans="1:4" ht="15">
      <c r="A65" s="63" t="s">
        <v>330</v>
      </c>
      <c r="B65" s="63" t="s">
        <v>422</v>
      </c>
      <c r="C65" s="67" t="s">
        <v>343</v>
      </c>
      <c r="D65" s="100">
        <v>43654.69541666667</v>
      </c>
    </row>
    <row r="66" spans="1:4" ht="15">
      <c r="A66" s="63" t="s">
        <v>330</v>
      </c>
      <c r="B66" s="63" t="s">
        <v>423</v>
      </c>
      <c r="C66" s="67" t="s">
        <v>343</v>
      </c>
      <c r="D66" s="100">
        <v>43654.69541666667</v>
      </c>
    </row>
    <row r="67" spans="1:4" ht="15">
      <c r="A67" s="63" t="s">
        <v>330</v>
      </c>
      <c r="B67" s="63" t="s">
        <v>379</v>
      </c>
      <c r="C67" s="67" t="s">
        <v>343</v>
      </c>
      <c r="D67" s="100">
        <v>43654.69541666667</v>
      </c>
    </row>
    <row r="68" spans="1:4" ht="15">
      <c r="A68" s="63" t="s">
        <v>330</v>
      </c>
      <c r="B68" s="63" t="s">
        <v>380</v>
      </c>
      <c r="C68" s="67" t="s">
        <v>343</v>
      </c>
      <c r="D68" s="100">
        <v>43654.69541666667</v>
      </c>
    </row>
    <row r="69" spans="1:4" ht="15">
      <c r="A69" s="63" t="s">
        <v>330</v>
      </c>
      <c r="B69" s="63" t="s">
        <v>424</v>
      </c>
      <c r="C69" s="67" t="s">
        <v>343</v>
      </c>
      <c r="D69" s="100">
        <v>43654.69541666667</v>
      </c>
    </row>
    <row r="70" spans="1:4" ht="15">
      <c r="A70" s="63" t="s">
        <v>330</v>
      </c>
      <c r="B70" s="63" t="s">
        <v>425</v>
      </c>
      <c r="C70" s="67" t="s">
        <v>343</v>
      </c>
      <c r="D70" s="100">
        <v>43654.69541666667</v>
      </c>
    </row>
    <row r="71" spans="1:4" ht="15">
      <c r="A71" s="63" t="s">
        <v>330</v>
      </c>
      <c r="B71" s="63" t="s">
        <v>318</v>
      </c>
      <c r="C71" s="67" t="s">
        <v>343</v>
      </c>
      <c r="D71" s="100">
        <v>43654.69541666667</v>
      </c>
    </row>
    <row r="72" spans="1:4" ht="15">
      <c r="A72" s="63" t="s">
        <v>330</v>
      </c>
      <c r="B72" s="63" t="s">
        <v>381</v>
      </c>
      <c r="C72" s="67" t="s">
        <v>343</v>
      </c>
      <c r="D72" s="100">
        <v>43654.69541666667</v>
      </c>
    </row>
    <row r="73" spans="1:4" ht="15">
      <c r="A73" s="63" t="s">
        <v>330</v>
      </c>
      <c r="B73" s="63" t="s">
        <v>426</v>
      </c>
      <c r="C73" s="67" t="s">
        <v>343</v>
      </c>
      <c r="D73" s="100">
        <v>43654.69541666667</v>
      </c>
    </row>
    <row r="74" spans="1:4" ht="15">
      <c r="A74" s="63" t="s">
        <v>330</v>
      </c>
      <c r="B74" s="63" t="s">
        <v>427</v>
      </c>
      <c r="C74" s="67" t="s">
        <v>343</v>
      </c>
      <c r="D74" s="100">
        <v>43654.69541666667</v>
      </c>
    </row>
    <row r="75" spans="1:4" ht="15">
      <c r="A75" s="63" t="s">
        <v>330</v>
      </c>
      <c r="B75" s="63" t="s">
        <v>428</v>
      </c>
      <c r="C75" s="67" t="s">
        <v>343</v>
      </c>
      <c r="D75" s="100">
        <v>43654.69541666667</v>
      </c>
    </row>
    <row r="76" spans="1:4" ht="15">
      <c r="A76" s="63" t="s">
        <v>330</v>
      </c>
      <c r="B76" s="63" t="s">
        <v>429</v>
      </c>
      <c r="C76" s="67" t="s">
        <v>343</v>
      </c>
      <c r="D76" s="100">
        <v>43654.69541666667</v>
      </c>
    </row>
    <row r="77" spans="1:4" ht="15">
      <c r="A77" s="63" t="s">
        <v>330</v>
      </c>
      <c r="B77" s="63" t="s">
        <v>382</v>
      </c>
      <c r="C77" s="67" t="s">
        <v>343</v>
      </c>
      <c r="D77" s="100">
        <v>43654.69541666667</v>
      </c>
    </row>
    <row r="78" spans="1:4" ht="15">
      <c r="A78" s="63" t="s">
        <v>330</v>
      </c>
      <c r="B78" s="63" t="s">
        <v>430</v>
      </c>
      <c r="C78" s="67" t="s">
        <v>343</v>
      </c>
      <c r="D78" s="100">
        <v>43654.69541666667</v>
      </c>
    </row>
    <row r="79" spans="1:4" ht="15">
      <c r="A79" s="63" t="s">
        <v>330</v>
      </c>
      <c r="B79" s="63" t="s">
        <v>431</v>
      </c>
      <c r="C79" s="67" t="s">
        <v>343</v>
      </c>
      <c r="D79" s="100">
        <v>43654.69541666667</v>
      </c>
    </row>
    <row r="80" spans="1:4" ht="15">
      <c r="A80" s="63" t="s">
        <v>330</v>
      </c>
      <c r="B80" s="63" t="s">
        <v>404</v>
      </c>
      <c r="C80" s="67" t="s">
        <v>343</v>
      </c>
      <c r="D80" s="100">
        <v>43654.69541666667</v>
      </c>
    </row>
    <row r="81" spans="1:4" ht="15">
      <c r="A81" s="63" t="s">
        <v>330</v>
      </c>
      <c r="B81" s="63" t="s">
        <v>396</v>
      </c>
      <c r="C81" s="67" t="s">
        <v>343</v>
      </c>
      <c r="D81" s="100">
        <v>43654.69541666667</v>
      </c>
    </row>
    <row r="82" spans="1:4" ht="15">
      <c r="A82" s="63" t="s">
        <v>330</v>
      </c>
      <c r="B82" s="63" t="s">
        <v>383</v>
      </c>
      <c r="C82" s="67" t="s">
        <v>343</v>
      </c>
      <c r="D82" s="100">
        <v>43654.69541666667</v>
      </c>
    </row>
    <row r="83" spans="1:4" ht="15">
      <c r="A83" s="63" t="s">
        <v>330</v>
      </c>
      <c r="B83" s="63" t="s">
        <v>384</v>
      </c>
      <c r="C83" s="67" t="s">
        <v>343</v>
      </c>
      <c r="D83" s="100">
        <v>43654.69541666667</v>
      </c>
    </row>
    <row r="84" spans="1:4" ht="15">
      <c r="A84" s="63" t="s">
        <v>330</v>
      </c>
      <c r="B84" s="63" t="s">
        <v>432</v>
      </c>
      <c r="C84" s="67" t="s">
        <v>343</v>
      </c>
      <c r="D84" s="100">
        <v>43654.69541666667</v>
      </c>
    </row>
    <row r="85" spans="1:4" ht="15">
      <c r="A85" s="63" t="s">
        <v>330</v>
      </c>
      <c r="B85" s="63" t="s">
        <v>322</v>
      </c>
      <c r="C85" s="67" t="s">
        <v>343</v>
      </c>
      <c r="D85" s="100">
        <v>43654.69541666667</v>
      </c>
    </row>
    <row r="86" spans="1:4" ht="15">
      <c r="A86" s="63" t="s">
        <v>330</v>
      </c>
      <c r="B86" s="63" t="s">
        <v>433</v>
      </c>
      <c r="C86" s="67" t="s">
        <v>343</v>
      </c>
      <c r="D86" s="100">
        <v>43654.69541666667</v>
      </c>
    </row>
    <row r="87" spans="1:4" ht="15">
      <c r="A87" s="63" t="s">
        <v>330</v>
      </c>
      <c r="B87" s="63" t="s">
        <v>314</v>
      </c>
      <c r="C87" s="67" t="s">
        <v>343</v>
      </c>
      <c r="D87" s="100">
        <v>43654.69541666667</v>
      </c>
    </row>
    <row r="88" spans="1:4" ht="15">
      <c r="A88" s="63" t="s">
        <v>330</v>
      </c>
      <c r="B88" s="63" t="s">
        <v>385</v>
      </c>
      <c r="C88" s="67" t="s">
        <v>343</v>
      </c>
      <c r="D88" s="100">
        <v>43654.69541666667</v>
      </c>
    </row>
    <row r="89" spans="1:4" ht="15">
      <c r="A89" s="63" t="s">
        <v>330</v>
      </c>
      <c r="B89" s="63" t="s">
        <v>398</v>
      </c>
      <c r="C89" s="67" t="s">
        <v>343</v>
      </c>
      <c r="D89" s="100">
        <v>43654.69541666667</v>
      </c>
    </row>
    <row r="90" spans="1:4" ht="15">
      <c r="A90" s="63" t="s">
        <v>330</v>
      </c>
      <c r="B90" s="63" t="s">
        <v>366</v>
      </c>
      <c r="C90" s="67" t="s">
        <v>343</v>
      </c>
      <c r="D90" s="100">
        <v>43654.69541666667</v>
      </c>
    </row>
    <row r="91" spans="1:4" ht="15">
      <c r="A91" s="63" t="s">
        <v>330</v>
      </c>
      <c r="B91" s="63" t="s">
        <v>367</v>
      </c>
      <c r="C91" s="67" t="s">
        <v>343</v>
      </c>
      <c r="D91" s="100">
        <v>43654.69541666667</v>
      </c>
    </row>
    <row r="92" spans="1:4" ht="15">
      <c r="A92" s="63" t="s">
        <v>330</v>
      </c>
      <c r="B92" s="63" t="s">
        <v>386</v>
      </c>
      <c r="C92" s="67" t="s">
        <v>343</v>
      </c>
      <c r="D92" s="100">
        <v>43654.69541666667</v>
      </c>
    </row>
    <row r="93" spans="1:4" ht="15">
      <c r="A93" s="63" t="s">
        <v>330</v>
      </c>
      <c r="B93" s="63" t="s">
        <v>434</v>
      </c>
      <c r="C93" s="67" t="s">
        <v>343</v>
      </c>
      <c r="D93" s="100">
        <v>43654.69541666667</v>
      </c>
    </row>
    <row r="94" spans="1:4" ht="15">
      <c r="A94" s="63" t="s">
        <v>330</v>
      </c>
      <c r="B94" s="63" t="s">
        <v>399</v>
      </c>
      <c r="C94" s="67" t="s">
        <v>342</v>
      </c>
      <c r="D94" s="100">
        <v>43654.694375</v>
      </c>
    </row>
    <row r="95" spans="1:4" ht="15">
      <c r="A95" s="63" t="s">
        <v>330</v>
      </c>
      <c r="B95" s="63" t="s">
        <v>414</v>
      </c>
      <c r="C95" s="67" t="s">
        <v>342</v>
      </c>
      <c r="D95" s="100">
        <v>43654.694375</v>
      </c>
    </row>
    <row r="96" spans="1:4" ht="15">
      <c r="A96" s="63" t="s">
        <v>330</v>
      </c>
      <c r="B96" s="63" t="s">
        <v>415</v>
      </c>
      <c r="C96" s="67" t="s">
        <v>342</v>
      </c>
      <c r="D96" s="100">
        <v>43654.694375</v>
      </c>
    </row>
    <row r="97" spans="1:4" ht="15">
      <c r="A97" s="63" t="s">
        <v>330</v>
      </c>
      <c r="B97" s="63" t="s">
        <v>416</v>
      </c>
      <c r="C97" s="67" t="s">
        <v>342</v>
      </c>
      <c r="D97" s="100">
        <v>43654.694375</v>
      </c>
    </row>
    <row r="98" spans="1:4" ht="15">
      <c r="A98" s="63" t="s">
        <v>330</v>
      </c>
      <c r="B98" s="63" t="s">
        <v>336</v>
      </c>
      <c r="C98" s="67" t="s">
        <v>342</v>
      </c>
      <c r="D98" s="100">
        <v>43654.694375</v>
      </c>
    </row>
    <row r="99" spans="1:4" ht="15">
      <c r="A99" s="63" t="s">
        <v>330</v>
      </c>
      <c r="B99" s="63" t="s">
        <v>417</v>
      </c>
      <c r="C99" s="67" t="s">
        <v>342</v>
      </c>
      <c r="D99" s="100">
        <v>43654.694375</v>
      </c>
    </row>
    <row r="100" spans="1:4" ht="15">
      <c r="A100" s="63" t="s">
        <v>330</v>
      </c>
      <c r="B100" s="63" t="s">
        <v>418</v>
      </c>
      <c r="C100" s="67" t="s">
        <v>342</v>
      </c>
      <c r="D100" s="100">
        <v>43654.694375</v>
      </c>
    </row>
    <row r="101" spans="1:4" ht="15">
      <c r="A101" s="63" t="s">
        <v>330</v>
      </c>
      <c r="B101" s="63" t="s">
        <v>419</v>
      </c>
      <c r="C101" s="67" t="s">
        <v>342</v>
      </c>
      <c r="D101" s="100">
        <v>43654.694375</v>
      </c>
    </row>
    <row r="102" spans="1:4" ht="15">
      <c r="A102" s="63" t="s">
        <v>330</v>
      </c>
      <c r="B102" s="63" t="s">
        <v>420</v>
      </c>
      <c r="C102" s="67" t="s">
        <v>342</v>
      </c>
      <c r="D102" s="100">
        <v>43654.694375</v>
      </c>
    </row>
    <row r="103" spans="1:4" ht="15">
      <c r="A103" s="63" t="s">
        <v>330</v>
      </c>
      <c r="B103" s="63" t="s">
        <v>435</v>
      </c>
      <c r="C103" s="67" t="s">
        <v>342</v>
      </c>
      <c r="D103" s="100">
        <v>43654.694375</v>
      </c>
    </row>
    <row r="104" spans="1:4" ht="15">
      <c r="A104" s="63" t="s">
        <v>330</v>
      </c>
      <c r="B104" s="63" t="s">
        <v>422</v>
      </c>
      <c r="C104" s="67" t="s">
        <v>342</v>
      </c>
      <c r="D104" s="100">
        <v>43654.694375</v>
      </c>
    </row>
    <row r="105" spans="1:4" ht="15">
      <c r="A105" s="63" t="s">
        <v>330</v>
      </c>
      <c r="B105" s="63" t="s">
        <v>423</v>
      </c>
      <c r="C105" s="67" t="s">
        <v>342</v>
      </c>
      <c r="D105" s="100">
        <v>43654.694375</v>
      </c>
    </row>
    <row r="106" spans="1:4" ht="15">
      <c r="A106" s="63" t="s">
        <v>330</v>
      </c>
      <c r="B106" s="63" t="s">
        <v>379</v>
      </c>
      <c r="C106" s="67" t="s">
        <v>342</v>
      </c>
      <c r="D106" s="100">
        <v>43654.694375</v>
      </c>
    </row>
    <row r="107" spans="1:4" ht="15">
      <c r="A107" s="63" t="s">
        <v>330</v>
      </c>
      <c r="B107" s="63" t="s">
        <v>380</v>
      </c>
      <c r="C107" s="67" t="s">
        <v>342</v>
      </c>
      <c r="D107" s="100">
        <v>43654.694375</v>
      </c>
    </row>
    <row r="108" spans="1:4" ht="15">
      <c r="A108" s="63" t="s">
        <v>330</v>
      </c>
      <c r="B108" s="63" t="s">
        <v>424</v>
      </c>
      <c r="C108" s="67" t="s">
        <v>342</v>
      </c>
      <c r="D108" s="100">
        <v>43654.694375</v>
      </c>
    </row>
    <row r="109" spans="1:4" ht="15">
      <c r="A109" s="63" t="s">
        <v>330</v>
      </c>
      <c r="B109" s="63" t="s">
        <v>425</v>
      </c>
      <c r="C109" s="67" t="s">
        <v>342</v>
      </c>
      <c r="D109" s="100">
        <v>43654.694375</v>
      </c>
    </row>
    <row r="110" spans="1:4" ht="15">
      <c r="A110" s="63" t="s">
        <v>330</v>
      </c>
      <c r="B110" s="63" t="s">
        <v>318</v>
      </c>
      <c r="C110" s="67" t="s">
        <v>342</v>
      </c>
      <c r="D110" s="100">
        <v>43654.694375</v>
      </c>
    </row>
    <row r="111" spans="1:4" ht="15">
      <c r="A111" s="63" t="s">
        <v>330</v>
      </c>
      <c r="B111" s="63" t="s">
        <v>381</v>
      </c>
      <c r="C111" s="67" t="s">
        <v>342</v>
      </c>
      <c r="D111" s="100">
        <v>43654.694375</v>
      </c>
    </row>
    <row r="112" spans="1:4" ht="15">
      <c r="A112" s="63" t="s">
        <v>330</v>
      </c>
      <c r="B112" s="63" t="s">
        <v>426</v>
      </c>
      <c r="C112" s="67" t="s">
        <v>342</v>
      </c>
      <c r="D112" s="100">
        <v>43654.694375</v>
      </c>
    </row>
    <row r="113" spans="1:4" ht="15">
      <c r="A113" s="63" t="s">
        <v>330</v>
      </c>
      <c r="B113" s="63" t="s">
        <v>427</v>
      </c>
      <c r="C113" s="67" t="s">
        <v>342</v>
      </c>
      <c r="D113" s="100">
        <v>43654.694375</v>
      </c>
    </row>
    <row r="114" spans="1:4" ht="15">
      <c r="A114" s="63" t="s">
        <v>330</v>
      </c>
      <c r="B114" s="63" t="s">
        <v>428</v>
      </c>
      <c r="C114" s="67" t="s">
        <v>342</v>
      </c>
      <c r="D114" s="100">
        <v>43654.694375</v>
      </c>
    </row>
    <row r="115" spans="1:4" ht="15">
      <c r="A115" s="63" t="s">
        <v>330</v>
      </c>
      <c r="B115" s="63" t="s">
        <v>429</v>
      </c>
      <c r="C115" s="67" t="s">
        <v>342</v>
      </c>
      <c r="D115" s="100">
        <v>43654.694375</v>
      </c>
    </row>
    <row r="116" spans="1:4" ht="15">
      <c r="A116" s="63" t="s">
        <v>330</v>
      </c>
      <c r="B116" s="63" t="s">
        <v>382</v>
      </c>
      <c r="C116" s="67" t="s">
        <v>342</v>
      </c>
      <c r="D116" s="100">
        <v>43654.694375</v>
      </c>
    </row>
    <row r="117" spans="1:4" ht="15">
      <c r="A117" s="63" t="s">
        <v>330</v>
      </c>
      <c r="B117" s="63" t="s">
        <v>430</v>
      </c>
      <c r="C117" s="67" t="s">
        <v>342</v>
      </c>
      <c r="D117" s="100">
        <v>43654.694375</v>
      </c>
    </row>
    <row r="118" spans="1:4" ht="15">
      <c r="A118" s="63" t="s">
        <v>330</v>
      </c>
      <c r="B118" s="63" t="s">
        <v>431</v>
      </c>
      <c r="C118" s="67" t="s">
        <v>342</v>
      </c>
      <c r="D118" s="100">
        <v>43654.694375</v>
      </c>
    </row>
    <row r="119" spans="1:4" ht="15">
      <c r="A119" s="63" t="s">
        <v>330</v>
      </c>
      <c r="B119" s="63" t="s">
        <v>404</v>
      </c>
      <c r="C119" s="67" t="s">
        <v>342</v>
      </c>
      <c r="D119" s="100">
        <v>43654.694375</v>
      </c>
    </row>
    <row r="120" spans="1:4" ht="15">
      <c r="A120" s="63" t="s">
        <v>330</v>
      </c>
      <c r="B120" s="63" t="s">
        <v>396</v>
      </c>
      <c r="C120" s="67" t="s">
        <v>342</v>
      </c>
      <c r="D120" s="100">
        <v>43654.694375</v>
      </c>
    </row>
    <row r="121" spans="1:4" ht="15">
      <c r="A121" s="63" t="s">
        <v>330</v>
      </c>
      <c r="B121" s="63" t="s">
        <v>383</v>
      </c>
      <c r="C121" s="67" t="s">
        <v>342</v>
      </c>
      <c r="D121" s="100">
        <v>43654.694375</v>
      </c>
    </row>
    <row r="122" spans="1:4" ht="15">
      <c r="A122" s="63" t="s">
        <v>330</v>
      </c>
      <c r="B122" s="63" t="s">
        <v>384</v>
      </c>
      <c r="C122" s="67" t="s">
        <v>342</v>
      </c>
      <c r="D122" s="100">
        <v>43654.694375</v>
      </c>
    </row>
    <row r="123" spans="1:4" ht="15">
      <c r="A123" s="63" t="s">
        <v>330</v>
      </c>
      <c r="B123" s="63" t="s">
        <v>432</v>
      </c>
      <c r="C123" s="67" t="s">
        <v>342</v>
      </c>
      <c r="D123" s="100">
        <v>43654.694375</v>
      </c>
    </row>
    <row r="124" spans="1:4" ht="15">
      <c r="A124" s="63" t="s">
        <v>330</v>
      </c>
      <c r="B124" s="63" t="s">
        <v>322</v>
      </c>
      <c r="C124" s="67" t="s">
        <v>342</v>
      </c>
      <c r="D124" s="100">
        <v>43654.694375</v>
      </c>
    </row>
    <row r="125" spans="1:4" ht="15">
      <c r="A125" s="63" t="s">
        <v>330</v>
      </c>
      <c r="B125" s="63" t="s">
        <v>433</v>
      </c>
      <c r="C125" s="67" t="s">
        <v>342</v>
      </c>
      <c r="D125" s="100">
        <v>43654.694375</v>
      </c>
    </row>
    <row r="126" spans="1:4" ht="15">
      <c r="A126" s="63" t="s">
        <v>330</v>
      </c>
      <c r="B126" s="63" t="s">
        <v>314</v>
      </c>
      <c r="C126" s="67" t="s">
        <v>342</v>
      </c>
      <c r="D126" s="100">
        <v>43654.694375</v>
      </c>
    </row>
    <row r="127" spans="1:4" ht="15">
      <c r="A127" s="63" t="s">
        <v>330</v>
      </c>
      <c r="B127" s="63" t="s">
        <v>385</v>
      </c>
      <c r="C127" s="67" t="s">
        <v>342</v>
      </c>
      <c r="D127" s="100">
        <v>43654.694375</v>
      </c>
    </row>
    <row r="128" spans="1:4" ht="15">
      <c r="A128" s="63" t="s">
        <v>330</v>
      </c>
      <c r="B128" s="63" t="s">
        <v>398</v>
      </c>
      <c r="C128" s="67" t="s">
        <v>342</v>
      </c>
      <c r="D128" s="100">
        <v>43654.694375</v>
      </c>
    </row>
    <row r="129" spans="1:4" ht="15">
      <c r="A129" s="63" t="s">
        <v>330</v>
      </c>
      <c r="B129" s="63" t="s">
        <v>366</v>
      </c>
      <c r="C129" s="67" t="s">
        <v>342</v>
      </c>
      <c r="D129" s="100">
        <v>43654.694375</v>
      </c>
    </row>
    <row r="130" spans="1:4" ht="15">
      <c r="A130" s="63" t="s">
        <v>330</v>
      </c>
      <c r="B130" s="63" t="s">
        <v>367</v>
      </c>
      <c r="C130" s="67" t="s">
        <v>342</v>
      </c>
      <c r="D130" s="100">
        <v>43654.694375</v>
      </c>
    </row>
    <row r="131" spans="1:4" ht="15">
      <c r="A131" s="63" t="s">
        <v>330</v>
      </c>
      <c r="B131" s="63" t="s">
        <v>386</v>
      </c>
      <c r="C131" s="67" t="s">
        <v>342</v>
      </c>
      <c r="D131" s="100">
        <v>43654.694375</v>
      </c>
    </row>
    <row r="132" spans="1:4" ht="15">
      <c r="A132" s="63" t="s">
        <v>330</v>
      </c>
      <c r="B132" s="63" t="s">
        <v>434</v>
      </c>
      <c r="C132" s="67" t="s">
        <v>342</v>
      </c>
      <c r="D132" s="100">
        <v>43654.694375</v>
      </c>
    </row>
    <row r="133" spans="1:4" ht="15">
      <c r="A133" s="63" t="s">
        <v>329</v>
      </c>
      <c r="B133" s="63" t="s">
        <v>436</v>
      </c>
      <c r="C133" s="67" t="s">
        <v>341</v>
      </c>
      <c r="D133" s="100">
        <v>43655.71891203704</v>
      </c>
    </row>
    <row r="134" spans="1:4" ht="15">
      <c r="A134" s="63" t="s">
        <v>329</v>
      </c>
      <c r="B134" s="63" t="s">
        <v>312</v>
      </c>
      <c r="C134" s="67" t="s">
        <v>341</v>
      </c>
      <c r="D134" s="100">
        <v>43655.71891203704</v>
      </c>
    </row>
    <row r="135" spans="1:4" ht="15">
      <c r="A135" s="63" t="s">
        <v>329</v>
      </c>
      <c r="B135" s="63" t="s">
        <v>335</v>
      </c>
      <c r="C135" s="67" t="s">
        <v>341</v>
      </c>
      <c r="D135" s="100">
        <v>43655.71891203704</v>
      </c>
    </row>
    <row r="136" spans="1:4" ht="15">
      <c r="A136" s="63" t="s">
        <v>329</v>
      </c>
      <c r="B136" s="63" t="s">
        <v>418</v>
      </c>
      <c r="C136" s="67" t="s">
        <v>341</v>
      </c>
      <c r="D136" s="100">
        <v>43655.71891203704</v>
      </c>
    </row>
    <row r="137" spans="1:4" ht="15">
      <c r="A137" s="63" t="s">
        <v>329</v>
      </c>
      <c r="B137" s="63" t="s">
        <v>334</v>
      </c>
      <c r="C137" s="67" t="s">
        <v>341</v>
      </c>
      <c r="D137" s="100">
        <v>43655.71891203704</v>
      </c>
    </row>
    <row r="138" spans="1:4" ht="15">
      <c r="A138" s="63" t="s">
        <v>329</v>
      </c>
      <c r="B138" s="63" t="s">
        <v>428</v>
      </c>
      <c r="C138" s="67" t="s">
        <v>341</v>
      </c>
      <c r="D138" s="100">
        <v>43655.71891203704</v>
      </c>
    </row>
    <row r="139" spans="1:4" ht="15">
      <c r="A139" s="63" t="s">
        <v>329</v>
      </c>
      <c r="B139" s="63" t="s">
        <v>437</v>
      </c>
      <c r="C139" s="67" t="s">
        <v>341</v>
      </c>
      <c r="D139" s="100">
        <v>43655.71891203704</v>
      </c>
    </row>
    <row r="140" spans="1:4" ht="15">
      <c r="A140" s="63" t="s">
        <v>329</v>
      </c>
      <c r="B140" s="63" t="s">
        <v>424</v>
      </c>
      <c r="C140" s="67" t="s">
        <v>341</v>
      </c>
      <c r="D140" s="100">
        <v>43655.71891203704</v>
      </c>
    </row>
    <row r="141" spans="1:4" ht="15">
      <c r="A141" s="63" t="s">
        <v>329</v>
      </c>
      <c r="B141" s="63" t="s">
        <v>402</v>
      </c>
      <c r="C141" s="67" t="s">
        <v>341</v>
      </c>
      <c r="D141" s="100">
        <v>43655.71891203704</v>
      </c>
    </row>
    <row r="142" spans="1:4" ht="15">
      <c r="A142" s="63" t="s">
        <v>329</v>
      </c>
      <c r="B142" s="63" t="s">
        <v>438</v>
      </c>
      <c r="C142" s="67" t="s">
        <v>341</v>
      </c>
      <c r="D142" s="100">
        <v>43655.71891203704</v>
      </c>
    </row>
    <row r="143" spans="1:4" ht="15">
      <c r="A143" s="63" t="s">
        <v>329</v>
      </c>
      <c r="B143" s="63" t="s">
        <v>406</v>
      </c>
      <c r="C143" s="67" t="s">
        <v>341</v>
      </c>
      <c r="D143" s="100">
        <v>43655.71891203704</v>
      </c>
    </row>
    <row r="144" spans="1:4" ht="15">
      <c r="A144" s="63" t="s">
        <v>329</v>
      </c>
      <c r="B144" s="63" t="s">
        <v>439</v>
      </c>
      <c r="C144" s="67" t="s">
        <v>341</v>
      </c>
      <c r="D144" s="100">
        <v>43655.71891203704</v>
      </c>
    </row>
    <row r="145" spans="1:4" ht="15">
      <c r="A145" s="63" t="s">
        <v>329</v>
      </c>
      <c r="B145" s="63" t="s">
        <v>440</v>
      </c>
      <c r="C145" s="67" t="s">
        <v>341</v>
      </c>
      <c r="D145" s="100">
        <v>43655.71891203704</v>
      </c>
    </row>
    <row r="146" spans="1:4" ht="15">
      <c r="A146" s="63" t="s">
        <v>329</v>
      </c>
      <c r="B146" s="63" t="s">
        <v>441</v>
      </c>
      <c r="C146" s="67" t="s">
        <v>341</v>
      </c>
      <c r="D146" s="100">
        <v>43655.71891203704</v>
      </c>
    </row>
    <row r="147" spans="1:4" ht="15">
      <c r="A147" s="63" t="s">
        <v>329</v>
      </c>
      <c r="B147" s="63" t="s">
        <v>442</v>
      </c>
      <c r="C147" s="67" t="s">
        <v>341</v>
      </c>
      <c r="D147" s="100">
        <v>43655.71891203704</v>
      </c>
    </row>
    <row r="148" spans="1:4" ht="15">
      <c r="A148" s="63" t="s">
        <v>329</v>
      </c>
      <c r="B148" s="63" t="s">
        <v>443</v>
      </c>
      <c r="C148" s="67" t="s">
        <v>341</v>
      </c>
      <c r="D148" s="100">
        <v>43655.71891203704</v>
      </c>
    </row>
    <row r="149" spans="1:4" ht="15">
      <c r="A149" s="63" t="s">
        <v>329</v>
      </c>
      <c r="B149" s="63" t="s">
        <v>399</v>
      </c>
      <c r="C149" s="67" t="s">
        <v>341</v>
      </c>
      <c r="D149" s="100">
        <v>43655.71891203704</v>
      </c>
    </row>
    <row r="150" spans="1:4" ht="15">
      <c r="A150" s="63" t="s">
        <v>329</v>
      </c>
      <c r="B150" s="63" t="s">
        <v>444</v>
      </c>
      <c r="C150" s="67" t="s">
        <v>341</v>
      </c>
      <c r="D150" s="100">
        <v>43655.71891203704</v>
      </c>
    </row>
    <row r="151" spans="1:4" ht="15">
      <c r="A151" s="63" t="s">
        <v>329</v>
      </c>
      <c r="B151" s="63" t="s">
        <v>445</v>
      </c>
      <c r="C151" s="67" t="s">
        <v>341</v>
      </c>
      <c r="D151" s="100">
        <v>43655.71891203704</v>
      </c>
    </row>
    <row r="152" spans="1:4" ht="15">
      <c r="A152" s="63" t="s">
        <v>329</v>
      </c>
      <c r="B152" s="63" t="s">
        <v>446</v>
      </c>
      <c r="C152" s="67" t="s">
        <v>341</v>
      </c>
      <c r="D152" s="100">
        <v>43655.71891203704</v>
      </c>
    </row>
    <row r="153" spans="1:4" ht="15">
      <c r="A153" s="63" t="s">
        <v>330</v>
      </c>
      <c r="B153" s="63" t="s">
        <v>447</v>
      </c>
      <c r="C153" s="67" t="s">
        <v>349</v>
      </c>
      <c r="D153" s="100">
        <v>43656.997569444444</v>
      </c>
    </row>
    <row r="154" spans="1:4" ht="15">
      <c r="A154" s="63" t="s">
        <v>330</v>
      </c>
      <c r="B154" s="63">
        <v>1871</v>
      </c>
      <c r="C154" s="67" t="s">
        <v>349</v>
      </c>
      <c r="D154" s="100">
        <v>43656.997569444444</v>
      </c>
    </row>
    <row r="155" spans="1:4" ht="15">
      <c r="A155" s="63" t="s">
        <v>330</v>
      </c>
      <c r="B155" s="63" t="s">
        <v>387</v>
      </c>
      <c r="C155" s="67" t="s">
        <v>349</v>
      </c>
      <c r="D155" s="100">
        <v>43656.997569444444</v>
      </c>
    </row>
    <row r="156" spans="1:4" ht="15">
      <c r="A156" s="63" t="s">
        <v>330</v>
      </c>
      <c r="B156" s="63" t="s">
        <v>448</v>
      </c>
      <c r="C156" s="67" t="s">
        <v>349</v>
      </c>
      <c r="D156" s="100">
        <v>43656.997569444444</v>
      </c>
    </row>
    <row r="157" spans="1:4" ht="15">
      <c r="A157" s="63" t="s">
        <v>330</v>
      </c>
      <c r="B157" s="63" t="s">
        <v>425</v>
      </c>
      <c r="C157" s="67" t="s">
        <v>349</v>
      </c>
      <c r="D157" s="100">
        <v>43656.997569444444</v>
      </c>
    </row>
    <row r="158" spans="1:4" ht="15">
      <c r="A158" s="63" t="s">
        <v>330</v>
      </c>
      <c r="B158" s="63" t="s">
        <v>306</v>
      </c>
      <c r="C158" s="67" t="s">
        <v>349</v>
      </c>
      <c r="D158" s="100">
        <v>43656.997569444444</v>
      </c>
    </row>
    <row r="159" spans="1:4" ht="15">
      <c r="A159" s="63" t="s">
        <v>330</v>
      </c>
      <c r="B159" s="63" t="s">
        <v>428</v>
      </c>
      <c r="C159" s="67" t="s">
        <v>349</v>
      </c>
      <c r="D159" s="100">
        <v>43656.997569444444</v>
      </c>
    </row>
    <row r="160" spans="1:4" ht="15">
      <c r="A160" s="63" t="s">
        <v>330</v>
      </c>
      <c r="B160" s="63" t="s">
        <v>402</v>
      </c>
      <c r="C160" s="67" t="s">
        <v>349</v>
      </c>
      <c r="D160" s="100">
        <v>43656.997569444444</v>
      </c>
    </row>
    <row r="161" spans="1:4" ht="15">
      <c r="A161" s="63" t="s">
        <v>330</v>
      </c>
      <c r="B161" s="63" t="s">
        <v>406</v>
      </c>
      <c r="C161" s="67" t="s">
        <v>349</v>
      </c>
      <c r="D161" s="100">
        <v>43656.997569444444</v>
      </c>
    </row>
    <row r="162" spans="1:4" ht="15">
      <c r="A162" s="63" t="s">
        <v>330</v>
      </c>
      <c r="B162" s="63" t="s">
        <v>388</v>
      </c>
      <c r="C162" s="67" t="s">
        <v>349</v>
      </c>
      <c r="D162" s="100">
        <v>43656.997569444444</v>
      </c>
    </row>
    <row r="163" spans="1:4" ht="15">
      <c r="A163" s="63" t="s">
        <v>330</v>
      </c>
      <c r="B163" s="63" t="s">
        <v>389</v>
      </c>
      <c r="C163" s="67" t="s">
        <v>349</v>
      </c>
      <c r="D163" s="100">
        <v>43656.997569444444</v>
      </c>
    </row>
    <row r="164" spans="1:4" ht="15">
      <c r="A164" s="63" t="s">
        <v>330</v>
      </c>
      <c r="B164" s="63" t="s">
        <v>430</v>
      </c>
      <c r="C164" s="67" t="s">
        <v>349</v>
      </c>
      <c r="D164" s="100">
        <v>43656.997569444444</v>
      </c>
    </row>
    <row r="165" spans="1:4" ht="15">
      <c r="A165" s="63" t="s">
        <v>330</v>
      </c>
      <c r="B165" s="63" t="s">
        <v>329</v>
      </c>
      <c r="C165" s="67" t="s">
        <v>349</v>
      </c>
      <c r="D165" s="100">
        <v>43656.997569444444</v>
      </c>
    </row>
    <row r="166" spans="1:4" ht="15">
      <c r="A166" s="63" t="s">
        <v>330</v>
      </c>
      <c r="B166" s="63" t="s">
        <v>398</v>
      </c>
      <c r="C166" s="67" t="s">
        <v>349</v>
      </c>
      <c r="D166" s="100">
        <v>43656.997569444444</v>
      </c>
    </row>
    <row r="167" spans="1:4" ht="15">
      <c r="A167" s="63" t="s">
        <v>330</v>
      </c>
      <c r="B167" s="63" t="s">
        <v>371</v>
      </c>
      <c r="C167" s="67" t="s">
        <v>349</v>
      </c>
      <c r="D167" s="100">
        <v>43656.997569444444</v>
      </c>
    </row>
    <row r="168" spans="1:4" ht="15">
      <c r="A168" s="63" t="s">
        <v>330</v>
      </c>
      <c r="B168" s="63" t="s">
        <v>449</v>
      </c>
      <c r="C168" s="67" t="s">
        <v>349</v>
      </c>
      <c r="D168" s="100">
        <v>43656.997569444444</v>
      </c>
    </row>
    <row r="169" spans="1:4" ht="15">
      <c r="A169" s="63" t="s">
        <v>330</v>
      </c>
      <c r="B169" s="63" t="s">
        <v>338</v>
      </c>
      <c r="C169" s="67" t="s">
        <v>349</v>
      </c>
      <c r="D169" s="100">
        <v>43656.997569444444</v>
      </c>
    </row>
    <row r="170" spans="1:4" ht="15">
      <c r="A170" s="63" t="s">
        <v>330</v>
      </c>
      <c r="B170" s="63" t="s">
        <v>358</v>
      </c>
      <c r="C170" s="67" t="s">
        <v>349</v>
      </c>
      <c r="D170" s="100">
        <v>43656.997569444444</v>
      </c>
    </row>
    <row r="171" spans="1:4" ht="15">
      <c r="A171" s="63" t="s">
        <v>330</v>
      </c>
      <c r="B171" s="63" t="s">
        <v>357</v>
      </c>
      <c r="C171" s="67" t="s">
        <v>349</v>
      </c>
      <c r="D171" s="100">
        <v>43656.997569444444</v>
      </c>
    </row>
    <row r="172" spans="1:4" ht="15">
      <c r="A172" s="63" t="s">
        <v>332</v>
      </c>
      <c r="B172" s="63" t="s">
        <v>447</v>
      </c>
      <c r="C172" s="67" t="s">
        <v>348</v>
      </c>
      <c r="D172" s="100">
        <v>43656.988344907404</v>
      </c>
    </row>
    <row r="173" spans="1:4" ht="15">
      <c r="A173" s="63" t="s">
        <v>332</v>
      </c>
      <c r="B173" s="63">
        <v>1871</v>
      </c>
      <c r="C173" s="67" t="s">
        <v>348</v>
      </c>
      <c r="D173" s="100">
        <v>43656.988344907404</v>
      </c>
    </row>
    <row r="174" spans="1:4" ht="15">
      <c r="A174" s="63" t="s">
        <v>332</v>
      </c>
      <c r="B174" s="63" t="s">
        <v>387</v>
      </c>
      <c r="C174" s="67" t="s">
        <v>348</v>
      </c>
      <c r="D174" s="100">
        <v>43656.988344907404</v>
      </c>
    </row>
    <row r="175" spans="1:4" ht="15">
      <c r="A175" s="63" t="s">
        <v>332</v>
      </c>
      <c r="B175" s="63" t="s">
        <v>448</v>
      </c>
      <c r="C175" s="67" t="s">
        <v>348</v>
      </c>
      <c r="D175" s="100">
        <v>43656.988344907404</v>
      </c>
    </row>
    <row r="176" spans="1:4" ht="15">
      <c r="A176" s="63" t="s">
        <v>332</v>
      </c>
      <c r="B176" s="63" t="s">
        <v>425</v>
      </c>
      <c r="C176" s="67" t="s">
        <v>348</v>
      </c>
      <c r="D176" s="100">
        <v>43656.988344907404</v>
      </c>
    </row>
    <row r="177" spans="1:4" ht="15">
      <c r="A177" s="63" t="s">
        <v>332</v>
      </c>
      <c r="B177" s="63" t="s">
        <v>306</v>
      </c>
      <c r="C177" s="67" t="s">
        <v>348</v>
      </c>
      <c r="D177" s="100">
        <v>43656.988344907404</v>
      </c>
    </row>
    <row r="178" spans="1:4" ht="15">
      <c r="A178" s="63" t="s">
        <v>332</v>
      </c>
      <c r="B178" s="63" t="s">
        <v>428</v>
      </c>
      <c r="C178" s="67" t="s">
        <v>348</v>
      </c>
      <c r="D178" s="100">
        <v>43656.988344907404</v>
      </c>
    </row>
    <row r="179" spans="1:4" ht="15">
      <c r="A179" s="63" t="s">
        <v>332</v>
      </c>
      <c r="B179" s="63" t="s">
        <v>402</v>
      </c>
      <c r="C179" s="67" t="s">
        <v>348</v>
      </c>
      <c r="D179" s="100">
        <v>43656.988344907404</v>
      </c>
    </row>
    <row r="180" spans="1:4" ht="15">
      <c r="A180" s="63" t="s">
        <v>332</v>
      </c>
      <c r="B180" s="63" t="s">
        <v>406</v>
      </c>
      <c r="C180" s="67" t="s">
        <v>348</v>
      </c>
      <c r="D180" s="100">
        <v>43656.988344907404</v>
      </c>
    </row>
    <row r="181" spans="1:4" ht="15">
      <c r="A181" s="63" t="s">
        <v>332</v>
      </c>
      <c r="B181" s="63" t="s">
        <v>388</v>
      </c>
      <c r="C181" s="67" t="s">
        <v>348</v>
      </c>
      <c r="D181" s="100">
        <v>43656.988344907404</v>
      </c>
    </row>
    <row r="182" spans="1:4" ht="15">
      <c r="A182" s="63" t="s">
        <v>332</v>
      </c>
      <c r="B182" s="63" t="s">
        <v>389</v>
      </c>
      <c r="C182" s="67" t="s">
        <v>348</v>
      </c>
      <c r="D182" s="100">
        <v>43656.988344907404</v>
      </c>
    </row>
    <row r="183" spans="1:4" ht="15">
      <c r="A183" s="63" t="s">
        <v>332</v>
      </c>
      <c r="B183" s="63" t="s">
        <v>430</v>
      </c>
      <c r="C183" s="67" t="s">
        <v>348</v>
      </c>
      <c r="D183" s="100">
        <v>43656.988344907404</v>
      </c>
    </row>
    <row r="184" spans="1:4" ht="15">
      <c r="A184" s="63" t="s">
        <v>332</v>
      </c>
      <c r="B184" s="63" t="s">
        <v>329</v>
      </c>
      <c r="C184" s="67" t="s">
        <v>348</v>
      </c>
      <c r="D184" s="100">
        <v>43656.988344907404</v>
      </c>
    </row>
    <row r="185" spans="1:4" ht="15">
      <c r="A185" s="63" t="s">
        <v>332</v>
      </c>
      <c r="B185" s="63" t="s">
        <v>398</v>
      </c>
      <c r="C185" s="67" t="s">
        <v>348</v>
      </c>
      <c r="D185" s="100">
        <v>43656.988344907404</v>
      </c>
    </row>
    <row r="186" spans="1:4" ht="15">
      <c r="A186" s="63" t="s">
        <v>332</v>
      </c>
      <c r="B186" s="63" t="s">
        <v>371</v>
      </c>
      <c r="C186" s="67" t="s">
        <v>348</v>
      </c>
      <c r="D186" s="100">
        <v>43656.988344907404</v>
      </c>
    </row>
    <row r="187" spans="1:4" ht="15">
      <c r="A187" s="63" t="s">
        <v>332</v>
      </c>
      <c r="B187" s="63" t="s">
        <v>449</v>
      </c>
      <c r="C187" s="67" t="s">
        <v>348</v>
      </c>
      <c r="D187" s="100">
        <v>43656.988344907404</v>
      </c>
    </row>
    <row r="188" spans="1:4" ht="15">
      <c r="A188" s="63" t="s">
        <v>332</v>
      </c>
      <c r="B188" s="63" t="s">
        <v>338</v>
      </c>
      <c r="C188" s="67" t="s">
        <v>348</v>
      </c>
      <c r="D188" s="100">
        <v>43656.988344907404</v>
      </c>
    </row>
    <row r="189" spans="1:4" ht="15">
      <c r="A189" s="63" t="s">
        <v>332</v>
      </c>
      <c r="B189" s="63" t="s">
        <v>358</v>
      </c>
      <c r="C189" s="67" t="s">
        <v>348</v>
      </c>
      <c r="D189" s="100">
        <v>43656.988344907404</v>
      </c>
    </row>
    <row r="190" spans="1:4" ht="15">
      <c r="A190" s="63" t="s">
        <v>332</v>
      </c>
      <c r="B190" s="63" t="s">
        <v>357</v>
      </c>
      <c r="C190" s="67" t="s">
        <v>348</v>
      </c>
      <c r="D190" s="100">
        <v>43656.988344907404</v>
      </c>
    </row>
    <row r="191" spans="1:4" ht="15">
      <c r="A191" s="63" t="s">
        <v>332</v>
      </c>
      <c r="B191" s="63" t="s">
        <v>432</v>
      </c>
      <c r="C191" s="67" t="s">
        <v>346</v>
      </c>
      <c r="D191" s="100">
        <v>43654.829733796294</v>
      </c>
    </row>
    <row r="192" spans="1:4" ht="15">
      <c r="A192" s="63" t="s">
        <v>332</v>
      </c>
      <c r="B192" s="63" t="s">
        <v>321</v>
      </c>
      <c r="C192" s="67" t="s">
        <v>346</v>
      </c>
      <c r="D192" s="100">
        <v>43654.829733796294</v>
      </c>
    </row>
    <row r="193" spans="1:4" ht="15">
      <c r="A193" s="63" t="s">
        <v>332</v>
      </c>
      <c r="B193" s="63" t="s">
        <v>402</v>
      </c>
      <c r="C193" s="67" t="s">
        <v>346</v>
      </c>
      <c r="D193" s="100">
        <v>43654.829733796294</v>
      </c>
    </row>
    <row r="194" spans="1:4" ht="15">
      <c r="A194" s="63" t="s">
        <v>332</v>
      </c>
      <c r="B194" s="63" t="s">
        <v>438</v>
      </c>
      <c r="C194" s="67" t="s">
        <v>346</v>
      </c>
      <c r="D194" s="100">
        <v>43654.829733796294</v>
      </c>
    </row>
    <row r="195" spans="1:4" ht="15">
      <c r="A195" s="63" t="s">
        <v>332</v>
      </c>
      <c r="B195" s="63" t="s">
        <v>406</v>
      </c>
      <c r="C195" s="67" t="s">
        <v>346</v>
      </c>
      <c r="D195" s="100">
        <v>43654.829733796294</v>
      </c>
    </row>
    <row r="196" spans="1:4" ht="15">
      <c r="A196" s="63" t="s">
        <v>332</v>
      </c>
      <c r="B196" s="63" t="s">
        <v>450</v>
      </c>
      <c r="C196" s="67" t="s">
        <v>346</v>
      </c>
      <c r="D196" s="100">
        <v>43654.829733796294</v>
      </c>
    </row>
    <row r="197" spans="1:4" ht="15">
      <c r="A197" s="63" t="s">
        <v>332</v>
      </c>
      <c r="B197" s="63" t="s">
        <v>451</v>
      </c>
      <c r="C197" s="67" t="s">
        <v>346</v>
      </c>
      <c r="D197" s="100">
        <v>43654.829733796294</v>
      </c>
    </row>
    <row r="198" spans="1:4" ht="15">
      <c r="A198" s="63" t="s">
        <v>332</v>
      </c>
      <c r="B198" s="63" t="s">
        <v>452</v>
      </c>
      <c r="C198" s="67" t="s">
        <v>346</v>
      </c>
      <c r="D198" s="100">
        <v>43654.829733796294</v>
      </c>
    </row>
    <row r="199" spans="1:4" ht="15">
      <c r="A199" s="63" t="s">
        <v>332</v>
      </c>
      <c r="B199" s="63" t="s">
        <v>404</v>
      </c>
      <c r="C199" s="67" t="s">
        <v>346</v>
      </c>
      <c r="D199" s="100">
        <v>43654.829733796294</v>
      </c>
    </row>
    <row r="200" spans="1:4" ht="15">
      <c r="A200" s="63" t="s">
        <v>332</v>
      </c>
      <c r="B200" s="63" t="s">
        <v>330</v>
      </c>
      <c r="C200" s="67" t="s">
        <v>346</v>
      </c>
      <c r="D200" s="100">
        <v>43654.829733796294</v>
      </c>
    </row>
    <row r="201" spans="1:4" ht="15">
      <c r="A201" s="63" t="s">
        <v>332</v>
      </c>
      <c r="B201" s="63" t="s">
        <v>365</v>
      </c>
      <c r="C201" s="67" t="s">
        <v>346</v>
      </c>
      <c r="D201" s="100">
        <v>43654.829733796294</v>
      </c>
    </row>
    <row r="202" spans="1:4" ht="15">
      <c r="A202" s="63" t="s">
        <v>332</v>
      </c>
      <c r="B202" s="63" t="s">
        <v>453</v>
      </c>
      <c r="C202" s="67" t="s">
        <v>346</v>
      </c>
      <c r="D202" s="100">
        <v>43654.829733796294</v>
      </c>
    </row>
    <row r="203" spans="1:4" ht="15">
      <c r="A203" s="63" t="s">
        <v>332</v>
      </c>
      <c r="B203" s="63" t="s">
        <v>454</v>
      </c>
      <c r="C203" s="67" t="s">
        <v>346</v>
      </c>
      <c r="D203" s="100">
        <v>43654.829733796294</v>
      </c>
    </row>
    <row r="204" spans="1:4" ht="15">
      <c r="A204" s="63" t="s">
        <v>332</v>
      </c>
      <c r="B204" s="63" t="s">
        <v>445</v>
      </c>
      <c r="C204" s="67" t="s">
        <v>346</v>
      </c>
      <c r="D204" s="100">
        <v>43654.829733796294</v>
      </c>
    </row>
    <row r="205" spans="1:4" ht="15">
      <c r="A205" s="63" t="s">
        <v>332</v>
      </c>
      <c r="B205" s="63" t="s">
        <v>373</v>
      </c>
      <c r="C205" s="67" t="s">
        <v>346</v>
      </c>
      <c r="D205" s="100">
        <v>43654.829733796294</v>
      </c>
    </row>
    <row r="206" spans="1:4" ht="15">
      <c r="A206" s="63" t="s">
        <v>332</v>
      </c>
      <c r="B206" s="63" t="s">
        <v>320</v>
      </c>
      <c r="C206" s="67" t="s">
        <v>346</v>
      </c>
      <c r="D206" s="100">
        <v>43654.829733796294</v>
      </c>
    </row>
    <row r="207" spans="1:4" ht="15">
      <c r="A207" s="63" t="s">
        <v>332</v>
      </c>
      <c r="B207" s="63" t="s">
        <v>399</v>
      </c>
      <c r="C207" s="67" t="s">
        <v>346</v>
      </c>
      <c r="D207" s="100">
        <v>43654.829733796294</v>
      </c>
    </row>
    <row r="208" spans="1:4" ht="15">
      <c r="A208" s="63" t="s">
        <v>332</v>
      </c>
      <c r="B208" s="63" t="s">
        <v>443</v>
      </c>
      <c r="C208" s="67" t="s">
        <v>346</v>
      </c>
      <c r="D208" s="100">
        <v>43654.829733796294</v>
      </c>
    </row>
    <row r="209" spans="1:4" ht="15">
      <c r="A209" s="63" t="s">
        <v>332</v>
      </c>
      <c r="B209" s="63">
        <v>5</v>
      </c>
      <c r="C209" s="67" t="s">
        <v>346</v>
      </c>
      <c r="D209" s="100">
        <v>43654.829733796294</v>
      </c>
    </row>
    <row r="210" spans="1:4" ht="15">
      <c r="A210" s="63" t="s">
        <v>332</v>
      </c>
      <c r="B210" s="63" t="s">
        <v>374</v>
      </c>
      <c r="C210" s="67" t="s">
        <v>346</v>
      </c>
      <c r="D210" s="100">
        <v>43654.829733796294</v>
      </c>
    </row>
    <row r="211" spans="1:4" ht="15">
      <c r="A211" s="63" t="s">
        <v>332</v>
      </c>
      <c r="B211" s="63" t="s">
        <v>312</v>
      </c>
      <c r="C211" s="67" t="s">
        <v>346</v>
      </c>
      <c r="D211" s="100">
        <v>43654.829733796294</v>
      </c>
    </row>
    <row r="212" spans="1:4" ht="15">
      <c r="A212" s="63" t="s">
        <v>332</v>
      </c>
      <c r="B212" s="63" t="s">
        <v>455</v>
      </c>
      <c r="C212" s="67" t="s">
        <v>346</v>
      </c>
      <c r="D212" s="100">
        <v>43654.829733796294</v>
      </c>
    </row>
    <row r="213" spans="1:4" ht="15">
      <c r="A213" s="63" t="s">
        <v>332</v>
      </c>
      <c r="B213" s="63" t="s">
        <v>430</v>
      </c>
      <c r="C213" s="67" t="s">
        <v>346</v>
      </c>
      <c r="D213" s="100">
        <v>43654.829733796294</v>
      </c>
    </row>
    <row r="214" spans="1:4" ht="15">
      <c r="A214" s="63" t="s">
        <v>332</v>
      </c>
      <c r="B214" s="63" t="s">
        <v>325</v>
      </c>
      <c r="C214" s="67" t="s">
        <v>346</v>
      </c>
      <c r="D214" s="100">
        <v>43654.829733796294</v>
      </c>
    </row>
    <row r="215" spans="1:4" ht="15">
      <c r="A215" s="63" t="s">
        <v>332</v>
      </c>
      <c r="B215" s="63" t="s">
        <v>375</v>
      </c>
      <c r="C215" s="67" t="s">
        <v>346</v>
      </c>
      <c r="D215" s="100">
        <v>43654.829733796294</v>
      </c>
    </row>
    <row r="216" spans="1:4" ht="15">
      <c r="A216" s="63" t="s">
        <v>332</v>
      </c>
      <c r="B216" s="63" t="s">
        <v>376</v>
      </c>
      <c r="C216" s="67" t="s">
        <v>346</v>
      </c>
      <c r="D216" s="100">
        <v>43654.829733796294</v>
      </c>
    </row>
    <row r="217" spans="1:4" ht="15">
      <c r="A217" s="63" t="s">
        <v>332</v>
      </c>
      <c r="B217" s="63" t="s">
        <v>425</v>
      </c>
      <c r="C217" s="67" t="s">
        <v>346</v>
      </c>
      <c r="D217" s="100">
        <v>43654.829733796294</v>
      </c>
    </row>
    <row r="218" spans="1:4" ht="15">
      <c r="A218" s="63" t="s">
        <v>332</v>
      </c>
      <c r="B218" s="63" t="s">
        <v>324</v>
      </c>
      <c r="C218" s="67" t="s">
        <v>346</v>
      </c>
      <c r="D218" s="100">
        <v>43654.829733796294</v>
      </c>
    </row>
    <row r="219" spans="1:4" ht="15">
      <c r="A219" s="63" t="s">
        <v>332</v>
      </c>
      <c r="B219" s="63" t="s">
        <v>372</v>
      </c>
      <c r="C219" s="67" t="s">
        <v>346</v>
      </c>
      <c r="D219" s="100">
        <v>43654.829733796294</v>
      </c>
    </row>
    <row r="220" spans="1:4" ht="15">
      <c r="A220" s="63" t="s">
        <v>332</v>
      </c>
      <c r="B220" s="63" t="s">
        <v>428</v>
      </c>
      <c r="C220" s="67" t="s">
        <v>346</v>
      </c>
      <c r="D220" s="100">
        <v>43654.829733796294</v>
      </c>
    </row>
    <row r="221" spans="1:4" ht="15">
      <c r="A221" s="63" t="s">
        <v>332</v>
      </c>
      <c r="B221" s="63" t="s">
        <v>456</v>
      </c>
      <c r="C221" s="67" t="s">
        <v>346</v>
      </c>
      <c r="D221" s="100">
        <v>43654.829733796294</v>
      </c>
    </row>
    <row r="222" spans="1:4" ht="15">
      <c r="A222" s="63" t="s">
        <v>332</v>
      </c>
      <c r="B222" s="63" t="s">
        <v>423</v>
      </c>
      <c r="C222" s="67" t="s">
        <v>346</v>
      </c>
      <c r="D222" s="100">
        <v>43654.829733796294</v>
      </c>
    </row>
    <row r="223" spans="1:4" ht="15">
      <c r="A223" s="63" t="s">
        <v>332</v>
      </c>
      <c r="B223" s="63" t="s">
        <v>377</v>
      </c>
      <c r="C223" s="67" t="s">
        <v>346</v>
      </c>
      <c r="D223" s="100">
        <v>43654.829733796294</v>
      </c>
    </row>
    <row r="224" spans="1:4" ht="15">
      <c r="A224" s="63" t="s">
        <v>332</v>
      </c>
      <c r="B224" s="63" t="s">
        <v>378</v>
      </c>
      <c r="C224" s="67" t="s">
        <v>346</v>
      </c>
      <c r="D224" s="100">
        <v>43654.829733796294</v>
      </c>
    </row>
    <row r="225" spans="1:4" ht="15">
      <c r="A225" s="63" t="s">
        <v>332</v>
      </c>
      <c r="B225" s="63" t="s">
        <v>317</v>
      </c>
      <c r="C225" s="67" t="s">
        <v>346</v>
      </c>
      <c r="D225" s="100">
        <v>43654.829733796294</v>
      </c>
    </row>
    <row r="226" spans="1:4" ht="15">
      <c r="A226" s="63" t="s">
        <v>332</v>
      </c>
      <c r="B226" s="63" t="s">
        <v>457</v>
      </c>
      <c r="C226" s="67" t="s">
        <v>346</v>
      </c>
      <c r="D226" s="100">
        <v>43654.829733796294</v>
      </c>
    </row>
    <row r="227" spans="1:4" ht="15">
      <c r="A227" s="63" t="s">
        <v>332</v>
      </c>
      <c r="B227" s="63" t="s">
        <v>458</v>
      </c>
      <c r="C227" s="67" t="s">
        <v>346</v>
      </c>
      <c r="D227" s="100">
        <v>43654.829733796294</v>
      </c>
    </row>
    <row r="228" spans="1:4" ht="15">
      <c r="A228" s="63" t="s">
        <v>332</v>
      </c>
      <c r="B228" s="63" t="s">
        <v>459</v>
      </c>
      <c r="C228" s="67" t="s">
        <v>346</v>
      </c>
      <c r="D228" s="100">
        <v>43654.829733796294</v>
      </c>
    </row>
    <row r="229" spans="1:4" ht="15">
      <c r="A229" s="63" t="s">
        <v>330</v>
      </c>
      <c r="B229" s="63" t="s">
        <v>460</v>
      </c>
      <c r="C229" s="67" t="s">
        <v>347</v>
      </c>
      <c r="D229" s="100">
        <v>43654.77043981481</v>
      </c>
    </row>
    <row r="230" spans="1:4" ht="15">
      <c r="A230" s="63" t="s">
        <v>330</v>
      </c>
      <c r="B230" s="63" t="s">
        <v>319</v>
      </c>
      <c r="C230" s="67" t="s">
        <v>347</v>
      </c>
      <c r="D230" s="100">
        <v>43654.77043981481</v>
      </c>
    </row>
    <row r="231" spans="1:4" ht="15">
      <c r="A231" s="63" t="s">
        <v>330</v>
      </c>
      <c r="B231" s="63" t="s">
        <v>430</v>
      </c>
      <c r="C231" s="67" t="s">
        <v>347</v>
      </c>
      <c r="D231" s="100">
        <v>43654.77043981481</v>
      </c>
    </row>
    <row r="232" spans="1:4" ht="15">
      <c r="A232" s="63" t="s">
        <v>330</v>
      </c>
      <c r="B232" s="63" t="s">
        <v>399</v>
      </c>
      <c r="C232" s="67" t="s">
        <v>347</v>
      </c>
      <c r="D232" s="100">
        <v>43654.77043981481</v>
      </c>
    </row>
    <row r="233" spans="1:4" ht="15">
      <c r="A233" s="63" t="s">
        <v>330</v>
      </c>
      <c r="B233" s="63" t="s">
        <v>424</v>
      </c>
      <c r="C233" s="67" t="s">
        <v>347</v>
      </c>
      <c r="D233" s="100">
        <v>43654.77043981481</v>
      </c>
    </row>
    <row r="234" spans="1:4" ht="15">
      <c r="A234" s="63" t="s">
        <v>330</v>
      </c>
      <c r="B234" s="63" t="s">
        <v>390</v>
      </c>
      <c r="C234" s="67" t="s">
        <v>347</v>
      </c>
      <c r="D234" s="100">
        <v>43654.77043981481</v>
      </c>
    </row>
    <row r="235" spans="1:4" ht="15">
      <c r="A235" s="63" t="s">
        <v>330</v>
      </c>
      <c r="B235" s="63" t="s">
        <v>453</v>
      </c>
      <c r="C235" s="67" t="s">
        <v>347</v>
      </c>
      <c r="D235" s="100">
        <v>43654.77043981481</v>
      </c>
    </row>
    <row r="236" spans="1:4" ht="15">
      <c r="A236" s="63" t="s">
        <v>330</v>
      </c>
      <c r="B236" s="63" t="s">
        <v>461</v>
      </c>
      <c r="C236" s="67" t="s">
        <v>347</v>
      </c>
      <c r="D236" s="100">
        <v>43654.77043981481</v>
      </c>
    </row>
    <row r="237" spans="1:4" ht="15">
      <c r="A237" s="63" t="s">
        <v>330</v>
      </c>
      <c r="B237" s="63" t="s">
        <v>330</v>
      </c>
      <c r="C237" s="67" t="s">
        <v>347</v>
      </c>
      <c r="D237" s="100">
        <v>43654.77043981481</v>
      </c>
    </row>
    <row r="238" spans="1:4" ht="15">
      <c r="A238" s="63" t="s">
        <v>330</v>
      </c>
      <c r="B238" s="63" t="s">
        <v>462</v>
      </c>
      <c r="C238" s="67" t="s">
        <v>347</v>
      </c>
      <c r="D238" s="100">
        <v>43654.77043981481</v>
      </c>
    </row>
    <row r="239" spans="1:4" ht="15">
      <c r="A239" s="63" t="s">
        <v>330</v>
      </c>
      <c r="B239" s="63" t="s">
        <v>450</v>
      </c>
      <c r="C239" s="67" t="s">
        <v>347</v>
      </c>
      <c r="D239" s="100">
        <v>43654.77043981481</v>
      </c>
    </row>
    <row r="240" spans="1:4" ht="15">
      <c r="A240" s="63" t="s">
        <v>330</v>
      </c>
      <c r="B240" s="63" t="s">
        <v>451</v>
      </c>
      <c r="C240" s="67" t="s">
        <v>347</v>
      </c>
      <c r="D240" s="100">
        <v>43654.77043981481</v>
      </c>
    </row>
    <row r="241" spans="1:4" ht="15">
      <c r="A241" s="63" t="s">
        <v>330</v>
      </c>
      <c r="B241" s="63" t="s">
        <v>452</v>
      </c>
      <c r="C241" s="67" t="s">
        <v>347</v>
      </c>
      <c r="D241" s="100">
        <v>43654.77043981481</v>
      </c>
    </row>
    <row r="242" spans="1:4" ht="15">
      <c r="A242" s="63" t="s">
        <v>330</v>
      </c>
      <c r="B242" s="63" t="s">
        <v>404</v>
      </c>
      <c r="C242" s="67" t="s">
        <v>347</v>
      </c>
      <c r="D242" s="100">
        <v>43654.77043981481</v>
      </c>
    </row>
    <row r="243" spans="1:4" ht="15">
      <c r="A243" s="63" t="s">
        <v>330</v>
      </c>
      <c r="B243" s="63" t="s">
        <v>463</v>
      </c>
      <c r="C243" s="67" t="s">
        <v>347</v>
      </c>
      <c r="D243" s="100">
        <v>43654.77043981481</v>
      </c>
    </row>
    <row r="244" spans="1:4" ht="15">
      <c r="A244" s="63" t="s">
        <v>330</v>
      </c>
      <c r="B244" s="63" t="s">
        <v>310</v>
      </c>
      <c r="C244" s="67" t="s">
        <v>347</v>
      </c>
      <c r="D244" s="100">
        <v>43654.77043981481</v>
      </c>
    </row>
    <row r="245" spans="1:4" ht="15">
      <c r="A245" s="63" t="s">
        <v>330</v>
      </c>
      <c r="B245" s="63" t="s">
        <v>464</v>
      </c>
      <c r="C245" s="67" t="s">
        <v>347</v>
      </c>
      <c r="D245" s="100">
        <v>43654.77043981481</v>
      </c>
    </row>
    <row r="246" spans="1:4" ht="15">
      <c r="A246" s="63" t="s">
        <v>330</v>
      </c>
      <c r="B246" s="63" t="s">
        <v>426</v>
      </c>
      <c r="C246" s="67" t="s">
        <v>347</v>
      </c>
      <c r="D246" s="100">
        <v>43654.77043981481</v>
      </c>
    </row>
    <row r="247" spans="1:4" ht="15">
      <c r="A247" s="63" t="s">
        <v>330</v>
      </c>
      <c r="B247" s="63" t="s">
        <v>465</v>
      </c>
      <c r="C247" s="67" t="s">
        <v>347</v>
      </c>
      <c r="D247" s="100">
        <v>43654.77043981481</v>
      </c>
    </row>
    <row r="248" spans="1:4" ht="15">
      <c r="A248" s="63" t="s">
        <v>330</v>
      </c>
      <c r="B248" s="63" t="s">
        <v>391</v>
      </c>
      <c r="C248" s="67" t="s">
        <v>347</v>
      </c>
      <c r="D248" s="100">
        <v>43654.77043981481</v>
      </c>
    </row>
    <row r="249" spans="1:4" ht="15">
      <c r="A249" s="63" t="s">
        <v>330</v>
      </c>
      <c r="B249" s="63" t="s">
        <v>427</v>
      </c>
      <c r="C249" s="67" t="s">
        <v>347</v>
      </c>
      <c r="D249" s="100">
        <v>43654.77043981481</v>
      </c>
    </row>
    <row r="250" spans="1:4" ht="15">
      <c r="A250" s="63" t="s">
        <v>330</v>
      </c>
      <c r="B250" s="63" t="s">
        <v>429</v>
      </c>
      <c r="C250" s="67" t="s">
        <v>347</v>
      </c>
      <c r="D250" s="100">
        <v>43654.77043981481</v>
      </c>
    </row>
    <row r="251" spans="1:4" ht="15">
      <c r="A251" s="63" t="s">
        <v>330</v>
      </c>
      <c r="B251" s="63" t="s">
        <v>438</v>
      </c>
      <c r="C251" s="67" t="s">
        <v>347</v>
      </c>
      <c r="D251" s="100">
        <v>43654.77043981481</v>
      </c>
    </row>
    <row r="252" spans="1:4" ht="15">
      <c r="A252" s="63" t="s">
        <v>330</v>
      </c>
      <c r="B252" s="63" t="s">
        <v>466</v>
      </c>
      <c r="C252" s="67" t="s">
        <v>347</v>
      </c>
      <c r="D252" s="100">
        <v>43654.77043981481</v>
      </c>
    </row>
    <row r="253" spans="1:4" ht="15">
      <c r="A253" s="63" t="s">
        <v>330</v>
      </c>
      <c r="B253" s="63" t="s">
        <v>467</v>
      </c>
      <c r="C253" s="67" t="s">
        <v>347</v>
      </c>
      <c r="D253" s="100">
        <v>43654.77043981481</v>
      </c>
    </row>
    <row r="254" spans="1:4" ht="15">
      <c r="A254" s="63" t="s">
        <v>330</v>
      </c>
      <c r="B254" s="63" t="s">
        <v>468</v>
      </c>
      <c r="C254" s="67" t="s">
        <v>347</v>
      </c>
      <c r="D254" s="100">
        <v>43654.77043981481</v>
      </c>
    </row>
    <row r="255" spans="1:4" ht="15">
      <c r="A255" s="63" t="s">
        <v>330</v>
      </c>
      <c r="B255" s="63" t="s">
        <v>434</v>
      </c>
      <c r="C255" s="67" t="s">
        <v>347</v>
      </c>
      <c r="D255" s="100">
        <v>43654.77043981481</v>
      </c>
    </row>
    <row r="256" spans="1:4" ht="15">
      <c r="A256" s="63" t="s">
        <v>330</v>
      </c>
      <c r="B256" s="63" t="s">
        <v>414</v>
      </c>
      <c r="C256" s="67" t="s">
        <v>347</v>
      </c>
      <c r="D256" s="100">
        <v>43654.77043981481</v>
      </c>
    </row>
    <row r="257" spans="1:4" ht="15">
      <c r="A257" s="63" t="s">
        <v>330</v>
      </c>
      <c r="B257" s="63" t="s">
        <v>469</v>
      </c>
      <c r="C257" s="67" t="s">
        <v>347</v>
      </c>
      <c r="D257" s="100">
        <v>43654.77043981481</v>
      </c>
    </row>
    <row r="258" spans="1:4" ht="15">
      <c r="A258" s="63" t="s">
        <v>330</v>
      </c>
      <c r="B258" s="63" t="s">
        <v>470</v>
      </c>
      <c r="C258" s="67" t="s">
        <v>347</v>
      </c>
      <c r="D258" s="100">
        <v>43654.77043981481</v>
      </c>
    </row>
    <row r="259" spans="1:4" ht="15">
      <c r="A259" s="63" t="s">
        <v>330</v>
      </c>
      <c r="B259" s="63" t="s">
        <v>431</v>
      </c>
      <c r="C259" s="67" t="s">
        <v>347</v>
      </c>
      <c r="D259" s="100">
        <v>43654.77043981481</v>
      </c>
    </row>
    <row r="260" spans="1:4" ht="15">
      <c r="A260" s="63" t="s">
        <v>330</v>
      </c>
      <c r="B260" s="63" t="s">
        <v>471</v>
      </c>
      <c r="C260" s="67" t="s">
        <v>347</v>
      </c>
      <c r="D260" s="100">
        <v>43654.77043981481</v>
      </c>
    </row>
    <row r="261" spans="1:4" ht="15">
      <c r="A261" s="63" t="s">
        <v>330</v>
      </c>
      <c r="B261" s="63" t="s">
        <v>326</v>
      </c>
      <c r="C261" s="67" t="s">
        <v>347</v>
      </c>
      <c r="D261" s="100">
        <v>43654.77043981481</v>
      </c>
    </row>
    <row r="262" spans="1:4" ht="15">
      <c r="A262" s="63" t="s">
        <v>330</v>
      </c>
      <c r="B262" s="63" t="s">
        <v>392</v>
      </c>
      <c r="C262" s="67" t="s">
        <v>347</v>
      </c>
      <c r="D262" s="100">
        <v>43654.77043981481</v>
      </c>
    </row>
    <row r="263" spans="1:4" ht="15">
      <c r="A263" s="63" t="s">
        <v>331</v>
      </c>
      <c r="B263" s="63" t="s">
        <v>460</v>
      </c>
      <c r="C263" s="67" t="s">
        <v>345</v>
      </c>
      <c r="D263" s="100">
        <v>43655.006423611114</v>
      </c>
    </row>
    <row r="264" spans="1:4" ht="15">
      <c r="A264" s="63" t="s">
        <v>331</v>
      </c>
      <c r="B264" s="63" t="s">
        <v>319</v>
      </c>
      <c r="C264" s="67" t="s">
        <v>345</v>
      </c>
      <c r="D264" s="100">
        <v>43655.006423611114</v>
      </c>
    </row>
    <row r="265" spans="1:4" ht="15">
      <c r="A265" s="63" t="s">
        <v>331</v>
      </c>
      <c r="B265" s="63" t="s">
        <v>430</v>
      </c>
      <c r="C265" s="67" t="s">
        <v>345</v>
      </c>
      <c r="D265" s="100">
        <v>43655.006423611114</v>
      </c>
    </row>
    <row r="266" spans="1:4" ht="15">
      <c r="A266" s="63" t="s">
        <v>331</v>
      </c>
      <c r="B266" s="63" t="s">
        <v>399</v>
      </c>
      <c r="C266" s="67" t="s">
        <v>345</v>
      </c>
      <c r="D266" s="100">
        <v>43655.006423611114</v>
      </c>
    </row>
    <row r="267" spans="1:4" ht="15">
      <c r="A267" s="63" t="s">
        <v>331</v>
      </c>
      <c r="B267" s="63" t="s">
        <v>424</v>
      </c>
      <c r="C267" s="67" t="s">
        <v>345</v>
      </c>
      <c r="D267" s="100">
        <v>43655.006423611114</v>
      </c>
    </row>
    <row r="268" spans="1:4" ht="15">
      <c r="A268" s="63" t="s">
        <v>331</v>
      </c>
      <c r="B268" s="63" t="s">
        <v>390</v>
      </c>
      <c r="C268" s="67" t="s">
        <v>345</v>
      </c>
      <c r="D268" s="100">
        <v>43655.006423611114</v>
      </c>
    </row>
    <row r="269" spans="1:4" ht="15">
      <c r="A269" s="63" t="s">
        <v>331</v>
      </c>
      <c r="B269" s="63" t="s">
        <v>453</v>
      </c>
      <c r="C269" s="67" t="s">
        <v>345</v>
      </c>
      <c r="D269" s="100">
        <v>43655.006423611114</v>
      </c>
    </row>
    <row r="270" spans="1:4" ht="15">
      <c r="A270" s="63" t="s">
        <v>331</v>
      </c>
      <c r="B270" s="63" t="s">
        <v>461</v>
      </c>
      <c r="C270" s="67" t="s">
        <v>345</v>
      </c>
      <c r="D270" s="100">
        <v>43655.006423611114</v>
      </c>
    </row>
    <row r="271" spans="1:4" ht="15">
      <c r="A271" s="63" t="s">
        <v>331</v>
      </c>
      <c r="B271" s="63" t="s">
        <v>330</v>
      </c>
      <c r="C271" s="67" t="s">
        <v>345</v>
      </c>
      <c r="D271" s="100">
        <v>43655.006423611114</v>
      </c>
    </row>
    <row r="272" spans="1:4" ht="15">
      <c r="A272" s="63" t="s">
        <v>331</v>
      </c>
      <c r="B272" s="63" t="s">
        <v>462</v>
      </c>
      <c r="C272" s="67" t="s">
        <v>345</v>
      </c>
      <c r="D272" s="100">
        <v>43655.006423611114</v>
      </c>
    </row>
    <row r="273" spans="1:4" ht="15">
      <c r="A273" s="63" t="s">
        <v>331</v>
      </c>
      <c r="B273" s="63" t="s">
        <v>450</v>
      </c>
      <c r="C273" s="67" t="s">
        <v>345</v>
      </c>
      <c r="D273" s="100">
        <v>43655.006423611114</v>
      </c>
    </row>
    <row r="274" spans="1:4" ht="15">
      <c r="A274" s="63" t="s">
        <v>331</v>
      </c>
      <c r="B274" s="63" t="s">
        <v>451</v>
      </c>
      <c r="C274" s="67" t="s">
        <v>345</v>
      </c>
      <c r="D274" s="100">
        <v>43655.006423611114</v>
      </c>
    </row>
    <row r="275" spans="1:4" ht="15">
      <c r="A275" s="63" t="s">
        <v>331</v>
      </c>
      <c r="B275" s="63" t="s">
        <v>452</v>
      </c>
      <c r="C275" s="67" t="s">
        <v>345</v>
      </c>
      <c r="D275" s="100">
        <v>43655.006423611114</v>
      </c>
    </row>
    <row r="276" spans="1:4" ht="15">
      <c r="A276" s="63" t="s">
        <v>331</v>
      </c>
      <c r="B276" s="63" t="s">
        <v>404</v>
      </c>
      <c r="C276" s="67" t="s">
        <v>345</v>
      </c>
      <c r="D276" s="100">
        <v>43655.006423611114</v>
      </c>
    </row>
    <row r="277" spans="1:4" ht="15">
      <c r="A277" s="63" t="s">
        <v>331</v>
      </c>
      <c r="B277" s="63" t="s">
        <v>463</v>
      </c>
      <c r="C277" s="67" t="s">
        <v>345</v>
      </c>
      <c r="D277" s="100">
        <v>43655.006423611114</v>
      </c>
    </row>
    <row r="278" spans="1:4" ht="15">
      <c r="A278" s="63" t="s">
        <v>331</v>
      </c>
      <c r="B278" s="63" t="s">
        <v>310</v>
      </c>
      <c r="C278" s="67" t="s">
        <v>345</v>
      </c>
      <c r="D278" s="100">
        <v>43655.006423611114</v>
      </c>
    </row>
    <row r="279" spans="1:4" ht="15">
      <c r="A279" s="63" t="s">
        <v>331</v>
      </c>
      <c r="B279" s="63" t="s">
        <v>464</v>
      </c>
      <c r="C279" s="67" t="s">
        <v>345</v>
      </c>
      <c r="D279" s="100">
        <v>43655.006423611114</v>
      </c>
    </row>
    <row r="280" spans="1:4" ht="15">
      <c r="A280" s="63" t="s">
        <v>331</v>
      </c>
      <c r="B280" s="63" t="s">
        <v>426</v>
      </c>
      <c r="C280" s="67" t="s">
        <v>345</v>
      </c>
      <c r="D280" s="100">
        <v>43655.006423611114</v>
      </c>
    </row>
    <row r="281" spans="1:4" ht="15">
      <c r="A281" s="63" t="s">
        <v>331</v>
      </c>
      <c r="B281" s="63" t="s">
        <v>465</v>
      </c>
      <c r="C281" s="67" t="s">
        <v>345</v>
      </c>
      <c r="D281" s="100">
        <v>43655.006423611114</v>
      </c>
    </row>
    <row r="282" spans="1:4" ht="15">
      <c r="A282" s="63" t="s">
        <v>331</v>
      </c>
      <c r="B282" s="63" t="s">
        <v>391</v>
      </c>
      <c r="C282" s="67" t="s">
        <v>345</v>
      </c>
      <c r="D282" s="100">
        <v>43655.006423611114</v>
      </c>
    </row>
    <row r="283" spans="1:4" ht="15">
      <c r="A283" s="63" t="s">
        <v>331</v>
      </c>
      <c r="B283" s="63" t="s">
        <v>427</v>
      </c>
      <c r="C283" s="67" t="s">
        <v>345</v>
      </c>
      <c r="D283" s="100">
        <v>43655.006423611114</v>
      </c>
    </row>
    <row r="284" spans="1:4" ht="15">
      <c r="A284" s="63" t="s">
        <v>331</v>
      </c>
      <c r="B284" s="63" t="s">
        <v>429</v>
      </c>
      <c r="C284" s="67" t="s">
        <v>345</v>
      </c>
      <c r="D284" s="100">
        <v>43655.006423611114</v>
      </c>
    </row>
    <row r="285" spans="1:4" ht="15">
      <c r="A285" s="63" t="s">
        <v>331</v>
      </c>
      <c r="B285" s="63" t="s">
        <v>438</v>
      </c>
      <c r="C285" s="67" t="s">
        <v>345</v>
      </c>
      <c r="D285" s="100">
        <v>43655.006423611114</v>
      </c>
    </row>
    <row r="286" spans="1:4" ht="15">
      <c r="A286" s="63" t="s">
        <v>331</v>
      </c>
      <c r="B286" s="63" t="s">
        <v>466</v>
      </c>
      <c r="C286" s="67" t="s">
        <v>345</v>
      </c>
      <c r="D286" s="100">
        <v>43655.006423611114</v>
      </c>
    </row>
    <row r="287" spans="1:4" ht="15">
      <c r="A287" s="63" t="s">
        <v>331</v>
      </c>
      <c r="B287" s="63" t="s">
        <v>467</v>
      </c>
      <c r="C287" s="67" t="s">
        <v>345</v>
      </c>
      <c r="D287" s="100">
        <v>43655.006423611114</v>
      </c>
    </row>
    <row r="288" spans="1:4" ht="15">
      <c r="A288" s="63" t="s">
        <v>331</v>
      </c>
      <c r="B288" s="63" t="s">
        <v>468</v>
      </c>
      <c r="C288" s="67" t="s">
        <v>345</v>
      </c>
      <c r="D288" s="100">
        <v>43655.006423611114</v>
      </c>
    </row>
    <row r="289" spans="1:4" ht="15">
      <c r="A289" s="63" t="s">
        <v>331</v>
      </c>
      <c r="B289" s="63" t="s">
        <v>434</v>
      </c>
      <c r="C289" s="67" t="s">
        <v>345</v>
      </c>
      <c r="D289" s="100">
        <v>43655.006423611114</v>
      </c>
    </row>
    <row r="290" spans="1:4" ht="15">
      <c r="A290" s="63" t="s">
        <v>331</v>
      </c>
      <c r="B290" s="63" t="s">
        <v>414</v>
      </c>
      <c r="C290" s="67" t="s">
        <v>345</v>
      </c>
      <c r="D290" s="100">
        <v>43655.006423611114</v>
      </c>
    </row>
    <row r="291" spans="1:4" ht="15">
      <c r="A291" s="63" t="s">
        <v>331</v>
      </c>
      <c r="B291" s="63" t="s">
        <v>469</v>
      </c>
      <c r="C291" s="67" t="s">
        <v>345</v>
      </c>
      <c r="D291" s="100">
        <v>43655.006423611114</v>
      </c>
    </row>
    <row r="292" spans="1:4" ht="15">
      <c r="A292" s="63" t="s">
        <v>331</v>
      </c>
      <c r="B292" s="63" t="s">
        <v>470</v>
      </c>
      <c r="C292" s="67" t="s">
        <v>345</v>
      </c>
      <c r="D292" s="100">
        <v>43655.006423611114</v>
      </c>
    </row>
    <row r="293" spans="1:4" ht="15">
      <c r="A293" s="63" t="s">
        <v>331</v>
      </c>
      <c r="B293" s="63" t="s">
        <v>431</v>
      </c>
      <c r="C293" s="67" t="s">
        <v>345</v>
      </c>
      <c r="D293" s="100">
        <v>43655.006423611114</v>
      </c>
    </row>
    <row r="294" spans="1:4" ht="15">
      <c r="A294" s="63" t="s">
        <v>331</v>
      </c>
      <c r="B294" s="63" t="s">
        <v>471</v>
      </c>
      <c r="C294" s="67" t="s">
        <v>345</v>
      </c>
      <c r="D294" s="100">
        <v>43655.006423611114</v>
      </c>
    </row>
    <row r="295" spans="1:4" ht="15">
      <c r="A295" s="63" t="s">
        <v>331</v>
      </c>
      <c r="B295" s="63" t="s">
        <v>326</v>
      </c>
      <c r="C295" s="67" t="s">
        <v>345</v>
      </c>
      <c r="D295" s="100">
        <v>43655.006423611114</v>
      </c>
    </row>
    <row r="296" spans="1:4" ht="15">
      <c r="A296" s="63" t="s">
        <v>331</v>
      </c>
      <c r="B296" s="63" t="s">
        <v>392</v>
      </c>
      <c r="C296" s="67" t="s">
        <v>345</v>
      </c>
      <c r="D296" s="100">
        <v>43655.006423611114</v>
      </c>
    </row>
    <row r="297" spans="1:4" ht="15">
      <c r="A297" s="63" t="s">
        <v>328</v>
      </c>
      <c r="B297" s="63" t="s">
        <v>472</v>
      </c>
      <c r="C297" s="67" t="s">
        <v>340</v>
      </c>
      <c r="D297" s="100">
        <v>43655.60502314815</v>
      </c>
    </row>
    <row r="298" spans="1:4" ht="15">
      <c r="A298" s="63" t="s">
        <v>328</v>
      </c>
      <c r="B298" s="63" t="s">
        <v>473</v>
      </c>
      <c r="C298" s="67" t="s">
        <v>340</v>
      </c>
      <c r="D298" s="100">
        <v>43655.60502314815</v>
      </c>
    </row>
    <row r="299" spans="1:4" ht="15">
      <c r="A299" s="63" t="s">
        <v>328</v>
      </c>
      <c r="B299" s="63" t="s">
        <v>474</v>
      </c>
      <c r="C299" s="67" t="s">
        <v>340</v>
      </c>
      <c r="D299" s="100">
        <v>43655.60502314815</v>
      </c>
    </row>
    <row r="300" spans="1:4" ht="15">
      <c r="A300" s="63" t="s">
        <v>328</v>
      </c>
      <c r="B300" s="63" t="s">
        <v>465</v>
      </c>
      <c r="C300" s="67" t="s">
        <v>340</v>
      </c>
      <c r="D300" s="100">
        <v>43655.60502314815</v>
      </c>
    </row>
    <row r="301" spans="1:4" ht="15">
      <c r="A301" s="63" t="s">
        <v>328</v>
      </c>
      <c r="B301" s="63" t="s">
        <v>475</v>
      </c>
      <c r="C301" s="67" t="s">
        <v>340</v>
      </c>
      <c r="D301" s="100">
        <v>43655.60502314815</v>
      </c>
    </row>
    <row r="302" spans="1:4" ht="15">
      <c r="A302" s="63" t="s">
        <v>328</v>
      </c>
      <c r="B302" s="63" t="s">
        <v>370</v>
      </c>
      <c r="C302" s="67" t="s">
        <v>340</v>
      </c>
      <c r="D302" s="100">
        <v>43655.60502314815</v>
      </c>
    </row>
    <row r="303" spans="1:4" ht="15">
      <c r="A303" s="63" t="s">
        <v>328</v>
      </c>
      <c r="B303" s="63" t="s">
        <v>476</v>
      </c>
      <c r="C303" s="67" t="s">
        <v>340</v>
      </c>
      <c r="D303" s="100">
        <v>43655.60502314815</v>
      </c>
    </row>
    <row r="304" spans="1:4" ht="15">
      <c r="A304" s="63" t="s">
        <v>328</v>
      </c>
      <c r="B304" s="63" t="s">
        <v>430</v>
      </c>
      <c r="C304" s="67" t="s">
        <v>340</v>
      </c>
      <c r="D304" s="100">
        <v>43655.60502314815</v>
      </c>
    </row>
    <row r="305" spans="1:4" ht="15">
      <c r="A305" s="63" t="s">
        <v>328</v>
      </c>
      <c r="B305" s="63" t="s">
        <v>311</v>
      </c>
      <c r="C305" s="67" t="s">
        <v>340</v>
      </c>
      <c r="D305" s="100">
        <v>43655.60502314815</v>
      </c>
    </row>
    <row r="306" spans="1:4" ht="15">
      <c r="A306" s="63" t="s">
        <v>328</v>
      </c>
      <c r="B306" s="63" t="s">
        <v>477</v>
      </c>
      <c r="C306" s="67" t="s">
        <v>340</v>
      </c>
      <c r="D306" s="100">
        <v>43655.60502314815</v>
      </c>
    </row>
    <row r="307" spans="1:4" ht="15">
      <c r="A307" s="63" t="s">
        <v>328</v>
      </c>
      <c r="B307" s="63" t="s">
        <v>428</v>
      </c>
      <c r="C307" s="67" t="s">
        <v>340</v>
      </c>
      <c r="D307" s="100">
        <v>43655.60502314815</v>
      </c>
    </row>
    <row r="308" spans="1:4" ht="15">
      <c r="A308" s="63" t="s">
        <v>328</v>
      </c>
      <c r="B308" s="63" t="s">
        <v>478</v>
      </c>
      <c r="C308" s="67" t="s">
        <v>340</v>
      </c>
      <c r="D308" s="100">
        <v>43655.60502314815</v>
      </c>
    </row>
    <row r="309" spans="1:4" ht="15">
      <c r="A309" s="63" t="s">
        <v>328</v>
      </c>
      <c r="B309" s="63" t="s">
        <v>479</v>
      </c>
      <c r="C309" s="67" t="s">
        <v>340</v>
      </c>
      <c r="D309" s="100">
        <v>43655.60502314815</v>
      </c>
    </row>
    <row r="310" spans="1:4" ht="15">
      <c r="A310" s="63" t="s">
        <v>328</v>
      </c>
      <c r="B310" s="63" t="s">
        <v>480</v>
      </c>
      <c r="C310" s="67" t="s">
        <v>340</v>
      </c>
      <c r="D310" s="100">
        <v>43655.60502314815</v>
      </c>
    </row>
    <row r="311" spans="1:4" ht="15">
      <c r="A311" s="63" t="s">
        <v>328</v>
      </c>
      <c r="B311" s="63" t="s">
        <v>481</v>
      </c>
      <c r="C311" s="67" t="s">
        <v>340</v>
      </c>
      <c r="D311" s="100">
        <v>43655.60502314815</v>
      </c>
    </row>
    <row r="312" spans="1:4" ht="15">
      <c r="A312" s="63" t="s">
        <v>328</v>
      </c>
      <c r="B312" s="63" t="s">
        <v>470</v>
      </c>
      <c r="C312" s="67" t="s">
        <v>340</v>
      </c>
      <c r="D312" s="100">
        <v>43655.60502314815</v>
      </c>
    </row>
    <row r="313" spans="1:4" ht="15">
      <c r="A313" s="63" t="s">
        <v>328</v>
      </c>
      <c r="B313" s="63" t="s">
        <v>482</v>
      </c>
      <c r="C313" s="67" t="s">
        <v>340</v>
      </c>
      <c r="D313" s="100">
        <v>43655.60502314815</v>
      </c>
    </row>
    <row r="314" spans="1:4" ht="15">
      <c r="A314" s="63" t="s">
        <v>328</v>
      </c>
      <c r="B314" s="63" t="s">
        <v>483</v>
      </c>
      <c r="C314" s="67" t="s">
        <v>340</v>
      </c>
      <c r="D314" s="100">
        <v>43655.60502314815</v>
      </c>
    </row>
    <row r="315" spans="1:4" ht="15">
      <c r="A315" s="63" t="s">
        <v>328</v>
      </c>
      <c r="B315" s="63" t="s">
        <v>484</v>
      </c>
      <c r="C315" s="67" t="s">
        <v>340</v>
      </c>
      <c r="D315" s="100">
        <v>43655.60502314815</v>
      </c>
    </row>
    <row r="316" spans="1:4" ht="15">
      <c r="A316" s="63" t="s">
        <v>328</v>
      </c>
      <c r="B316" s="63" t="s">
        <v>485</v>
      </c>
      <c r="C316" s="67" t="s">
        <v>340</v>
      </c>
      <c r="D316" s="100">
        <v>43655.60502314815</v>
      </c>
    </row>
    <row r="317" spans="1:4" ht="15">
      <c r="A317" s="63" t="s">
        <v>328</v>
      </c>
      <c r="B317" s="63" t="s">
        <v>452</v>
      </c>
      <c r="C317" s="67" t="s">
        <v>340</v>
      </c>
      <c r="D317" s="100">
        <v>43655.60502314815</v>
      </c>
    </row>
    <row r="318" spans="1:4" ht="15">
      <c r="A318" s="63" t="s">
        <v>328</v>
      </c>
      <c r="B318" s="63" t="s">
        <v>323</v>
      </c>
      <c r="C318" s="67" t="s">
        <v>340</v>
      </c>
      <c r="D318" s="100">
        <v>43655.60502314815</v>
      </c>
    </row>
    <row r="319" spans="1:4" ht="15">
      <c r="A319" s="63" t="s">
        <v>328</v>
      </c>
      <c r="B319" s="63" t="s">
        <v>486</v>
      </c>
      <c r="C319" s="67" t="s">
        <v>340</v>
      </c>
      <c r="D319" s="100">
        <v>43655.60502314815</v>
      </c>
    </row>
    <row r="320" spans="1:4" ht="15">
      <c r="A320" s="63" t="s">
        <v>328</v>
      </c>
      <c r="B320" s="63" t="s">
        <v>487</v>
      </c>
      <c r="C320" s="67" t="s">
        <v>340</v>
      </c>
      <c r="D320" s="100">
        <v>43655.60502314815</v>
      </c>
    </row>
    <row r="321" spans="1:4" ht="15">
      <c r="A321" s="63" t="s">
        <v>328</v>
      </c>
      <c r="B321" s="63" t="s">
        <v>488</v>
      </c>
      <c r="C321" s="67" t="s">
        <v>340</v>
      </c>
      <c r="D321" s="100">
        <v>43655.60502314815</v>
      </c>
    </row>
    <row r="322" spans="1:4" ht="15">
      <c r="A322" s="63" t="s">
        <v>328</v>
      </c>
      <c r="B322" s="63" t="s">
        <v>489</v>
      </c>
      <c r="C322" s="67" t="s">
        <v>340</v>
      </c>
      <c r="D322" s="100">
        <v>43655.60502314815</v>
      </c>
    </row>
    <row r="323" spans="1:4" ht="15">
      <c r="A323" s="63" t="s">
        <v>328</v>
      </c>
      <c r="B323" s="63" t="s">
        <v>490</v>
      </c>
      <c r="C323" s="67" t="s">
        <v>340</v>
      </c>
      <c r="D323" s="100">
        <v>43655.60502314815</v>
      </c>
    </row>
    <row r="324" spans="1:4" ht="15">
      <c r="A324" s="63" t="s">
        <v>328</v>
      </c>
      <c r="B324" s="63" t="s">
        <v>396</v>
      </c>
      <c r="C324" s="67" t="s">
        <v>340</v>
      </c>
      <c r="D324" s="100">
        <v>43655.60502314815</v>
      </c>
    </row>
    <row r="325" spans="1:4" ht="15">
      <c r="A325" s="63" t="s">
        <v>328</v>
      </c>
      <c r="B325" s="63" t="s">
        <v>491</v>
      </c>
      <c r="C325" s="67" t="s">
        <v>340</v>
      </c>
      <c r="D325" s="100">
        <v>43655.60502314815</v>
      </c>
    </row>
    <row r="326" spans="1:4" ht="15">
      <c r="A326" s="63" t="s">
        <v>328</v>
      </c>
      <c r="B326" s="63" t="s">
        <v>492</v>
      </c>
      <c r="C326" s="67" t="s">
        <v>340</v>
      </c>
      <c r="D326" s="100">
        <v>43655.60502314815</v>
      </c>
    </row>
    <row r="327" spans="1:4" ht="15">
      <c r="A327" s="63" t="s">
        <v>328</v>
      </c>
      <c r="B327" s="63" t="s">
        <v>493</v>
      </c>
      <c r="C327" s="67" t="s">
        <v>340</v>
      </c>
      <c r="D327" s="100">
        <v>43655.60502314815</v>
      </c>
    </row>
    <row r="328" spans="1:4" ht="15">
      <c r="A328" s="63" t="s">
        <v>328</v>
      </c>
      <c r="B328" s="63" t="s">
        <v>362</v>
      </c>
      <c r="C328" s="67" t="s">
        <v>340</v>
      </c>
      <c r="D328" s="100">
        <v>43655.60502314815</v>
      </c>
    </row>
    <row r="329" spans="1:4" ht="15">
      <c r="A329" s="63" t="s">
        <v>328</v>
      </c>
      <c r="B329" s="63" t="s">
        <v>363</v>
      </c>
      <c r="C329" s="67" t="s">
        <v>340</v>
      </c>
      <c r="D329" s="100">
        <v>43655.60502314815</v>
      </c>
    </row>
    <row r="330" spans="1:4" ht="15">
      <c r="A330" s="63" t="s">
        <v>328</v>
      </c>
      <c r="B330" s="63" t="s">
        <v>364</v>
      </c>
      <c r="C330" s="67" t="s">
        <v>340</v>
      </c>
      <c r="D330" s="100">
        <v>43655.60502314815</v>
      </c>
    </row>
    <row r="331" spans="1:4" ht="15">
      <c r="A331" s="63" t="s">
        <v>328</v>
      </c>
      <c r="B331" s="63" t="s">
        <v>338</v>
      </c>
      <c r="C331" s="67" t="s">
        <v>340</v>
      </c>
      <c r="D331" s="100">
        <v>43655.60502314815</v>
      </c>
    </row>
    <row r="332" spans="1:4" ht="15">
      <c r="A332" s="63" t="s">
        <v>331</v>
      </c>
      <c r="B332" s="63" t="s">
        <v>432</v>
      </c>
      <c r="C332" s="67" t="s">
        <v>344</v>
      </c>
      <c r="D332" s="100">
        <v>43654.72467592593</v>
      </c>
    </row>
    <row r="333" spans="1:4" ht="15">
      <c r="A333" s="63" t="s">
        <v>331</v>
      </c>
      <c r="B333" s="63" t="s">
        <v>321</v>
      </c>
      <c r="C333" s="67" t="s">
        <v>344</v>
      </c>
      <c r="D333" s="100">
        <v>43654.72467592593</v>
      </c>
    </row>
    <row r="334" spans="1:4" ht="15">
      <c r="A334" s="63" t="s">
        <v>331</v>
      </c>
      <c r="B334" s="63" t="s">
        <v>402</v>
      </c>
      <c r="C334" s="67" t="s">
        <v>344</v>
      </c>
      <c r="D334" s="100">
        <v>43654.72467592593</v>
      </c>
    </row>
    <row r="335" spans="1:4" ht="15">
      <c r="A335" s="63" t="s">
        <v>331</v>
      </c>
      <c r="B335" s="63" t="s">
        <v>438</v>
      </c>
      <c r="C335" s="67" t="s">
        <v>344</v>
      </c>
      <c r="D335" s="100">
        <v>43654.72467592593</v>
      </c>
    </row>
    <row r="336" spans="1:4" ht="15">
      <c r="A336" s="63" t="s">
        <v>331</v>
      </c>
      <c r="B336" s="63" t="s">
        <v>406</v>
      </c>
      <c r="C336" s="67" t="s">
        <v>344</v>
      </c>
      <c r="D336" s="100">
        <v>43654.72467592593</v>
      </c>
    </row>
    <row r="337" spans="1:4" ht="15">
      <c r="A337" s="63" t="s">
        <v>331</v>
      </c>
      <c r="B337" s="63" t="s">
        <v>450</v>
      </c>
      <c r="C337" s="67" t="s">
        <v>344</v>
      </c>
      <c r="D337" s="100">
        <v>43654.72467592593</v>
      </c>
    </row>
    <row r="338" spans="1:4" ht="15">
      <c r="A338" s="63" t="s">
        <v>331</v>
      </c>
      <c r="B338" s="63" t="s">
        <v>451</v>
      </c>
      <c r="C338" s="67" t="s">
        <v>344</v>
      </c>
      <c r="D338" s="100">
        <v>43654.72467592593</v>
      </c>
    </row>
    <row r="339" spans="1:4" ht="15">
      <c r="A339" s="63" t="s">
        <v>331</v>
      </c>
      <c r="B339" s="63" t="s">
        <v>452</v>
      </c>
      <c r="C339" s="67" t="s">
        <v>344</v>
      </c>
      <c r="D339" s="100">
        <v>43654.72467592593</v>
      </c>
    </row>
    <row r="340" spans="1:4" ht="15">
      <c r="A340" s="63" t="s">
        <v>331</v>
      </c>
      <c r="B340" s="63" t="s">
        <v>404</v>
      </c>
      <c r="C340" s="67" t="s">
        <v>344</v>
      </c>
      <c r="D340" s="100">
        <v>43654.72467592593</v>
      </c>
    </row>
    <row r="341" spans="1:4" ht="15">
      <c r="A341" s="63" t="s">
        <v>331</v>
      </c>
      <c r="B341" s="63" t="s">
        <v>330</v>
      </c>
      <c r="C341" s="67" t="s">
        <v>344</v>
      </c>
      <c r="D341" s="100">
        <v>43654.72467592593</v>
      </c>
    </row>
    <row r="342" spans="1:4" ht="15">
      <c r="A342" s="63" t="s">
        <v>331</v>
      </c>
      <c r="B342" s="63" t="s">
        <v>365</v>
      </c>
      <c r="C342" s="67" t="s">
        <v>344</v>
      </c>
      <c r="D342" s="100">
        <v>43654.72467592593</v>
      </c>
    </row>
    <row r="343" spans="1:4" ht="15">
      <c r="A343" s="63" t="s">
        <v>331</v>
      </c>
      <c r="B343" s="63" t="s">
        <v>453</v>
      </c>
      <c r="C343" s="67" t="s">
        <v>344</v>
      </c>
      <c r="D343" s="100">
        <v>43654.72467592593</v>
      </c>
    </row>
    <row r="344" spans="1:4" ht="15">
      <c r="A344" s="63" t="s">
        <v>331</v>
      </c>
      <c r="B344" s="63" t="s">
        <v>454</v>
      </c>
      <c r="C344" s="67" t="s">
        <v>344</v>
      </c>
      <c r="D344" s="100">
        <v>43654.72467592593</v>
      </c>
    </row>
    <row r="345" spans="1:4" ht="15">
      <c r="A345" s="63" t="s">
        <v>331</v>
      </c>
      <c r="B345" s="63" t="s">
        <v>445</v>
      </c>
      <c r="C345" s="67" t="s">
        <v>344</v>
      </c>
      <c r="D345" s="100">
        <v>43654.72467592593</v>
      </c>
    </row>
    <row r="346" spans="1:4" ht="15">
      <c r="A346" s="63" t="s">
        <v>331</v>
      </c>
      <c r="B346" s="63" t="s">
        <v>373</v>
      </c>
      <c r="C346" s="67" t="s">
        <v>344</v>
      </c>
      <c r="D346" s="100">
        <v>43654.72467592593</v>
      </c>
    </row>
    <row r="347" spans="1:4" ht="15">
      <c r="A347" s="63" t="s">
        <v>331</v>
      </c>
      <c r="B347" s="63" t="s">
        <v>320</v>
      </c>
      <c r="C347" s="67" t="s">
        <v>344</v>
      </c>
      <c r="D347" s="100">
        <v>43654.72467592593</v>
      </c>
    </row>
    <row r="348" spans="1:4" ht="15">
      <c r="A348" s="63" t="s">
        <v>331</v>
      </c>
      <c r="B348" s="63" t="s">
        <v>399</v>
      </c>
      <c r="C348" s="67" t="s">
        <v>344</v>
      </c>
      <c r="D348" s="100">
        <v>43654.72467592593</v>
      </c>
    </row>
    <row r="349" spans="1:4" ht="15">
      <c r="A349" s="63" t="s">
        <v>331</v>
      </c>
      <c r="B349" s="63" t="s">
        <v>443</v>
      </c>
      <c r="C349" s="67" t="s">
        <v>344</v>
      </c>
      <c r="D349" s="100">
        <v>43654.72467592593</v>
      </c>
    </row>
    <row r="350" spans="1:4" ht="15">
      <c r="A350" s="63" t="s">
        <v>331</v>
      </c>
      <c r="B350" s="63">
        <v>5</v>
      </c>
      <c r="C350" s="67" t="s">
        <v>344</v>
      </c>
      <c r="D350" s="100">
        <v>43654.72467592593</v>
      </c>
    </row>
    <row r="351" spans="1:4" ht="15">
      <c r="A351" s="63" t="s">
        <v>331</v>
      </c>
      <c r="B351" s="63" t="s">
        <v>374</v>
      </c>
      <c r="C351" s="67" t="s">
        <v>344</v>
      </c>
      <c r="D351" s="100">
        <v>43654.72467592593</v>
      </c>
    </row>
    <row r="352" spans="1:4" ht="15">
      <c r="A352" s="63" t="s">
        <v>331</v>
      </c>
      <c r="B352" s="63" t="s">
        <v>312</v>
      </c>
      <c r="C352" s="67" t="s">
        <v>344</v>
      </c>
      <c r="D352" s="100">
        <v>43654.72467592593</v>
      </c>
    </row>
    <row r="353" spans="1:4" ht="15">
      <c r="A353" s="63" t="s">
        <v>331</v>
      </c>
      <c r="B353" s="63" t="s">
        <v>455</v>
      </c>
      <c r="C353" s="67" t="s">
        <v>344</v>
      </c>
      <c r="D353" s="100">
        <v>43654.72467592593</v>
      </c>
    </row>
    <row r="354" spans="1:4" ht="15">
      <c r="A354" s="63" t="s">
        <v>331</v>
      </c>
      <c r="B354" s="63" t="s">
        <v>430</v>
      </c>
      <c r="C354" s="67" t="s">
        <v>344</v>
      </c>
      <c r="D354" s="100">
        <v>43654.72467592593</v>
      </c>
    </row>
    <row r="355" spans="1:4" ht="15">
      <c r="A355" s="63" t="s">
        <v>331</v>
      </c>
      <c r="B355" s="63" t="s">
        <v>325</v>
      </c>
      <c r="C355" s="67" t="s">
        <v>344</v>
      </c>
      <c r="D355" s="100">
        <v>43654.72467592593</v>
      </c>
    </row>
    <row r="356" spans="1:4" ht="15">
      <c r="A356" s="63" t="s">
        <v>331</v>
      </c>
      <c r="B356" s="63" t="s">
        <v>375</v>
      </c>
      <c r="C356" s="67" t="s">
        <v>344</v>
      </c>
      <c r="D356" s="100">
        <v>43654.72467592593</v>
      </c>
    </row>
    <row r="357" spans="1:4" ht="15">
      <c r="A357" s="63" t="s">
        <v>331</v>
      </c>
      <c r="B357" s="63" t="s">
        <v>376</v>
      </c>
      <c r="C357" s="67" t="s">
        <v>344</v>
      </c>
      <c r="D357" s="100">
        <v>43654.72467592593</v>
      </c>
    </row>
    <row r="358" spans="1:4" ht="15">
      <c r="A358" s="63" t="s">
        <v>331</v>
      </c>
      <c r="B358" s="63" t="s">
        <v>425</v>
      </c>
      <c r="C358" s="67" t="s">
        <v>344</v>
      </c>
      <c r="D358" s="100">
        <v>43654.72467592593</v>
      </c>
    </row>
    <row r="359" spans="1:4" ht="15">
      <c r="A359" s="63" t="s">
        <v>331</v>
      </c>
      <c r="B359" s="63" t="s">
        <v>324</v>
      </c>
      <c r="C359" s="67" t="s">
        <v>344</v>
      </c>
      <c r="D359" s="100">
        <v>43654.72467592593</v>
      </c>
    </row>
    <row r="360" spans="1:4" ht="15">
      <c r="A360" s="63" t="s">
        <v>331</v>
      </c>
      <c r="B360" s="63" t="s">
        <v>372</v>
      </c>
      <c r="C360" s="67" t="s">
        <v>344</v>
      </c>
      <c r="D360" s="100">
        <v>43654.72467592593</v>
      </c>
    </row>
    <row r="361" spans="1:4" ht="15">
      <c r="A361" s="63" t="s">
        <v>331</v>
      </c>
      <c r="B361" s="63" t="s">
        <v>428</v>
      </c>
      <c r="C361" s="67" t="s">
        <v>344</v>
      </c>
      <c r="D361" s="100">
        <v>43654.72467592593</v>
      </c>
    </row>
    <row r="362" spans="1:4" ht="15">
      <c r="A362" s="63" t="s">
        <v>331</v>
      </c>
      <c r="B362" s="63" t="s">
        <v>456</v>
      </c>
      <c r="C362" s="67" t="s">
        <v>344</v>
      </c>
      <c r="D362" s="100">
        <v>43654.72467592593</v>
      </c>
    </row>
    <row r="363" spans="1:4" ht="15">
      <c r="A363" s="63" t="s">
        <v>331</v>
      </c>
      <c r="B363" s="63" t="s">
        <v>423</v>
      </c>
      <c r="C363" s="67" t="s">
        <v>344</v>
      </c>
      <c r="D363" s="100">
        <v>43654.72467592593</v>
      </c>
    </row>
    <row r="364" spans="1:4" ht="15">
      <c r="A364" s="63" t="s">
        <v>331</v>
      </c>
      <c r="B364" s="63" t="s">
        <v>377</v>
      </c>
      <c r="C364" s="67" t="s">
        <v>344</v>
      </c>
      <c r="D364" s="100">
        <v>43654.72467592593</v>
      </c>
    </row>
    <row r="365" spans="1:4" ht="15">
      <c r="A365" s="63" t="s">
        <v>331</v>
      </c>
      <c r="B365" s="63" t="s">
        <v>378</v>
      </c>
      <c r="C365" s="67" t="s">
        <v>344</v>
      </c>
      <c r="D365" s="100">
        <v>43654.72467592593</v>
      </c>
    </row>
    <row r="366" spans="1:4" ht="15">
      <c r="A366" s="63" t="s">
        <v>331</v>
      </c>
      <c r="B366" s="63" t="s">
        <v>317</v>
      </c>
      <c r="C366" s="67" t="s">
        <v>344</v>
      </c>
      <c r="D366" s="100">
        <v>43654.72467592593</v>
      </c>
    </row>
    <row r="367" spans="1:4" ht="15">
      <c r="A367" s="63" t="s">
        <v>331</v>
      </c>
      <c r="B367" s="63" t="s">
        <v>457</v>
      </c>
      <c r="C367" s="67" t="s">
        <v>344</v>
      </c>
      <c r="D367" s="100">
        <v>43654.72467592593</v>
      </c>
    </row>
    <row r="368" spans="1:4" ht="15">
      <c r="A368" s="63" t="s">
        <v>331</v>
      </c>
      <c r="B368" s="63" t="s">
        <v>458</v>
      </c>
      <c r="C368" s="67" t="s">
        <v>344</v>
      </c>
      <c r="D368" s="100">
        <v>43654.72467592593</v>
      </c>
    </row>
    <row r="369" spans="1:4" ht="15">
      <c r="A369" s="63" t="s">
        <v>331</v>
      </c>
      <c r="B369" s="63" t="s">
        <v>459</v>
      </c>
      <c r="C369" s="67" t="s">
        <v>344</v>
      </c>
      <c r="D369" s="100">
        <v>43654.72467592593</v>
      </c>
    </row>
    <row r="370" spans="1:4" ht="15">
      <c r="A370" s="63" t="s">
        <v>327</v>
      </c>
      <c r="B370" s="63" t="s">
        <v>432</v>
      </c>
      <c r="C370" s="67" t="s">
        <v>339</v>
      </c>
      <c r="D370" s="100">
        <v>43654.8299537037</v>
      </c>
    </row>
    <row r="371" spans="1:4" ht="15">
      <c r="A371" s="63" t="s">
        <v>327</v>
      </c>
      <c r="B371" s="63" t="s">
        <v>321</v>
      </c>
      <c r="C371" s="67" t="s">
        <v>339</v>
      </c>
      <c r="D371" s="100">
        <v>43654.8299537037</v>
      </c>
    </row>
    <row r="372" spans="1:4" ht="15">
      <c r="A372" s="63" t="s">
        <v>327</v>
      </c>
      <c r="B372" s="63" t="s">
        <v>402</v>
      </c>
      <c r="C372" s="67" t="s">
        <v>339</v>
      </c>
      <c r="D372" s="100">
        <v>43654.8299537037</v>
      </c>
    </row>
    <row r="373" spans="1:4" ht="15">
      <c r="A373" s="63" t="s">
        <v>327</v>
      </c>
      <c r="B373" s="63" t="s">
        <v>438</v>
      </c>
      <c r="C373" s="67" t="s">
        <v>339</v>
      </c>
      <c r="D373" s="100">
        <v>43654.8299537037</v>
      </c>
    </row>
    <row r="374" spans="1:4" ht="15">
      <c r="A374" s="63" t="s">
        <v>327</v>
      </c>
      <c r="B374" s="63" t="s">
        <v>406</v>
      </c>
      <c r="C374" s="67" t="s">
        <v>339</v>
      </c>
      <c r="D374" s="100">
        <v>43654.8299537037</v>
      </c>
    </row>
    <row r="375" spans="1:4" ht="15">
      <c r="A375" s="63" t="s">
        <v>327</v>
      </c>
      <c r="B375" s="63" t="s">
        <v>450</v>
      </c>
      <c r="C375" s="67" t="s">
        <v>339</v>
      </c>
      <c r="D375" s="100">
        <v>43654.8299537037</v>
      </c>
    </row>
    <row r="376" spans="1:4" ht="15">
      <c r="A376" s="63" t="s">
        <v>327</v>
      </c>
      <c r="B376" s="63" t="s">
        <v>451</v>
      </c>
      <c r="C376" s="67" t="s">
        <v>339</v>
      </c>
      <c r="D376" s="100">
        <v>43654.8299537037</v>
      </c>
    </row>
    <row r="377" spans="1:4" ht="15">
      <c r="A377" s="63" t="s">
        <v>327</v>
      </c>
      <c r="B377" s="63" t="s">
        <v>452</v>
      </c>
      <c r="C377" s="67" t="s">
        <v>339</v>
      </c>
      <c r="D377" s="100">
        <v>43654.8299537037</v>
      </c>
    </row>
    <row r="378" spans="1:4" ht="15">
      <c r="A378" s="63" t="s">
        <v>327</v>
      </c>
      <c r="B378" s="63" t="s">
        <v>404</v>
      </c>
      <c r="C378" s="67" t="s">
        <v>339</v>
      </c>
      <c r="D378" s="100">
        <v>43654.8299537037</v>
      </c>
    </row>
    <row r="379" spans="1:4" ht="15">
      <c r="A379" s="63" t="s">
        <v>327</v>
      </c>
      <c r="B379" s="63" t="s">
        <v>330</v>
      </c>
      <c r="C379" s="67" t="s">
        <v>339</v>
      </c>
      <c r="D379" s="100">
        <v>43654.8299537037</v>
      </c>
    </row>
    <row r="380" spans="1:4" ht="15">
      <c r="A380" s="63" t="s">
        <v>327</v>
      </c>
      <c r="B380" s="63" t="s">
        <v>365</v>
      </c>
      <c r="C380" s="67" t="s">
        <v>339</v>
      </c>
      <c r="D380" s="100">
        <v>43654.8299537037</v>
      </c>
    </row>
    <row r="381" spans="1:4" ht="15">
      <c r="A381" s="63" t="s">
        <v>327</v>
      </c>
      <c r="B381" s="63" t="s">
        <v>453</v>
      </c>
      <c r="C381" s="67" t="s">
        <v>339</v>
      </c>
      <c r="D381" s="100">
        <v>43654.8299537037</v>
      </c>
    </row>
    <row r="382" spans="1:4" ht="15">
      <c r="A382" s="63" t="s">
        <v>327</v>
      </c>
      <c r="B382" s="63" t="s">
        <v>454</v>
      </c>
      <c r="C382" s="67" t="s">
        <v>339</v>
      </c>
      <c r="D382" s="100">
        <v>43654.8299537037</v>
      </c>
    </row>
    <row r="383" spans="1:4" ht="15">
      <c r="A383" s="63" t="s">
        <v>327</v>
      </c>
      <c r="B383" s="63" t="s">
        <v>445</v>
      </c>
      <c r="C383" s="67" t="s">
        <v>339</v>
      </c>
      <c r="D383" s="100">
        <v>43654.8299537037</v>
      </c>
    </row>
    <row r="384" spans="1:4" ht="15">
      <c r="A384" s="63" t="s">
        <v>327</v>
      </c>
      <c r="B384" s="63" t="s">
        <v>373</v>
      </c>
      <c r="C384" s="67" t="s">
        <v>339</v>
      </c>
      <c r="D384" s="100">
        <v>43654.8299537037</v>
      </c>
    </row>
    <row r="385" spans="1:4" ht="15">
      <c r="A385" s="63" t="s">
        <v>327</v>
      </c>
      <c r="B385" s="63" t="s">
        <v>320</v>
      </c>
      <c r="C385" s="67" t="s">
        <v>339</v>
      </c>
      <c r="D385" s="100">
        <v>43654.8299537037</v>
      </c>
    </row>
    <row r="386" spans="1:4" ht="15">
      <c r="A386" s="63" t="s">
        <v>327</v>
      </c>
      <c r="B386" s="63" t="s">
        <v>399</v>
      </c>
      <c r="C386" s="67" t="s">
        <v>339</v>
      </c>
      <c r="D386" s="100">
        <v>43654.8299537037</v>
      </c>
    </row>
    <row r="387" spans="1:4" ht="15">
      <c r="A387" s="63" t="s">
        <v>327</v>
      </c>
      <c r="B387" s="63" t="s">
        <v>443</v>
      </c>
      <c r="C387" s="67" t="s">
        <v>339</v>
      </c>
      <c r="D387" s="100">
        <v>43654.8299537037</v>
      </c>
    </row>
    <row r="388" spans="1:4" ht="15">
      <c r="A388" s="63" t="s">
        <v>327</v>
      </c>
      <c r="B388" s="63">
        <v>5</v>
      </c>
      <c r="C388" s="67" t="s">
        <v>339</v>
      </c>
      <c r="D388" s="100">
        <v>43654.8299537037</v>
      </c>
    </row>
    <row r="389" spans="1:4" ht="15">
      <c r="A389" s="63" t="s">
        <v>327</v>
      </c>
      <c r="B389" s="63" t="s">
        <v>374</v>
      </c>
      <c r="C389" s="67" t="s">
        <v>339</v>
      </c>
      <c r="D389" s="100">
        <v>43654.8299537037</v>
      </c>
    </row>
    <row r="390" spans="1:4" ht="15">
      <c r="A390" s="63" t="s">
        <v>327</v>
      </c>
      <c r="B390" s="63" t="s">
        <v>312</v>
      </c>
      <c r="C390" s="67" t="s">
        <v>339</v>
      </c>
      <c r="D390" s="100">
        <v>43654.8299537037</v>
      </c>
    </row>
    <row r="391" spans="1:4" ht="15">
      <c r="A391" s="63" t="s">
        <v>327</v>
      </c>
      <c r="B391" s="63" t="s">
        <v>455</v>
      </c>
      <c r="C391" s="67" t="s">
        <v>339</v>
      </c>
      <c r="D391" s="100">
        <v>43654.8299537037</v>
      </c>
    </row>
    <row r="392" spans="1:4" ht="15">
      <c r="A392" s="63" t="s">
        <v>327</v>
      </c>
      <c r="B392" s="63" t="s">
        <v>430</v>
      </c>
      <c r="C392" s="67" t="s">
        <v>339</v>
      </c>
      <c r="D392" s="100">
        <v>43654.8299537037</v>
      </c>
    </row>
    <row r="393" spans="1:4" ht="15">
      <c r="A393" s="63" t="s">
        <v>327</v>
      </c>
      <c r="B393" s="63" t="s">
        <v>325</v>
      </c>
      <c r="C393" s="67" t="s">
        <v>339</v>
      </c>
      <c r="D393" s="100">
        <v>43654.8299537037</v>
      </c>
    </row>
    <row r="394" spans="1:4" ht="15">
      <c r="A394" s="63" t="s">
        <v>327</v>
      </c>
      <c r="B394" s="63" t="s">
        <v>375</v>
      </c>
      <c r="C394" s="67" t="s">
        <v>339</v>
      </c>
      <c r="D394" s="100">
        <v>43654.8299537037</v>
      </c>
    </row>
    <row r="395" spans="1:4" ht="15">
      <c r="A395" s="63" t="s">
        <v>327</v>
      </c>
      <c r="B395" s="63" t="s">
        <v>376</v>
      </c>
      <c r="C395" s="67" t="s">
        <v>339</v>
      </c>
      <c r="D395" s="100">
        <v>43654.8299537037</v>
      </c>
    </row>
    <row r="396" spans="1:4" ht="15">
      <c r="A396" s="63" t="s">
        <v>327</v>
      </c>
      <c r="B396" s="63" t="s">
        <v>425</v>
      </c>
      <c r="C396" s="67" t="s">
        <v>339</v>
      </c>
      <c r="D396" s="100">
        <v>43654.8299537037</v>
      </c>
    </row>
    <row r="397" spans="1:4" ht="15">
      <c r="A397" s="63" t="s">
        <v>327</v>
      </c>
      <c r="B397" s="63" t="s">
        <v>324</v>
      </c>
      <c r="C397" s="67" t="s">
        <v>339</v>
      </c>
      <c r="D397" s="100">
        <v>43654.8299537037</v>
      </c>
    </row>
    <row r="398" spans="1:4" ht="15">
      <c r="A398" s="63" t="s">
        <v>327</v>
      </c>
      <c r="B398" s="63" t="s">
        <v>372</v>
      </c>
      <c r="C398" s="67" t="s">
        <v>339</v>
      </c>
      <c r="D398" s="100">
        <v>43654.8299537037</v>
      </c>
    </row>
    <row r="399" spans="1:4" ht="15">
      <c r="A399" s="63" t="s">
        <v>327</v>
      </c>
      <c r="B399" s="63" t="s">
        <v>428</v>
      </c>
      <c r="C399" s="67" t="s">
        <v>339</v>
      </c>
      <c r="D399" s="100">
        <v>43654.8299537037</v>
      </c>
    </row>
    <row r="400" spans="1:4" ht="15">
      <c r="A400" s="63" t="s">
        <v>327</v>
      </c>
      <c r="B400" s="63" t="s">
        <v>456</v>
      </c>
      <c r="C400" s="67" t="s">
        <v>339</v>
      </c>
      <c r="D400" s="100">
        <v>43654.8299537037</v>
      </c>
    </row>
    <row r="401" spans="1:4" ht="15">
      <c r="A401" s="63" t="s">
        <v>327</v>
      </c>
      <c r="B401" s="63" t="s">
        <v>423</v>
      </c>
      <c r="C401" s="67" t="s">
        <v>339</v>
      </c>
      <c r="D401" s="100">
        <v>43654.8299537037</v>
      </c>
    </row>
    <row r="402" spans="1:4" ht="15">
      <c r="A402" s="63" t="s">
        <v>327</v>
      </c>
      <c r="B402" s="63" t="s">
        <v>377</v>
      </c>
      <c r="C402" s="67" t="s">
        <v>339</v>
      </c>
      <c r="D402" s="100">
        <v>43654.8299537037</v>
      </c>
    </row>
    <row r="403" spans="1:4" ht="15">
      <c r="A403" s="63" t="s">
        <v>327</v>
      </c>
      <c r="B403" s="63" t="s">
        <v>378</v>
      </c>
      <c r="C403" s="67" t="s">
        <v>339</v>
      </c>
      <c r="D403" s="100">
        <v>43654.8299537037</v>
      </c>
    </row>
    <row r="404" spans="1:4" ht="15">
      <c r="A404" s="63" t="s">
        <v>327</v>
      </c>
      <c r="B404" s="63" t="s">
        <v>317</v>
      </c>
      <c r="C404" s="67" t="s">
        <v>339</v>
      </c>
      <c r="D404" s="100">
        <v>43654.8299537037</v>
      </c>
    </row>
    <row r="405" spans="1:4" ht="15">
      <c r="A405" s="63" t="s">
        <v>327</v>
      </c>
      <c r="B405" s="63" t="s">
        <v>457</v>
      </c>
      <c r="C405" s="67" t="s">
        <v>339</v>
      </c>
      <c r="D405" s="100">
        <v>43654.8299537037</v>
      </c>
    </row>
    <row r="406" spans="1:4" ht="15">
      <c r="A406" s="63" t="s">
        <v>327</v>
      </c>
      <c r="B406" s="63" t="s">
        <v>458</v>
      </c>
      <c r="C406" s="67" t="s">
        <v>339</v>
      </c>
      <c r="D406" s="100">
        <v>43654.8299537037</v>
      </c>
    </row>
    <row r="407" spans="1:4" ht="15">
      <c r="A407" s="63" t="s">
        <v>327</v>
      </c>
      <c r="B407" s="63" t="s">
        <v>459</v>
      </c>
      <c r="C407" s="67" t="s">
        <v>339</v>
      </c>
      <c r="D407" s="100">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249</v>
      </c>
      <c r="B1" s="13" t="s">
        <v>636</v>
      </c>
    </row>
    <row r="2" spans="1:2" ht="15">
      <c r="A2" s="63" t="s">
        <v>494</v>
      </c>
      <c r="B2" s="63" t="s">
        <v>637</v>
      </c>
    </row>
    <row r="3" spans="1:2" ht="15">
      <c r="A3" s="63" t="s">
        <v>495</v>
      </c>
      <c r="B3" s="63" t="s">
        <v>637</v>
      </c>
    </row>
    <row r="4" spans="1:2" ht="15">
      <c r="A4" s="63" t="s">
        <v>448</v>
      </c>
      <c r="B4" s="63" t="s">
        <v>637</v>
      </c>
    </row>
    <row r="5" spans="1:2" ht="15">
      <c r="A5" s="63" t="s">
        <v>496</v>
      </c>
      <c r="B5" s="63" t="s">
        <v>637</v>
      </c>
    </row>
    <row r="6" spans="1:2" ht="15">
      <c r="A6" s="63" t="s">
        <v>497</v>
      </c>
      <c r="B6" s="63" t="s">
        <v>637</v>
      </c>
    </row>
    <row r="7" spans="1:2" ht="15">
      <c r="A7" s="63" t="s">
        <v>498</v>
      </c>
      <c r="B7" s="63" t="s">
        <v>637</v>
      </c>
    </row>
    <row r="8" spans="1:2" ht="15">
      <c r="A8" s="63" t="s">
        <v>499</v>
      </c>
      <c r="B8" s="63" t="s">
        <v>637</v>
      </c>
    </row>
    <row r="9" spans="1:2" ht="15">
      <c r="A9" s="63" t="s">
        <v>500</v>
      </c>
      <c r="B9" s="63" t="s">
        <v>637</v>
      </c>
    </row>
    <row r="10" spans="1:2" ht="15">
      <c r="A10" s="63" t="s">
        <v>501</v>
      </c>
      <c r="B10" s="63" t="s">
        <v>637</v>
      </c>
    </row>
    <row r="11" spans="1:2" ht="15">
      <c r="A11" s="63" t="s">
        <v>502</v>
      </c>
      <c r="B11" s="63" t="s">
        <v>637</v>
      </c>
    </row>
    <row r="12" spans="1:2" ht="15">
      <c r="A12" s="63" t="s">
        <v>503</v>
      </c>
      <c r="B12" s="63" t="s">
        <v>637</v>
      </c>
    </row>
    <row r="13" spans="1:2" ht="15">
      <c r="A13" s="63" t="s">
        <v>438</v>
      </c>
      <c r="B13" s="63" t="s">
        <v>637</v>
      </c>
    </row>
    <row r="14" spans="1:2" ht="15">
      <c r="A14" s="63" t="s">
        <v>483</v>
      </c>
      <c r="B14" s="63" t="s">
        <v>637</v>
      </c>
    </row>
    <row r="15" spans="1:2" ht="15">
      <c r="A15" s="63" t="s">
        <v>428</v>
      </c>
      <c r="B15" s="63" t="s">
        <v>637</v>
      </c>
    </row>
    <row r="16" spans="1:2" ht="15">
      <c r="A16" s="63" t="s">
        <v>504</v>
      </c>
      <c r="B16" s="63" t="s">
        <v>637</v>
      </c>
    </row>
    <row r="17" spans="1:2" ht="15">
      <c r="A17" s="63" t="s">
        <v>422</v>
      </c>
      <c r="B17" s="63" t="s">
        <v>637</v>
      </c>
    </row>
    <row r="18" spans="1:2" ht="15">
      <c r="A18" s="63" t="s">
        <v>505</v>
      </c>
      <c r="B18" s="63" t="s">
        <v>637</v>
      </c>
    </row>
    <row r="19" spans="1:2" ht="15">
      <c r="A19" s="63" t="s">
        <v>426</v>
      </c>
      <c r="B19" s="63" t="s">
        <v>637</v>
      </c>
    </row>
    <row r="20" spans="1:2" ht="15">
      <c r="A20" s="63" t="s">
        <v>443</v>
      </c>
      <c r="B20" s="63" t="s">
        <v>637</v>
      </c>
    </row>
    <row r="21" spans="1:2" ht="15">
      <c r="A21" s="63" t="s">
        <v>431</v>
      </c>
      <c r="B21" s="63" t="s">
        <v>637</v>
      </c>
    </row>
    <row r="22" spans="1:2" ht="15">
      <c r="A22" s="63" t="s">
        <v>506</v>
      </c>
      <c r="B22" s="63" t="s">
        <v>637</v>
      </c>
    </row>
    <row r="23" spans="1:2" ht="15">
      <c r="A23" s="63" t="s">
        <v>507</v>
      </c>
      <c r="B23" s="63" t="s">
        <v>637</v>
      </c>
    </row>
    <row r="24" spans="1:2" ht="15">
      <c r="A24" s="63" t="s">
        <v>508</v>
      </c>
      <c r="B24" s="63" t="s">
        <v>637</v>
      </c>
    </row>
    <row r="25" spans="1:2" ht="15">
      <c r="A25" s="63" t="s">
        <v>434</v>
      </c>
      <c r="B25" s="63" t="s">
        <v>637</v>
      </c>
    </row>
    <row r="26" spans="1:2" ht="15">
      <c r="A26" s="63" t="s">
        <v>509</v>
      </c>
      <c r="B26" s="63" t="s">
        <v>637</v>
      </c>
    </row>
    <row r="27" spans="1:2" ht="15">
      <c r="A27" s="63" t="s">
        <v>510</v>
      </c>
      <c r="B27" s="63" t="s">
        <v>637</v>
      </c>
    </row>
    <row r="28" spans="1:2" ht="15">
      <c r="A28" s="63" t="s">
        <v>511</v>
      </c>
      <c r="B28" s="63" t="s">
        <v>637</v>
      </c>
    </row>
    <row r="29" spans="1:2" ht="15">
      <c r="A29" s="63" t="s">
        <v>512</v>
      </c>
      <c r="B29" s="63" t="s">
        <v>637</v>
      </c>
    </row>
    <row r="30" spans="1:2" ht="15">
      <c r="A30" s="63" t="s">
        <v>513</v>
      </c>
      <c r="B30" s="63" t="s">
        <v>637</v>
      </c>
    </row>
    <row r="31" spans="1:2" ht="15">
      <c r="A31" s="63" t="s">
        <v>514</v>
      </c>
      <c r="B31" s="63" t="s">
        <v>637</v>
      </c>
    </row>
    <row r="32" spans="1:2" ht="15">
      <c r="A32" s="63" t="s">
        <v>515</v>
      </c>
      <c r="B32" s="63" t="s">
        <v>637</v>
      </c>
    </row>
    <row r="33" spans="1:2" ht="15">
      <c r="A33" s="63" t="s">
        <v>516</v>
      </c>
      <c r="B33" s="63" t="s">
        <v>637</v>
      </c>
    </row>
    <row r="34" spans="1:2" ht="15">
      <c r="A34" s="63" t="s">
        <v>517</v>
      </c>
      <c r="B34" s="63" t="s">
        <v>637</v>
      </c>
    </row>
    <row r="35" spans="1:2" ht="15">
      <c r="A35" s="63" t="s">
        <v>518</v>
      </c>
      <c r="B35" s="63" t="s">
        <v>637</v>
      </c>
    </row>
    <row r="36" spans="1:2" ht="15">
      <c r="A36" s="63" t="s">
        <v>519</v>
      </c>
      <c r="B36" s="63" t="s">
        <v>637</v>
      </c>
    </row>
    <row r="37" spans="1:2" ht="15">
      <c r="A37" s="63" t="s">
        <v>520</v>
      </c>
      <c r="B37" s="63" t="s">
        <v>637</v>
      </c>
    </row>
    <row r="38" spans="1:2" ht="15">
      <c r="A38" s="63" t="s">
        <v>521</v>
      </c>
      <c r="B38" s="63" t="s">
        <v>637</v>
      </c>
    </row>
    <row r="39" spans="1:2" ht="15">
      <c r="A39" s="63" t="s">
        <v>522</v>
      </c>
      <c r="B39" s="63" t="s">
        <v>637</v>
      </c>
    </row>
    <row r="40" spans="1:2" ht="15">
      <c r="A40" s="63" t="s">
        <v>523</v>
      </c>
      <c r="B40" s="63" t="s">
        <v>637</v>
      </c>
    </row>
    <row r="41" spans="1:2" ht="15">
      <c r="A41" s="63" t="s">
        <v>524</v>
      </c>
      <c r="B41" s="63" t="s">
        <v>637</v>
      </c>
    </row>
    <row r="42" spans="1:2" ht="15">
      <c r="A42" s="63" t="s">
        <v>424</v>
      </c>
      <c r="B42" s="63" t="s">
        <v>637</v>
      </c>
    </row>
    <row r="43" spans="1:2" ht="15">
      <c r="A43" s="63" t="s">
        <v>525</v>
      </c>
      <c r="B43" s="63" t="s">
        <v>637</v>
      </c>
    </row>
    <row r="44" spans="1:2" ht="15">
      <c r="A44" s="63" t="s">
        <v>456</v>
      </c>
      <c r="B44" s="63" t="s">
        <v>637</v>
      </c>
    </row>
    <row r="45" spans="1:2" ht="15">
      <c r="A45" s="63" t="s">
        <v>526</v>
      </c>
      <c r="B45" s="63" t="s">
        <v>637</v>
      </c>
    </row>
    <row r="46" spans="1:2" ht="15">
      <c r="A46" s="63" t="s">
        <v>527</v>
      </c>
      <c r="B46" s="63" t="s">
        <v>637</v>
      </c>
    </row>
    <row r="47" spans="1:2" ht="15">
      <c r="A47" s="63" t="s">
        <v>528</v>
      </c>
      <c r="B47" s="63" t="s">
        <v>637</v>
      </c>
    </row>
    <row r="48" spans="1:2" ht="15">
      <c r="A48" s="63" t="s">
        <v>529</v>
      </c>
      <c r="B48" s="63" t="s">
        <v>637</v>
      </c>
    </row>
    <row r="49" spans="1:2" ht="15">
      <c r="A49" s="63" t="s">
        <v>530</v>
      </c>
      <c r="B49" s="63" t="s">
        <v>637</v>
      </c>
    </row>
    <row r="50" spans="1:2" ht="15">
      <c r="A50" s="63" t="s">
        <v>531</v>
      </c>
      <c r="B50" s="63" t="s">
        <v>637</v>
      </c>
    </row>
    <row r="51" spans="1:2" ht="15">
      <c r="A51" s="63" t="s">
        <v>532</v>
      </c>
      <c r="B51" s="63" t="s">
        <v>637</v>
      </c>
    </row>
    <row r="52" spans="1:2" ht="15">
      <c r="A52" s="63" t="s">
        <v>533</v>
      </c>
      <c r="B52" s="63" t="s">
        <v>637</v>
      </c>
    </row>
    <row r="53" spans="1:2" ht="15">
      <c r="A53" s="63" t="s">
        <v>534</v>
      </c>
      <c r="B53" s="63" t="s">
        <v>637</v>
      </c>
    </row>
    <row r="54" spans="1:2" ht="15">
      <c r="A54" s="63" t="s">
        <v>535</v>
      </c>
      <c r="B54" s="63" t="s">
        <v>637</v>
      </c>
    </row>
    <row r="55" spans="1:2" ht="15">
      <c r="A55" s="63" t="s">
        <v>536</v>
      </c>
      <c r="B55" s="63" t="s">
        <v>637</v>
      </c>
    </row>
    <row r="56" spans="1:2" ht="15">
      <c r="A56" s="63" t="s">
        <v>537</v>
      </c>
      <c r="B56" s="63" t="s">
        <v>637</v>
      </c>
    </row>
    <row r="57" spans="1:2" ht="15">
      <c r="A57" s="63" t="s">
        <v>538</v>
      </c>
      <c r="B57" s="63" t="s">
        <v>637</v>
      </c>
    </row>
    <row r="58" spans="1:2" ht="15">
      <c r="A58" s="63" t="s">
        <v>476</v>
      </c>
      <c r="B58" s="63" t="s">
        <v>637</v>
      </c>
    </row>
    <row r="59" spans="1:2" ht="15">
      <c r="A59" s="63" t="s">
        <v>539</v>
      </c>
      <c r="B59" s="63" t="s">
        <v>637</v>
      </c>
    </row>
    <row r="60" spans="1:2" ht="15">
      <c r="A60" s="63" t="s">
        <v>540</v>
      </c>
      <c r="B60" s="63" t="s">
        <v>637</v>
      </c>
    </row>
    <row r="61" spans="1:2" ht="15">
      <c r="A61" s="63" t="s">
        <v>541</v>
      </c>
      <c r="B61" s="63" t="s">
        <v>637</v>
      </c>
    </row>
    <row r="62" spans="1:2" ht="15">
      <c r="A62" s="63" t="s">
        <v>542</v>
      </c>
      <c r="B62" s="63" t="s">
        <v>637</v>
      </c>
    </row>
    <row r="63" spans="1:2" ht="15">
      <c r="A63" s="63" t="s">
        <v>543</v>
      </c>
      <c r="B63" s="63" t="s">
        <v>637</v>
      </c>
    </row>
    <row r="64" spans="1:2" ht="15">
      <c r="A64" s="63" t="s">
        <v>544</v>
      </c>
      <c r="B64" s="63" t="s">
        <v>637</v>
      </c>
    </row>
    <row r="65" spans="1:2" ht="15">
      <c r="A65" s="63" t="s">
        <v>545</v>
      </c>
      <c r="B65" s="63" t="s">
        <v>637</v>
      </c>
    </row>
    <row r="66" spans="1:2" ht="15">
      <c r="A66" s="63" t="s">
        <v>546</v>
      </c>
      <c r="B66" s="63" t="s">
        <v>637</v>
      </c>
    </row>
    <row r="67" spans="1:2" ht="15">
      <c r="A67" s="63" t="s">
        <v>547</v>
      </c>
      <c r="B67" s="63" t="s">
        <v>637</v>
      </c>
    </row>
    <row r="68" spans="1:2" ht="15">
      <c r="A68" s="63" t="s">
        <v>548</v>
      </c>
      <c r="B68" s="63" t="s">
        <v>637</v>
      </c>
    </row>
    <row r="69" spans="1:2" ht="15">
      <c r="A69" s="63" t="s">
        <v>396</v>
      </c>
      <c r="B69" s="63" t="s">
        <v>637</v>
      </c>
    </row>
    <row r="70" spans="1:2" ht="15">
      <c r="A70" s="63" t="s">
        <v>549</v>
      </c>
      <c r="B70" s="63" t="s">
        <v>637</v>
      </c>
    </row>
    <row r="71" spans="1:2" ht="15">
      <c r="A71" s="63" t="s">
        <v>490</v>
      </c>
      <c r="B71" s="63" t="s">
        <v>637</v>
      </c>
    </row>
    <row r="72" spans="1:2" ht="15">
      <c r="A72" s="63" t="s">
        <v>550</v>
      </c>
      <c r="B72" s="63" t="s">
        <v>637</v>
      </c>
    </row>
    <row r="73" spans="1:2" ht="15">
      <c r="A73" s="63" t="s">
        <v>307</v>
      </c>
      <c r="B73" s="63" t="s">
        <v>637</v>
      </c>
    </row>
    <row r="74" spans="1:2" ht="15">
      <c r="A74" s="63" t="s">
        <v>433</v>
      </c>
      <c r="B74" s="63" t="s">
        <v>637</v>
      </c>
    </row>
    <row r="75" spans="1:2" ht="15">
      <c r="A75" s="63" t="s">
        <v>551</v>
      </c>
      <c r="B75" s="63" t="s">
        <v>637</v>
      </c>
    </row>
    <row r="76" spans="1:2" ht="15">
      <c r="A76" s="63" t="s">
        <v>552</v>
      </c>
      <c r="B76" s="63" t="s">
        <v>637</v>
      </c>
    </row>
    <row r="77" spans="1:2" ht="15">
      <c r="A77" s="63" t="s">
        <v>553</v>
      </c>
      <c r="B77" s="63" t="s">
        <v>637</v>
      </c>
    </row>
    <row r="78" spans="1:2" ht="15">
      <c r="A78" s="63" t="s">
        <v>554</v>
      </c>
      <c r="B78" s="63" t="s">
        <v>637</v>
      </c>
    </row>
    <row r="79" spans="1:2" ht="15">
      <c r="A79" s="63" t="s">
        <v>555</v>
      </c>
      <c r="B79" s="63" t="s">
        <v>637</v>
      </c>
    </row>
    <row r="80" spans="1:2" ht="15">
      <c r="A80" s="63" t="s">
        <v>556</v>
      </c>
      <c r="B80" s="63" t="s">
        <v>637</v>
      </c>
    </row>
    <row r="81" spans="1:2" ht="15">
      <c r="A81" s="63" t="s">
        <v>557</v>
      </c>
      <c r="B81" s="63" t="s">
        <v>637</v>
      </c>
    </row>
    <row r="82" spans="1:2" ht="15">
      <c r="A82" s="63" t="s">
        <v>558</v>
      </c>
      <c r="B82" s="63" t="s">
        <v>637</v>
      </c>
    </row>
    <row r="83" spans="1:2" ht="15">
      <c r="A83" s="63" t="s">
        <v>559</v>
      </c>
      <c r="B83" s="63" t="s">
        <v>637</v>
      </c>
    </row>
    <row r="84" spans="1:2" ht="15">
      <c r="A84" s="63" t="s">
        <v>560</v>
      </c>
      <c r="B84" s="63" t="s">
        <v>637</v>
      </c>
    </row>
    <row r="85" spans="1:2" ht="15">
      <c r="A85" s="63" t="s">
        <v>561</v>
      </c>
      <c r="B85" s="63" t="s">
        <v>637</v>
      </c>
    </row>
    <row r="86" spans="1:2" ht="15">
      <c r="A86" s="63" t="s">
        <v>475</v>
      </c>
      <c r="B86" s="63" t="s">
        <v>637</v>
      </c>
    </row>
    <row r="87" spans="1:2" ht="15">
      <c r="A87" s="63" t="s">
        <v>562</v>
      </c>
      <c r="B87" s="63" t="s">
        <v>637</v>
      </c>
    </row>
    <row r="88" spans="1:2" ht="15">
      <c r="A88" s="63" t="s">
        <v>563</v>
      </c>
      <c r="B88" s="63" t="s">
        <v>637</v>
      </c>
    </row>
    <row r="89" spans="1:2" ht="15">
      <c r="A89" s="63" t="s">
        <v>564</v>
      </c>
      <c r="B89" s="63" t="s">
        <v>637</v>
      </c>
    </row>
    <row r="90" spans="1:2" ht="15">
      <c r="A90" s="63" t="s">
        <v>565</v>
      </c>
      <c r="B90" s="63" t="s">
        <v>637</v>
      </c>
    </row>
    <row r="91" spans="1:2" ht="15">
      <c r="A91" s="63" t="s">
        <v>566</v>
      </c>
      <c r="B91" s="63" t="s">
        <v>637</v>
      </c>
    </row>
    <row r="92" spans="1:2" ht="15">
      <c r="A92" s="63" t="s">
        <v>567</v>
      </c>
      <c r="B92" s="63" t="s">
        <v>637</v>
      </c>
    </row>
    <row r="93" spans="1:2" ht="15">
      <c r="A93" s="63" t="s">
        <v>568</v>
      </c>
      <c r="B93" s="63" t="s">
        <v>637</v>
      </c>
    </row>
    <row r="94" spans="1:2" ht="15">
      <c r="A94" s="63" t="s">
        <v>452</v>
      </c>
      <c r="B94" s="63" t="s">
        <v>637</v>
      </c>
    </row>
    <row r="95" spans="1:2" ht="15">
      <c r="A95" s="63" t="s">
        <v>569</v>
      </c>
      <c r="B95" s="63" t="s">
        <v>637</v>
      </c>
    </row>
    <row r="96" spans="1:2" ht="15">
      <c r="A96" s="63" t="s">
        <v>570</v>
      </c>
      <c r="B96" s="63" t="s">
        <v>637</v>
      </c>
    </row>
    <row r="97" spans="1:2" ht="15">
      <c r="A97" s="63" t="s">
        <v>471</v>
      </c>
      <c r="B97" s="63" t="s">
        <v>637</v>
      </c>
    </row>
    <row r="98" spans="1:2" ht="15">
      <c r="A98" s="63" t="s">
        <v>571</v>
      </c>
      <c r="B98" s="63" t="s">
        <v>637</v>
      </c>
    </row>
    <row r="99" spans="1:2" ht="15">
      <c r="A99" s="63" t="s">
        <v>572</v>
      </c>
      <c r="B99" s="63" t="s">
        <v>637</v>
      </c>
    </row>
    <row r="100" spans="1:2" ht="15">
      <c r="A100" s="63" t="s">
        <v>573</v>
      </c>
      <c r="B100" s="63" t="s">
        <v>637</v>
      </c>
    </row>
    <row r="101" spans="1:2" ht="15">
      <c r="A101" s="63" t="s">
        <v>457</v>
      </c>
      <c r="B101" s="63" t="s">
        <v>637</v>
      </c>
    </row>
    <row r="102" spans="1:2" ht="15">
      <c r="A102" s="63" t="s">
        <v>574</v>
      </c>
      <c r="B102" s="63" t="s">
        <v>637</v>
      </c>
    </row>
    <row r="103" spans="1:2" ht="15">
      <c r="A103" s="63" t="s">
        <v>575</v>
      </c>
      <c r="B103" s="63" t="s">
        <v>637</v>
      </c>
    </row>
    <row r="104" spans="1:2" ht="15">
      <c r="A104" s="63" t="s">
        <v>576</v>
      </c>
      <c r="B104" s="63" t="s">
        <v>637</v>
      </c>
    </row>
    <row r="105" spans="1:2" ht="15">
      <c r="A105" s="63" t="s">
        <v>577</v>
      </c>
      <c r="B105" s="63" t="s">
        <v>637</v>
      </c>
    </row>
    <row r="106" spans="1:2" ht="15">
      <c r="A106" s="63" t="s">
        <v>578</v>
      </c>
      <c r="B106" s="63" t="s">
        <v>637</v>
      </c>
    </row>
    <row r="107" spans="1:2" ht="15">
      <c r="A107" s="63" t="s">
        <v>579</v>
      </c>
      <c r="B107" s="63" t="s">
        <v>637</v>
      </c>
    </row>
    <row r="108" spans="1:2" ht="15">
      <c r="A108" s="63" t="s">
        <v>580</v>
      </c>
      <c r="B108" s="63" t="s">
        <v>637</v>
      </c>
    </row>
    <row r="109" spans="1:2" ht="15">
      <c r="A109" s="63" t="s">
        <v>581</v>
      </c>
      <c r="B109" s="63" t="s">
        <v>637</v>
      </c>
    </row>
    <row r="110" spans="1:2" ht="15">
      <c r="A110" s="63" t="s">
        <v>582</v>
      </c>
      <c r="B110" s="63" t="s">
        <v>637</v>
      </c>
    </row>
    <row r="111" spans="1:2" ht="15">
      <c r="A111" s="63" t="s">
        <v>583</v>
      </c>
      <c r="B111" s="63" t="s">
        <v>637</v>
      </c>
    </row>
    <row r="112" spans="1:2" ht="15">
      <c r="A112" s="63" t="s">
        <v>584</v>
      </c>
      <c r="B112" s="63" t="s">
        <v>637</v>
      </c>
    </row>
    <row r="113" spans="1:2" ht="15">
      <c r="A113" s="63" t="s">
        <v>585</v>
      </c>
      <c r="B113" s="63" t="s">
        <v>637</v>
      </c>
    </row>
    <row r="114" spans="1:2" ht="15">
      <c r="A114" s="63" t="s">
        <v>586</v>
      </c>
      <c r="B114" s="63" t="s">
        <v>637</v>
      </c>
    </row>
    <row r="115" spans="1:2" ht="15">
      <c r="A115" s="63" t="s">
        <v>587</v>
      </c>
      <c r="B115" s="63" t="s">
        <v>637</v>
      </c>
    </row>
    <row r="116" spans="1:2" ht="15">
      <c r="A116" s="63" t="s">
        <v>588</v>
      </c>
      <c r="B116" s="63" t="s">
        <v>637</v>
      </c>
    </row>
    <row r="117" spans="1:2" ht="15">
      <c r="A117" s="63" t="s">
        <v>589</v>
      </c>
      <c r="B117" s="63" t="s">
        <v>637</v>
      </c>
    </row>
    <row r="118" spans="1:2" ht="15">
      <c r="A118" s="63" t="s">
        <v>590</v>
      </c>
      <c r="B118" s="63" t="s">
        <v>637</v>
      </c>
    </row>
    <row r="119" spans="1:2" ht="15">
      <c r="A119" s="63" t="s">
        <v>591</v>
      </c>
      <c r="B119" s="63" t="s">
        <v>637</v>
      </c>
    </row>
    <row r="120" spans="1:2" ht="15">
      <c r="A120" s="63" t="s">
        <v>592</v>
      </c>
      <c r="B120" s="63" t="s">
        <v>637</v>
      </c>
    </row>
    <row r="121" spans="1:2" ht="15">
      <c r="A121" s="63" t="s">
        <v>593</v>
      </c>
      <c r="B121" s="63" t="s">
        <v>637</v>
      </c>
    </row>
    <row r="122" spans="1:2" ht="15">
      <c r="A122" s="63" t="s">
        <v>425</v>
      </c>
      <c r="B122" s="63" t="s">
        <v>637</v>
      </c>
    </row>
    <row r="123" spans="1:2" ht="15">
      <c r="A123" s="63" t="s">
        <v>478</v>
      </c>
      <c r="B123" s="63" t="s">
        <v>637</v>
      </c>
    </row>
    <row r="124" spans="1:2" ht="15">
      <c r="A124" s="63" t="s">
        <v>477</v>
      </c>
      <c r="B124" s="63" t="s">
        <v>637</v>
      </c>
    </row>
    <row r="125" spans="1:2" ht="15">
      <c r="A125" s="63" t="s">
        <v>594</v>
      </c>
      <c r="B125" s="63" t="s">
        <v>637</v>
      </c>
    </row>
    <row r="126" spans="1:2" ht="15">
      <c r="A126" s="63" t="s">
        <v>595</v>
      </c>
      <c r="B126" s="63" t="s">
        <v>637</v>
      </c>
    </row>
    <row r="127" spans="1:2" ht="15">
      <c r="A127" s="63" t="s">
        <v>596</v>
      </c>
      <c r="B127" s="63" t="s">
        <v>637</v>
      </c>
    </row>
    <row r="128" spans="1:2" ht="15">
      <c r="A128" s="63" t="s">
        <v>597</v>
      </c>
      <c r="B128" s="63" t="s">
        <v>637</v>
      </c>
    </row>
    <row r="129" spans="1:2" ht="15">
      <c r="A129" s="63" t="s">
        <v>481</v>
      </c>
      <c r="B129" s="63" t="s">
        <v>637</v>
      </c>
    </row>
    <row r="130" spans="1:2" ht="15">
      <c r="A130" s="63" t="s">
        <v>598</v>
      </c>
      <c r="B130" s="63" t="s">
        <v>637</v>
      </c>
    </row>
    <row r="131" spans="1:2" ht="15">
      <c r="A131" s="63" t="s">
        <v>599</v>
      </c>
      <c r="B131" s="63" t="s">
        <v>637</v>
      </c>
    </row>
    <row r="132" spans="1:2" ht="15">
      <c r="A132" s="63" t="s">
        <v>600</v>
      </c>
      <c r="B132" s="63" t="s">
        <v>637</v>
      </c>
    </row>
    <row r="133" spans="1:2" ht="15">
      <c r="A133" s="63" t="s">
        <v>601</v>
      </c>
      <c r="B133" s="63" t="s">
        <v>637</v>
      </c>
    </row>
    <row r="134" spans="1:2" ht="15">
      <c r="A134" s="63" t="s">
        <v>453</v>
      </c>
      <c r="B134" s="63" t="s">
        <v>637</v>
      </c>
    </row>
    <row r="135" spans="1:2" ht="15">
      <c r="A135" s="63" t="s">
        <v>430</v>
      </c>
      <c r="B135" s="63" t="s">
        <v>637</v>
      </c>
    </row>
    <row r="136" spans="1:2" ht="15">
      <c r="A136" s="63" t="s">
        <v>602</v>
      </c>
      <c r="B136" s="63" t="s">
        <v>637</v>
      </c>
    </row>
    <row r="137" spans="1:2" ht="15">
      <c r="A137" s="63" t="s">
        <v>455</v>
      </c>
      <c r="B137" s="63" t="s">
        <v>637</v>
      </c>
    </row>
    <row r="138" spans="1:2" ht="15">
      <c r="A138" s="63" t="s">
        <v>603</v>
      </c>
      <c r="B138" s="63" t="s">
        <v>637</v>
      </c>
    </row>
    <row r="139" spans="1:2" ht="15">
      <c r="A139" s="63" t="s">
        <v>604</v>
      </c>
      <c r="B139" s="63" t="s">
        <v>637</v>
      </c>
    </row>
    <row r="140" spans="1:2" ht="15">
      <c r="A140" s="63" t="s">
        <v>605</v>
      </c>
      <c r="B140" s="63" t="s">
        <v>637</v>
      </c>
    </row>
    <row r="141" spans="1:2" ht="15">
      <c r="A141" s="63" t="s">
        <v>465</v>
      </c>
      <c r="B141" s="63" t="s">
        <v>637</v>
      </c>
    </row>
    <row r="142" spans="1:2" ht="15">
      <c r="A142" s="63" t="s">
        <v>606</v>
      </c>
      <c r="B142" s="63" t="s">
        <v>637</v>
      </c>
    </row>
    <row r="143" spans="1:2" ht="15">
      <c r="A143" s="63" t="s">
        <v>607</v>
      </c>
      <c r="B143" s="63" t="s">
        <v>637</v>
      </c>
    </row>
    <row r="144" spans="1:2" ht="15">
      <c r="A144" s="63" t="s">
        <v>608</v>
      </c>
      <c r="B144" s="63" t="s">
        <v>637</v>
      </c>
    </row>
    <row r="145" spans="1:2" ht="15">
      <c r="A145" s="63" t="s">
        <v>609</v>
      </c>
      <c r="B145" s="63" t="s">
        <v>637</v>
      </c>
    </row>
    <row r="146" spans="1:2" ht="15">
      <c r="A146" s="63" t="s">
        <v>610</v>
      </c>
      <c r="B146" s="63" t="s">
        <v>637</v>
      </c>
    </row>
    <row r="147" spans="1:2" ht="15">
      <c r="A147" s="63" t="s">
        <v>611</v>
      </c>
      <c r="B147" s="63" t="s">
        <v>637</v>
      </c>
    </row>
    <row r="148" spans="1:2" ht="15">
      <c r="A148" s="63" t="s">
        <v>612</v>
      </c>
      <c r="B148" s="63" t="s">
        <v>637</v>
      </c>
    </row>
    <row r="149" spans="1:2" ht="15">
      <c r="A149" s="63" t="s">
        <v>613</v>
      </c>
      <c r="B149" s="63" t="s">
        <v>637</v>
      </c>
    </row>
    <row r="150" spans="1:2" ht="15">
      <c r="A150" s="63" t="s">
        <v>614</v>
      </c>
      <c r="B150" s="63" t="s">
        <v>637</v>
      </c>
    </row>
    <row r="151" spans="1:2" ht="15">
      <c r="A151" s="63" t="s">
        <v>615</v>
      </c>
      <c r="B151" s="63" t="s">
        <v>637</v>
      </c>
    </row>
    <row r="152" spans="1:2" ht="15">
      <c r="A152" s="63" t="s">
        <v>616</v>
      </c>
      <c r="B152" s="63" t="s">
        <v>637</v>
      </c>
    </row>
    <row r="153" spans="1:2" ht="15">
      <c r="A153" s="63" t="s">
        <v>617</v>
      </c>
      <c r="B153" s="63" t="s">
        <v>637</v>
      </c>
    </row>
    <row r="154" spans="1:2" ht="15">
      <c r="A154" s="63" t="s">
        <v>618</v>
      </c>
      <c r="B154" s="63" t="s">
        <v>637</v>
      </c>
    </row>
    <row r="155" spans="1:2" ht="15">
      <c r="A155" s="63" t="s">
        <v>619</v>
      </c>
      <c r="B155" s="63" t="s">
        <v>637</v>
      </c>
    </row>
    <row r="156" spans="1:2" ht="15">
      <c r="A156" s="63" t="s">
        <v>469</v>
      </c>
      <c r="B156" s="63" t="s">
        <v>637</v>
      </c>
    </row>
    <row r="157" spans="1:2" ht="15">
      <c r="A157" s="63" t="s">
        <v>620</v>
      </c>
      <c r="B157" s="63" t="s">
        <v>637</v>
      </c>
    </row>
    <row r="158" spans="1:2" ht="15">
      <c r="A158" s="63" t="s">
        <v>621</v>
      </c>
      <c r="B158" s="63" t="s">
        <v>637</v>
      </c>
    </row>
    <row r="159" spans="1:2" ht="15">
      <c r="A159" s="63" t="s">
        <v>622</v>
      </c>
      <c r="B159" s="63" t="s">
        <v>637</v>
      </c>
    </row>
    <row r="160" spans="1:2" ht="15">
      <c r="A160" s="63" t="s">
        <v>623</v>
      </c>
      <c r="B160" s="63" t="s">
        <v>637</v>
      </c>
    </row>
    <row r="161" spans="1:2" ht="15">
      <c r="A161" s="63" t="s">
        <v>624</v>
      </c>
      <c r="B161" s="63" t="s">
        <v>637</v>
      </c>
    </row>
    <row r="162" spans="1:2" ht="15">
      <c r="A162" s="63" t="s">
        <v>625</v>
      </c>
      <c r="B162" s="63" t="s">
        <v>637</v>
      </c>
    </row>
    <row r="163" spans="1:2" ht="15">
      <c r="A163" s="63" t="s">
        <v>470</v>
      </c>
      <c r="B163" s="63" t="s">
        <v>637</v>
      </c>
    </row>
    <row r="164" spans="1:2" ht="15">
      <c r="A164" s="63" t="s">
        <v>398</v>
      </c>
      <c r="B164" s="63" t="s">
        <v>637</v>
      </c>
    </row>
    <row r="165" spans="1:2" ht="15">
      <c r="A165" s="63" t="s">
        <v>626</v>
      </c>
      <c r="B165" s="63" t="s">
        <v>637</v>
      </c>
    </row>
    <row r="166" spans="1:2" ht="15">
      <c r="A166" s="63" t="s">
        <v>627</v>
      </c>
      <c r="B166" s="63" t="s">
        <v>637</v>
      </c>
    </row>
    <row r="167" spans="1:2" ht="15">
      <c r="A167" s="63" t="s">
        <v>628</v>
      </c>
      <c r="B167" s="63" t="s">
        <v>637</v>
      </c>
    </row>
    <row r="168" spans="1:2" ht="15">
      <c r="A168" s="63" t="s">
        <v>629</v>
      </c>
      <c r="B168" s="63" t="s">
        <v>637</v>
      </c>
    </row>
    <row r="169" spans="1:2" ht="15">
      <c r="A169" s="63" t="s">
        <v>630</v>
      </c>
      <c r="B169" s="63" t="s">
        <v>637</v>
      </c>
    </row>
    <row r="170" spans="1:2" ht="15">
      <c r="A170" s="63" t="s">
        <v>464</v>
      </c>
      <c r="B170" s="63" t="s">
        <v>637</v>
      </c>
    </row>
    <row r="171" spans="1:2" ht="15">
      <c r="A171" s="63" t="s">
        <v>631</v>
      </c>
      <c r="B171" s="63" t="s">
        <v>637</v>
      </c>
    </row>
    <row r="172" spans="1:2" ht="15">
      <c r="A172" s="63" t="s">
        <v>632</v>
      </c>
      <c r="B172" s="63" t="s">
        <v>637</v>
      </c>
    </row>
    <row r="173" spans="1:2" ht="15">
      <c r="A173" s="63" t="s">
        <v>633</v>
      </c>
      <c r="B173" s="63" t="s">
        <v>637</v>
      </c>
    </row>
    <row r="174" spans="1:2" ht="15">
      <c r="A174" s="63" t="s">
        <v>634</v>
      </c>
      <c r="B174" s="63" t="s">
        <v>637</v>
      </c>
    </row>
    <row r="175" spans="1:2" ht="15">
      <c r="A175" s="63" t="s">
        <v>423</v>
      </c>
      <c r="B175" s="63" t="s">
        <v>637</v>
      </c>
    </row>
    <row r="176" spans="1:2" ht="15">
      <c r="A176" s="63" t="s">
        <v>635</v>
      </c>
      <c r="B176" s="63" t="s">
        <v>637</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638</v>
      </c>
      <c r="B1" s="13" t="s">
        <v>17</v>
      </c>
    </row>
    <row r="2" spans="1:2" ht="15">
      <c r="A2" s="63" t="s">
        <v>639</v>
      </c>
      <c r="B2" s="63" t="s">
        <v>645</v>
      </c>
    </row>
    <row r="3" spans="1:2" ht="15">
      <c r="A3" s="64" t="s">
        <v>640</v>
      </c>
      <c r="B3" s="63" t="s">
        <v>646</v>
      </c>
    </row>
    <row r="4" spans="1:2" ht="15">
      <c r="A4" s="64" t="s">
        <v>641</v>
      </c>
      <c r="B4" s="63" t="s">
        <v>647</v>
      </c>
    </row>
    <row r="5" spans="1:2" ht="15">
      <c r="A5" s="64" t="s">
        <v>642</v>
      </c>
      <c r="B5" s="63" t="s">
        <v>648</v>
      </c>
    </row>
    <row r="6" spans="1:2" ht="15">
      <c r="A6" s="64" t="s">
        <v>643</v>
      </c>
      <c r="B6" s="63" t="s">
        <v>649</v>
      </c>
    </row>
    <row r="7" spans="1:2" ht="15">
      <c r="A7" s="64" t="s">
        <v>644</v>
      </c>
      <c r="B7" s="63" t="s">
        <v>650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4944"/>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s>
  <sheetData>
    <row r="1" spans="1:34" ht="15">
      <c r="A1" s="101"/>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1" ht="30" customHeight="1">
      <c r="A2" s="11" t="s">
        <v>5</v>
      </c>
      <c r="B2" t="s">
        <v>256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136</v>
      </c>
      <c r="Z2" s="13" t="s">
        <v>37</v>
      </c>
      <c r="AA2" s="13" t="s">
        <v>168</v>
      </c>
      <c r="AB2" s="11" t="s">
        <v>12</v>
      </c>
      <c r="AC2" s="11" t="s">
        <v>38</v>
      </c>
      <c r="AD2" s="8" t="s">
        <v>26</v>
      </c>
      <c r="AE2" s="13" t="s">
        <v>193</v>
      </c>
      <c r="AF2" s="13" t="s">
        <v>194</v>
      </c>
      <c r="AG2" s="13" t="s">
        <v>195</v>
      </c>
      <c r="AH2" s="13" t="s">
        <v>196</v>
      </c>
      <c r="AI2" s="13" t="s">
        <v>197</v>
      </c>
      <c r="AJ2" s="13" t="s">
        <v>198</v>
      </c>
      <c r="AK2" s="13" t="s">
        <v>199</v>
      </c>
      <c r="AL2" s="13" t="s">
        <v>200</v>
      </c>
      <c r="AM2" s="13" t="s">
        <v>201</v>
      </c>
      <c r="AN2" s="13" t="s">
        <v>202</v>
      </c>
      <c r="AO2" s="13" t="s">
        <v>203</v>
      </c>
      <c r="AP2" s="13" t="s">
        <v>204</v>
      </c>
      <c r="AQ2" s="13" t="s">
        <v>205</v>
      </c>
      <c r="AR2" s="13" t="s">
        <v>206</v>
      </c>
      <c r="AS2" s="13" t="s">
        <v>207</v>
      </c>
      <c r="AT2" s="13" t="s">
        <v>208</v>
      </c>
      <c r="AU2" s="13" t="s">
        <v>209</v>
      </c>
      <c r="AV2" s="13" t="s">
        <v>210</v>
      </c>
      <c r="AW2" s="13" t="s">
        <v>211</v>
      </c>
      <c r="AX2" s="13" t="s">
        <v>212</v>
      </c>
      <c r="AY2" s="13" t="s">
        <v>213</v>
      </c>
      <c r="AZ2" s="13" t="s">
        <v>214</v>
      </c>
      <c r="BA2" s="82" t="s">
        <v>239</v>
      </c>
      <c r="BB2" s="82" t="s">
        <v>240</v>
      </c>
      <c r="BC2" s="82" t="s">
        <v>241</v>
      </c>
      <c r="BD2" s="82" t="s">
        <v>242</v>
      </c>
      <c r="BE2" s="82" t="s">
        <v>243</v>
      </c>
      <c r="BF2" s="82" t="s">
        <v>244</v>
      </c>
      <c r="BG2" s="82" t="s">
        <v>245</v>
      </c>
      <c r="BH2" s="82" t="s">
        <v>246</v>
      </c>
      <c r="BI2" s="82" t="s">
        <v>247</v>
      </c>
      <c r="BJ2" s="82" t="s">
        <v>248</v>
      </c>
      <c r="BK2" s="82" t="s">
        <v>259</v>
      </c>
      <c r="BL2" s="82" t="s">
        <v>260</v>
      </c>
      <c r="BM2" s="82" t="s">
        <v>261</v>
      </c>
      <c r="BN2" s="82" t="s">
        <v>262</v>
      </c>
      <c r="BO2" s="82" t="s">
        <v>263</v>
      </c>
      <c r="BP2" s="82" t="s">
        <v>264</v>
      </c>
      <c r="BQ2" s="82" t="s">
        <v>265</v>
      </c>
      <c r="BR2" s="82" t="s">
        <v>266</v>
      </c>
      <c r="BS2" s="82" t="s">
        <v>268</v>
      </c>
      <c r="BT2" s="13" t="s">
        <v>295</v>
      </c>
      <c r="BU2" s="13" t="s">
        <v>654</v>
      </c>
      <c r="BV2" s="82" t="s">
        <v>673</v>
      </c>
      <c r="BW2" s="82" t="s">
        <v>674</v>
      </c>
      <c r="BX2" s="82" t="s">
        <v>675</v>
      </c>
      <c r="BY2" s="82" t="s">
        <v>676</v>
      </c>
      <c r="BZ2" s="82" t="s">
        <v>677</v>
      </c>
      <c r="CA2" s="82" t="s">
        <v>678</v>
      </c>
      <c r="CB2" s="3"/>
      <c r="CC2" s="3"/>
    </row>
    <row r="3" spans="1:81" ht="41.45" customHeight="1">
      <c r="A3" s="62"/>
      <c r="B3" s="63"/>
      <c r="C3" s="78"/>
      <c r="D3" s="78"/>
      <c r="E3" s="84"/>
      <c r="F3" s="86"/>
      <c r="G3" s="69"/>
      <c r="H3" s="78"/>
      <c r="I3" s="70"/>
      <c r="J3" s="87"/>
      <c r="K3" s="87"/>
      <c r="L3" s="70"/>
      <c r="M3" s="90"/>
      <c r="N3" s="91"/>
      <c r="O3" s="91"/>
      <c r="P3" s="92"/>
      <c r="Q3" s="93"/>
      <c r="R3" s="93"/>
      <c r="S3" s="68"/>
      <c r="T3" s="48"/>
      <c r="U3" s="48"/>
      <c r="V3" s="49"/>
      <c r="W3" s="49"/>
      <c r="X3" s="49"/>
      <c r="Y3" s="49"/>
      <c r="Z3" s="49"/>
      <c r="AA3" s="49"/>
      <c r="AB3" s="88">
        <v>3</v>
      </c>
      <c r="AC3" s="88"/>
      <c r="AD3" s="89"/>
      <c r="AE3" s="63"/>
      <c r="AF3" s="63"/>
      <c r="AG3" s="63"/>
      <c r="AH3" s="63"/>
      <c r="AI3" s="63"/>
      <c r="AJ3" s="63"/>
      <c r="AK3" s="63"/>
      <c r="AL3" s="63"/>
      <c r="AM3" s="66"/>
      <c r="AN3" s="63"/>
      <c r="AO3" s="65"/>
      <c r="AP3" s="66"/>
      <c r="AQ3" s="63"/>
      <c r="AR3" s="63"/>
      <c r="AS3" s="63"/>
      <c r="AT3" s="63"/>
      <c r="AU3" s="63"/>
      <c r="AV3" s="66"/>
      <c r="AW3" s="63"/>
      <c r="AX3" s="63"/>
      <c r="AY3" s="66"/>
      <c r="AZ3" s="63"/>
      <c r="BA3" s="48"/>
      <c r="BB3" s="48"/>
      <c r="BC3" s="48"/>
      <c r="BD3" s="48"/>
      <c r="BE3" s="48"/>
      <c r="BF3" s="48"/>
      <c r="BG3" s="83"/>
      <c r="BH3" s="83"/>
      <c r="BI3" s="83"/>
      <c r="BJ3" s="83"/>
      <c r="BK3" s="83"/>
      <c r="BL3" s="95"/>
      <c r="BM3" s="83"/>
      <c r="BN3" s="95"/>
      <c r="BO3" s="83"/>
      <c r="BP3" s="95"/>
      <c r="BQ3" s="83"/>
      <c r="BR3" s="95"/>
      <c r="BS3" s="83"/>
      <c r="BT3" s="67" t="e">
        <f>REPLACE(INDEX(GroupVertices[Group],MATCH(Vertices[[#This Row],[Vertex]],GroupVertices[Vertex],0)),1,1,"")</f>
        <v>#N/A</v>
      </c>
      <c r="BU3" s="67"/>
      <c r="BV3" s="83"/>
      <c r="BW3" s="95"/>
      <c r="BX3" s="83"/>
      <c r="BY3" s="95"/>
      <c r="BZ3" s="83"/>
      <c r="CA3" s="95"/>
      <c r="CB3" s="3"/>
      <c r="CC3" s="3"/>
    </row>
    <row r="4" spans="1:77" ht="41.45" customHeight="1">
      <c r="A4"/>
      <c r="J4"/>
      <c r="AA4"/>
      <c r="AB4"/>
      <c r="AC4"/>
      <c r="AD4"/>
      <c r="AE4"/>
      <c r="AF4"/>
      <c r="AG4"/>
      <c r="AH4"/>
      <c r="BU4" s="2"/>
      <c r="BV4" s="3"/>
      <c r="BW4" s="3"/>
      <c r="BX4" s="3"/>
      <c r="BY4" s="3"/>
    </row>
    <row r="5" spans="1:77" ht="41.45" customHeight="1">
      <c r="A5"/>
      <c r="J5"/>
      <c r="AA5"/>
      <c r="AB5"/>
      <c r="AC5"/>
      <c r="AD5"/>
      <c r="AE5"/>
      <c r="AF5"/>
      <c r="AG5"/>
      <c r="AH5"/>
      <c r="BU5" s="2"/>
      <c r="BV5" s="3"/>
      <c r="BW5" s="3"/>
      <c r="BX5" s="3"/>
      <c r="BY5" s="3"/>
    </row>
    <row r="6" spans="1:77" ht="41.45" customHeight="1">
      <c r="A6"/>
      <c r="J6"/>
      <c r="AA6"/>
      <c r="AB6"/>
      <c r="AC6"/>
      <c r="AD6"/>
      <c r="AE6"/>
      <c r="AF6"/>
      <c r="AG6"/>
      <c r="AH6"/>
      <c r="BU6" s="2"/>
      <c r="BV6" s="3"/>
      <c r="BW6" s="3"/>
      <c r="BX6" s="3"/>
      <c r="BY6" s="3"/>
    </row>
    <row r="7" spans="1:77" ht="41.45" customHeight="1">
      <c r="A7"/>
      <c r="J7"/>
      <c r="AA7"/>
      <c r="AB7"/>
      <c r="AC7"/>
      <c r="AD7"/>
      <c r="AE7"/>
      <c r="AF7"/>
      <c r="AG7"/>
      <c r="AH7"/>
      <c r="BU7" s="2"/>
      <c r="BV7" s="3"/>
      <c r="BW7" s="3"/>
      <c r="BX7" s="3"/>
      <c r="BY7" s="3"/>
    </row>
    <row r="8" spans="1:77" ht="41.45" customHeight="1">
      <c r="A8"/>
      <c r="J8"/>
      <c r="AA8"/>
      <c r="AB8"/>
      <c r="AC8"/>
      <c r="AD8"/>
      <c r="AE8"/>
      <c r="AF8"/>
      <c r="AG8"/>
      <c r="AH8"/>
      <c r="BU8" s="2"/>
      <c r="BV8" s="3"/>
      <c r="BW8" s="3"/>
      <c r="BX8" s="3"/>
      <c r="BY8" s="3"/>
    </row>
    <row r="9" spans="1:77" ht="41.45" customHeight="1">
      <c r="A9"/>
      <c r="J9"/>
      <c r="AA9"/>
      <c r="AB9"/>
      <c r="AC9"/>
      <c r="AD9"/>
      <c r="AE9"/>
      <c r="AF9"/>
      <c r="AG9"/>
      <c r="AH9"/>
      <c r="BU9" s="2"/>
      <c r="BV9" s="3"/>
      <c r="BW9" s="3"/>
      <c r="BX9" s="3"/>
      <c r="BY9" s="3"/>
    </row>
    <row r="10" spans="1:77" ht="41.45" customHeight="1">
      <c r="A10"/>
      <c r="J10"/>
      <c r="AA10"/>
      <c r="AB10"/>
      <c r="AC10"/>
      <c r="AD10"/>
      <c r="AE10"/>
      <c r="AF10"/>
      <c r="AG10"/>
      <c r="AH10"/>
      <c r="BU10" s="2"/>
      <c r="BV10" s="3"/>
      <c r="BW10" s="3"/>
      <c r="BX10" s="3"/>
      <c r="BY10" s="3"/>
    </row>
    <row r="11" spans="1:77" ht="41.45" customHeight="1">
      <c r="A11"/>
      <c r="J11"/>
      <c r="AA11"/>
      <c r="AB11"/>
      <c r="AC11"/>
      <c r="AD11"/>
      <c r="AE11"/>
      <c r="AF11"/>
      <c r="AG11"/>
      <c r="AH11"/>
      <c r="BU11" s="2"/>
      <c r="BV11" s="3"/>
      <c r="BW11" s="3"/>
      <c r="BX11" s="3"/>
      <c r="BY11" s="3"/>
    </row>
    <row r="12" spans="1:77" ht="41.45" customHeight="1">
      <c r="A12"/>
      <c r="J12"/>
      <c r="AA12"/>
      <c r="AB12"/>
      <c r="AC12"/>
      <c r="AD12"/>
      <c r="AE12"/>
      <c r="AF12"/>
      <c r="AG12"/>
      <c r="AH12"/>
      <c r="BU12" s="2"/>
      <c r="BV12" s="3"/>
      <c r="BW12" s="3"/>
      <c r="BX12" s="3"/>
      <c r="BY12" s="3"/>
    </row>
    <row r="13" spans="1:77" ht="41.45" customHeight="1">
      <c r="A13"/>
      <c r="J13"/>
      <c r="AA13"/>
      <c r="AB13"/>
      <c r="AC13"/>
      <c r="AD13"/>
      <c r="AE13"/>
      <c r="AF13"/>
      <c r="AG13"/>
      <c r="AH13"/>
      <c r="BU13" s="2"/>
      <c r="BV13" s="3"/>
      <c r="BW13" s="3"/>
      <c r="BX13" s="3"/>
      <c r="BY13" s="3"/>
    </row>
    <row r="14" spans="1:77" ht="41.45" customHeight="1">
      <c r="A14"/>
      <c r="J14"/>
      <c r="AA14"/>
      <c r="AB14"/>
      <c r="AC14"/>
      <c r="AD14"/>
      <c r="AE14"/>
      <c r="AF14"/>
      <c r="AG14"/>
      <c r="AH14"/>
      <c r="BU14" s="2"/>
      <c r="BV14" s="3"/>
      <c r="BW14" s="3"/>
      <c r="BX14" s="3"/>
      <c r="BY14" s="3"/>
    </row>
    <row r="15" spans="1:77" ht="41.45" customHeight="1">
      <c r="A15"/>
      <c r="J15"/>
      <c r="AA15"/>
      <c r="AB15"/>
      <c r="AC15"/>
      <c r="AD15"/>
      <c r="AE15"/>
      <c r="AF15"/>
      <c r="AG15"/>
      <c r="AH15"/>
      <c r="BU15" s="2"/>
      <c r="BV15" s="3"/>
      <c r="BW15" s="3"/>
      <c r="BX15" s="3"/>
      <c r="BY15" s="3"/>
    </row>
    <row r="16" spans="1:77" ht="41.45" customHeight="1">
      <c r="A16"/>
      <c r="J16"/>
      <c r="AA16"/>
      <c r="AB16"/>
      <c r="AC16"/>
      <c r="AD16"/>
      <c r="AE16"/>
      <c r="AF16"/>
      <c r="AG16"/>
      <c r="AH16"/>
      <c r="BU16" s="2"/>
      <c r="BV16" s="3"/>
      <c r="BW16" s="3"/>
      <c r="BX16" s="3"/>
      <c r="BY16" s="3"/>
    </row>
    <row r="17" spans="1:77" ht="41.45" customHeight="1">
      <c r="A17"/>
      <c r="J17"/>
      <c r="AA17"/>
      <c r="AB17"/>
      <c r="AC17"/>
      <c r="AD17"/>
      <c r="AE17"/>
      <c r="AF17"/>
      <c r="AG17"/>
      <c r="AH17"/>
      <c r="BU17" s="2"/>
      <c r="BV17" s="3"/>
      <c r="BW17" s="3"/>
      <c r="BX17" s="3"/>
      <c r="BY17" s="3"/>
    </row>
    <row r="18" spans="1:77" ht="41.45" customHeight="1">
      <c r="A18"/>
      <c r="J18"/>
      <c r="AA18"/>
      <c r="AB18"/>
      <c r="AC18"/>
      <c r="AD18"/>
      <c r="AE18"/>
      <c r="AF18"/>
      <c r="AG18"/>
      <c r="AH18"/>
      <c r="BU18" s="2"/>
      <c r="BV18" s="3"/>
      <c r="BW18" s="3"/>
      <c r="BX18" s="3"/>
      <c r="BY18" s="3"/>
    </row>
    <row r="19" spans="1:34" ht="41.45" customHeight="1">
      <c r="A19"/>
      <c r="J19"/>
      <c r="AA19"/>
      <c r="AB19"/>
      <c r="AC19"/>
      <c r="AD19"/>
      <c r="AE19"/>
      <c r="AF19"/>
      <c r="AG19"/>
      <c r="AH19"/>
    </row>
    <row r="20" spans="1:34" ht="41.45" customHeight="1">
      <c r="A20"/>
      <c r="J20"/>
      <c r="AA20"/>
      <c r="AB20"/>
      <c r="AC20"/>
      <c r="AD20"/>
      <c r="AE20"/>
      <c r="AF20"/>
      <c r="AG20"/>
      <c r="AH20"/>
    </row>
    <row r="21" spans="1:34" ht="41.45" customHeight="1">
      <c r="A21"/>
      <c r="J21"/>
      <c r="AA21"/>
      <c r="AB21"/>
      <c r="AC21"/>
      <c r="AD21"/>
      <c r="AE21"/>
      <c r="AF21"/>
      <c r="AG21"/>
      <c r="AH21"/>
    </row>
    <row r="22" spans="1:34" ht="41.45" customHeight="1">
      <c r="A22"/>
      <c r="J22"/>
      <c r="AA22"/>
      <c r="AB22"/>
      <c r="AC22"/>
      <c r="AD22"/>
      <c r="AE22"/>
      <c r="AF22"/>
      <c r="AG22"/>
      <c r="AH22"/>
    </row>
    <row r="23" spans="1:34" ht="41.45" customHeight="1">
      <c r="A23"/>
      <c r="J23"/>
      <c r="AA23"/>
      <c r="AB23"/>
      <c r="AC23"/>
      <c r="AD23"/>
      <c r="AE23"/>
      <c r="AF23"/>
      <c r="AG23"/>
      <c r="AH23"/>
    </row>
    <row r="24" spans="1:34" ht="41.45" customHeight="1">
      <c r="A24"/>
      <c r="J24"/>
      <c r="AA24"/>
      <c r="AB24"/>
      <c r="AC24"/>
      <c r="AD24"/>
      <c r="AE24"/>
      <c r="AF24"/>
      <c r="AG24"/>
      <c r="AH24"/>
    </row>
    <row r="25" spans="1:34" ht="41.45" customHeight="1">
      <c r="A25"/>
      <c r="J25"/>
      <c r="AA25"/>
      <c r="AB25"/>
      <c r="AC25"/>
      <c r="AD25"/>
      <c r="AE25"/>
      <c r="AF25"/>
      <c r="AG25"/>
      <c r="AH25"/>
    </row>
    <row r="26" spans="1:34" ht="41.45" customHeight="1">
      <c r="A26"/>
      <c r="J26"/>
      <c r="AA26"/>
      <c r="AB26"/>
      <c r="AC26"/>
      <c r="AD26"/>
      <c r="AE26"/>
      <c r="AF26"/>
      <c r="AG26"/>
      <c r="AH26"/>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
    <dataValidation allowBlank="1" showInputMessage="1" promptTitle="Vertex Tooltip" prompt="Enter optional text that will pop up when the mouse is hovered over the vertex." errorTitle="Invalid Vertex Image Key" sqref="L3"/>
    <dataValidation allowBlank="1" promptTitle="Vertex ID" prompt="This is a unique ID that gets filled in automatically.  Do not edit this column." errorTitle="Invalid Vertex Visibility" error="You have entered an unrecognized vertex visibility.  Try selecting from the drop-down list instead." sqref="AC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
    <dataValidation allowBlank="1" showInputMessage="1" promptTitle="Vertex Label Fill Color" prompt="To select an optional fill color for the Label shape, right-click and select Select Color on the right-click menu." sqref="J3"/>
    <dataValidation allowBlank="1" showInputMessage="1" promptTitle="Vertex Image File" prompt="Enter the path to an image file.  Hover over the column header for examples." errorTitle="Invalid Vertex Image Key" sqref="G3"/>
    <dataValidation allowBlank="1" showInputMessage="1" promptTitle="Vertex Color" prompt="To select an optional vertex color, right-click and select Select Color on the right-click menu." sqref="C3"/>
    <dataValidation allowBlank="1" showInputMessage="1" promptTitle="Vertex Opacity" prompt="Enter an optional vertex opacity between 0 (transparent) and 100 (opaque)." errorTitle="Invalid Vertex Opacity" error="The optional vertex opacity must be a whole number between 0 and 10." sqref="F3"/>
    <dataValidation type="list" allowBlank="1" showInputMessage="1" showErrorMessage="1" promptTitle="Vertex Shape" prompt="Select an optional vertex shape." errorTitle="Invalid Vertex Shape" error="You have entered an invalid vertex shape.  Try selecting from the drop-down list instead." sqref="D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27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7" s="13" customFormat="1" ht="30" customHeight="1">
      <c r="A2" s="96" t="s">
        <v>143</v>
      </c>
      <c r="B2" s="63" t="s">
        <v>21</v>
      </c>
      <c r="C2" s="63" t="s">
        <v>20</v>
      </c>
      <c r="D2" s="13" t="s">
        <v>11</v>
      </c>
      <c r="E2" s="13" t="s">
        <v>144</v>
      </c>
      <c r="F2" s="13" t="s">
        <v>46</v>
      </c>
      <c r="G2" s="13" t="s">
        <v>165</v>
      </c>
      <c r="H2" s="13" t="s">
        <v>166</v>
      </c>
      <c r="I2" s="13" t="s">
        <v>12</v>
      </c>
      <c r="J2" s="13" t="s">
        <v>164</v>
      </c>
      <c r="K2" s="13" t="s">
        <v>145</v>
      </c>
      <c r="L2" s="13" t="s">
        <v>147</v>
      </c>
      <c r="M2" s="13" t="s">
        <v>148</v>
      </c>
      <c r="N2" s="13" t="s">
        <v>149</v>
      </c>
      <c r="O2" s="13" t="s">
        <v>150</v>
      </c>
      <c r="P2" s="13" t="s">
        <v>168</v>
      </c>
      <c r="Q2" s="13" t="s">
        <v>169</v>
      </c>
      <c r="R2" s="13" t="s">
        <v>151</v>
      </c>
      <c r="S2" s="13" t="s">
        <v>152</v>
      </c>
      <c r="T2" s="13" t="s">
        <v>153</v>
      </c>
      <c r="U2" s="13" t="s">
        <v>154</v>
      </c>
      <c r="V2" s="13" t="s">
        <v>155</v>
      </c>
      <c r="W2" s="13" t="s">
        <v>156</v>
      </c>
      <c r="X2" s="13" t="s">
        <v>157</v>
      </c>
      <c r="Y2" s="13" t="s">
        <v>224</v>
      </c>
      <c r="Z2" s="13" t="s">
        <v>226</v>
      </c>
      <c r="AA2" s="13" t="s">
        <v>228</v>
      </c>
      <c r="AB2" s="13" t="s">
        <v>230</v>
      </c>
      <c r="AC2" s="13" t="s">
        <v>232</v>
      </c>
      <c r="AD2" s="13" t="s">
        <v>235</v>
      </c>
      <c r="AE2" s="13" t="s">
        <v>236</v>
      </c>
      <c r="AF2" s="13" t="s">
        <v>238</v>
      </c>
      <c r="AG2" s="52" t="s">
        <v>259</v>
      </c>
      <c r="AH2" s="52" t="s">
        <v>260</v>
      </c>
      <c r="AI2" s="52" t="s">
        <v>261</v>
      </c>
      <c r="AJ2" s="52" t="s">
        <v>262</v>
      </c>
      <c r="AK2" s="52" t="s">
        <v>263</v>
      </c>
      <c r="AL2" s="52" t="s">
        <v>264</v>
      </c>
      <c r="AM2" s="52" t="s">
        <v>265</v>
      </c>
      <c r="AN2" s="52" t="s">
        <v>266</v>
      </c>
      <c r="AO2" s="52" t="s">
        <v>269</v>
      </c>
      <c r="AP2" s="52" t="s">
        <v>673</v>
      </c>
      <c r="AQ2" s="52" t="s">
        <v>674</v>
      </c>
      <c r="AR2" s="52" t="s">
        <v>675</v>
      </c>
      <c r="AS2" s="52" t="s">
        <v>676</v>
      </c>
      <c r="AT2" s="52" t="s">
        <v>677</v>
      </c>
      <c r="AU2" s="52" t="s">
        <v>678</v>
      </c>
    </row>
    <row r="3" spans="1:47" ht="15">
      <c r="A3" s="77"/>
      <c r="B3" s="78"/>
      <c r="C3" s="78"/>
      <c r="D3" s="72"/>
      <c r="E3" s="71"/>
      <c r="F3" s="73"/>
      <c r="G3" s="74"/>
      <c r="H3" s="74"/>
      <c r="I3" s="75"/>
      <c r="J3" s="76"/>
      <c r="K3" s="48"/>
      <c r="L3" s="48"/>
      <c r="M3" s="48"/>
      <c r="N3" s="48"/>
      <c r="O3" s="48"/>
      <c r="P3" s="49"/>
      <c r="Q3" s="49"/>
      <c r="R3" s="48"/>
      <c r="S3" s="48"/>
      <c r="T3" s="48"/>
      <c r="U3" s="48"/>
      <c r="V3" s="48"/>
      <c r="W3" s="49"/>
      <c r="X3" s="49"/>
      <c r="Y3" s="63"/>
      <c r="Z3" s="63"/>
      <c r="AA3" s="63"/>
      <c r="AB3" s="67"/>
      <c r="AC3" s="67"/>
      <c r="AD3" s="67"/>
      <c r="AE3" s="67"/>
      <c r="AF3" s="67"/>
      <c r="AG3" s="83"/>
      <c r="AH3" s="95"/>
      <c r="AI3" s="83"/>
      <c r="AJ3" s="95"/>
      <c r="AK3" s="83"/>
      <c r="AL3" s="95"/>
      <c r="AM3" s="83"/>
      <c r="AN3" s="95"/>
      <c r="AO3" s="83"/>
      <c r="AP3" s="83"/>
      <c r="AQ3" s="95"/>
      <c r="AR3" s="83"/>
      <c r="AS3" s="95"/>
      <c r="AT3" s="83"/>
      <c r="AU3" s="95"/>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 B12: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 C12:C21">
      <formula1>ValidGroupShapes</formula1>
    </dataValidation>
    <dataValidation allowBlank="1" showInputMessage="1" showErrorMessage="1" promptTitle="Group Name" prompt="Enter the name of the group." sqref="A1272:A1397 A955:A1031 A764:A945 A442:A633 A112:A146 A107:A110 A3 A12: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96" t="s">
        <v>143</v>
      </c>
      <c r="B1" s="96" t="s">
        <v>5</v>
      </c>
      <c r="C1" s="11" t="s">
        <v>146</v>
      </c>
    </row>
    <row r="2" spans="1:3" ht="15">
      <c r="A2" s="63"/>
      <c r="B2" s="67"/>
      <c r="C2" s="63" t="e">
        <f>VLOOKUP(GroupVertices[[#This Row],[Vertex]],Vertices[],MATCH("ID",Vertices[[#Headers],[Vertex]:[Sentiment List '#3: List3 Word Percentage (%)]],0),FALSE)</f>
        <v>#N/A</v>
      </c>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5" t="s">
        <v>85</v>
      </c>
      <c r="G1" s="36" t="s">
        <v>86</v>
      </c>
      <c r="H1" s="35" t="s">
        <v>91</v>
      </c>
      <c r="I1" s="36" t="s">
        <v>92</v>
      </c>
      <c r="J1" s="35" t="s">
        <v>97</v>
      </c>
      <c r="K1" s="36" t="s">
        <v>98</v>
      </c>
      <c r="L1" s="35" t="s">
        <v>103</v>
      </c>
      <c r="M1" s="36" t="s">
        <v>104</v>
      </c>
      <c r="N1" s="35" t="s">
        <v>109</v>
      </c>
      <c r="O1" s="36" t="s">
        <v>110</v>
      </c>
      <c r="P1" s="36" t="s">
        <v>137</v>
      </c>
      <c r="Q1" s="36" t="s">
        <v>138</v>
      </c>
      <c r="R1" s="35" t="s">
        <v>115</v>
      </c>
      <c r="S1" s="35" t="s">
        <v>116</v>
      </c>
      <c r="T1" s="35" t="s">
        <v>121</v>
      </c>
      <c r="U1" s="36" t="s">
        <v>122</v>
      </c>
      <c r="W1" t="s">
        <v>126</v>
      </c>
      <c r="X1" t="s">
        <v>17</v>
      </c>
    </row>
    <row r="2" spans="1:24" ht="15.75" thickTop="1">
      <c r="A2" s="34" t="s">
        <v>216</v>
      </c>
      <c r="B2" s="34" t="s">
        <v>178</v>
      </c>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45">COUNTIF(INDIRECT(DynamicFilterSourceColumnRange),"&gt;= "&amp;T2)-COUNTIF(INDIRECT(DynamicFilterSourceColumnRange),"&gt;="&amp;T3)</f>
        <v>#REF!</v>
      </c>
      <c r="W2" t="s">
        <v>123</v>
      </c>
      <c r="X2">
        <f>ROWS(HistogramBins[Degree Bin])-1</f>
        <v>43</v>
      </c>
    </row>
    <row r="3" spans="1:24" ht="15">
      <c r="A3" s="102"/>
      <c r="B3" s="102"/>
      <c r="D3" s="32">
        <f aca="true" t="shared" si="1" ref="D3:D44">D2+($D$45-$D$2)/BinDivisor</f>
        <v>0</v>
      </c>
      <c r="E3" s="3">
        <f>COUNTIF(Vertices[Degree],"&gt;= "&amp;D3)-COUNTIF(Vertices[Degree],"&gt;="&amp;D4)</f>
        <v>0</v>
      </c>
      <c r="F3" s="39">
        <f aca="true" t="shared" si="2" ref="F3:F44">F2+($F$45-$F$2)/BinDivisor</f>
        <v>0</v>
      </c>
      <c r="G3" s="40">
        <f>COUNTIF(Vertices[In-Degree],"&gt;= "&amp;F3)-COUNTIF(Vertices[In-Degree],"&gt;="&amp;F4)</f>
        <v>0</v>
      </c>
      <c r="H3" s="39">
        <f aca="true" t="shared" si="3" ref="H3:H44">H2+($H$45-$H$2)/BinDivisor</f>
        <v>0</v>
      </c>
      <c r="I3" s="40">
        <f>COUNTIF(Vertices[Out-Degree],"&gt;= "&amp;H3)-COUNTIF(Vertices[Out-Degree],"&gt;="&amp;H4)</f>
        <v>0</v>
      </c>
      <c r="J3" s="39">
        <f aca="true" t="shared" si="4" ref="J3:J44">J2+($J$45-$J$2)/BinDivisor</f>
        <v>0</v>
      </c>
      <c r="K3" s="40">
        <f>COUNTIF(Vertices[Betweenness Centrality],"&gt;= "&amp;J3)-COUNTIF(Vertices[Betweenness Centrality],"&gt;="&amp;J4)</f>
        <v>0</v>
      </c>
      <c r="L3" s="39">
        <f aca="true" t="shared" si="5" ref="L3:L44">L2+($L$45-$L$2)/BinDivisor</f>
        <v>0</v>
      </c>
      <c r="M3" s="40">
        <f>COUNTIF(Vertices[Closeness Centrality],"&gt;= "&amp;L3)-COUNTIF(Vertices[Closeness Centrality],"&gt;="&amp;L4)</f>
        <v>0</v>
      </c>
      <c r="N3" s="39">
        <f aca="true" t="shared" si="6" ref="N3:N44">N2+($N$45-$N$2)/BinDivisor</f>
        <v>0</v>
      </c>
      <c r="O3" s="40">
        <f>COUNTIF(Vertices[Eigenvector Centrality],"&gt;= "&amp;N3)-COUNTIF(Vertices[Eigenvector Centrality],"&gt;="&amp;N4)</f>
        <v>0</v>
      </c>
      <c r="P3" s="39">
        <f aca="true" t="shared" si="7" ref="P3:P44">P2+($P$45-$P$2)/BinDivisor</f>
        <v>0</v>
      </c>
      <c r="Q3" s="40">
        <f>COUNTIF(Vertices[PageRank],"&gt;= "&amp;P3)-COUNTIF(Vertices[PageRank],"&gt;="&amp;P4)</f>
        <v>0</v>
      </c>
      <c r="R3" s="39">
        <f aca="true" t="shared" si="8" ref="R3:R44">R2+($R$45-$R$2)/BinDivisor</f>
        <v>0</v>
      </c>
      <c r="S3" s="44">
        <f>COUNTIF(Vertices[Clustering Coefficient],"&gt;= "&amp;R3)-COUNTIF(Vertices[Clustering Coefficient],"&gt;="&amp;R4)</f>
        <v>0</v>
      </c>
      <c r="T3" s="39" t="e">
        <f aca="true" t="shared" si="9" ref="T3:T44">T2+($T$45-$T$2)/BinDivisor</f>
        <v>#REF!</v>
      </c>
      <c r="U3" s="40" t="e">
        <f ca="1" t="shared" si="0"/>
        <v>#REF!</v>
      </c>
      <c r="W3" t="s">
        <v>124</v>
      </c>
      <c r="X3" t="s">
        <v>84</v>
      </c>
    </row>
    <row r="4" spans="1:24" ht="15">
      <c r="A4" s="34" t="s">
        <v>145</v>
      </c>
      <c r="B4" s="34">
        <v>0</v>
      </c>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125</v>
      </c>
      <c r="X4" s="12" t="s">
        <v>127</v>
      </c>
    </row>
    <row r="5" spans="1:21" ht="15">
      <c r="A5" s="102"/>
      <c r="B5" s="102"/>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147</v>
      </c>
      <c r="B6" s="34">
        <v>0</v>
      </c>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148</v>
      </c>
      <c r="B7" s="34">
        <v>0</v>
      </c>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149</v>
      </c>
      <c r="B8" s="34">
        <v>0</v>
      </c>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02"/>
      <c r="B9" s="102"/>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150</v>
      </c>
      <c r="B10" s="34">
        <v>0</v>
      </c>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2"/>
      <c r="B11" s="102"/>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168</v>
      </c>
      <c r="B12" s="34" t="s">
        <v>652</v>
      </c>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169</v>
      </c>
      <c r="B13" s="34" t="s">
        <v>652</v>
      </c>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02"/>
      <c r="B14" s="102"/>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151</v>
      </c>
      <c r="B15" s="34">
        <v>0</v>
      </c>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152</v>
      </c>
      <c r="B16" s="34">
        <v>0</v>
      </c>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153</v>
      </c>
      <c r="B17" s="34">
        <v>0</v>
      </c>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154</v>
      </c>
      <c r="B18" s="34">
        <v>0</v>
      </c>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2"/>
      <c r="B19" s="102"/>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155</v>
      </c>
      <c r="B20" s="34" t="s">
        <v>652</v>
      </c>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156</v>
      </c>
      <c r="B21" s="34" t="s">
        <v>652</v>
      </c>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2"/>
      <c r="B22" s="102"/>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157</v>
      </c>
      <c r="B23" s="34" t="s">
        <v>652</v>
      </c>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217</v>
      </c>
      <c r="B24" s="34" t="s">
        <v>652</v>
      </c>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02"/>
      <c r="B25" s="102"/>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218</v>
      </c>
      <c r="B26" s="34" t="s">
        <v>693</v>
      </c>
      <c r="D26" s="32">
        <f t="shared" si="1"/>
        <v>0</v>
      </c>
      <c r="E26" s="3">
        <f>COUNTIF(Vertices[Degree],"&gt;= "&amp;D26)-COUNTIF(Vertices[Degree],"&gt;="&amp;D27)</f>
        <v>0</v>
      </c>
      <c r="F26" s="37">
        <f t="shared" si="2"/>
        <v>0</v>
      </c>
      <c r="G26" s="38">
        <f>COUNTIF(Vertices[In-Degree],"&gt;= "&amp;F26)-COUNTIF(Vertices[In-Degree],"&gt;="&amp;F27)</f>
        <v>0</v>
      </c>
      <c r="H26" s="37">
        <f t="shared" si="3"/>
        <v>0</v>
      </c>
      <c r="I26" s="38">
        <f>COUNTIF(Vertices[Out-Degree],"&gt;= "&amp;H26)-COUNTIF(Vertices[Out-Degree],"&gt;="&amp;H27)</f>
        <v>0</v>
      </c>
      <c r="J26" s="37">
        <f t="shared" si="4"/>
        <v>0</v>
      </c>
      <c r="K26" s="38">
        <f>COUNTIF(Vertices[Betweenness Centrality],"&gt;= "&amp;J26)-COUNTIF(Vertices[Betweenness Centrality],"&gt;="&amp;J27)</f>
        <v>0</v>
      </c>
      <c r="L26" s="37">
        <f t="shared" si="5"/>
        <v>0</v>
      </c>
      <c r="M26" s="38">
        <f>COUNTIF(Vertices[Closeness Centrality],"&gt;= "&amp;L26)-COUNTIF(Vertices[Closeness Centrality],"&gt;="&amp;L27)</f>
        <v>0</v>
      </c>
      <c r="N26" s="37">
        <f t="shared" si="6"/>
        <v>0</v>
      </c>
      <c r="O26" s="38">
        <f>COUNTIF(Vertices[Eigenvector Centrality],"&gt;= "&amp;N26)-COUNTIF(Vertices[Eigenvector Centrality],"&gt;="&amp;N27)</f>
        <v>0</v>
      </c>
      <c r="P26" s="37">
        <f t="shared" si="7"/>
        <v>0</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ca="1" t="shared" si="0"/>
        <v>#REF!</v>
      </c>
    </row>
    <row r="27" spans="1:21" ht="15">
      <c r="A27" s="102"/>
      <c r="B27" s="102"/>
      <c r="D27" s="32">
        <f t="shared" si="1"/>
        <v>0</v>
      </c>
      <c r="E27" s="3">
        <f>COUNTIF(Vertices[Degree],"&gt;= "&amp;D27)-COUNTIF(Vertices[Degree],"&gt;="&amp;D28)</f>
        <v>0</v>
      </c>
      <c r="F27" s="39">
        <f t="shared" si="2"/>
        <v>0</v>
      </c>
      <c r="G27" s="40">
        <f>COUNTIF(Vertices[In-Degree],"&gt;= "&amp;F27)-COUNTIF(Vertices[In-Degree],"&gt;="&amp;F28)</f>
        <v>0</v>
      </c>
      <c r="H27" s="39">
        <f t="shared" si="3"/>
        <v>0</v>
      </c>
      <c r="I27" s="40">
        <f>COUNTIF(Vertices[Out-Degree],"&gt;= "&amp;H27)-COUNTIF(Vertices[Out-Degree],"&gt;="&amp;H28)</f>
        <v>0</v>
      </c>
      <c r="J27" s="39">
        <f t="shared" si="4"/>
        <v>0</v>
      </c>
      <c r="K27" s="40">
        <f>COUNTIF(Vertices[Betweenness Centrality],"&gt;= "&amp;J27)-COUNTIF(Vertices[Betweenness Centrality],"&gt;="&amp;J28)</f>
        <v>0</v>
      </c>
      <c r="L27" s="39">
        <f t="shared" si="5"/>
        <v>0</v>
      </c>
      <c r="M27" s="40">
        <f>COUNTIF(Vertices[Closeness Centrality],"&gt;= "&amp;L27)-COUNTIF(Vertices[Closeness Centrality],"&gt;="&amp;L28)</f>
        <v>0</v>
      </c>
      <c r="N27" s="39">
        <f t="shared" si="6"/>
        <v>0</v>
      </c>
      <c r="O27" s="40">
        <f>COUNTIF(Vertices[Eigenvector Centrality],"&gt;= "&amp;N27)-COUNTIF(Vertices[Eigenvector Centrality],"&gt;="&amp;N28)</f>
        <v>0</v>
      </c>
      <c r="P27" s="39">
        <f t="shared" si="7"/>
        <v>0</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0"/>
        <v>#REF!</v>
      </c>
    </row>
    <row r="28" spans="1:21" ht="15">
      <c r="A28" s="34" t="s">
        <v>679</v>
      </c>
      <c r="B28" s="34" t="s">
        <v>84</v>
      </c>
      <c r="D28" s="32">
        <f t="shared" si="1"/>
        <v>0</v>
      </c>
      <c r="E28" s="3">
        <f>COUNTIF(Vertices[Degree],"&gt;= "&amp;D28)-COUNTIF(Vertices[Degree],"&gt;="&amp;D29)</f>
        <v>0</v>
      </c>
      <c r="F28" s="37">
        <f t="shared" si="2"/>
        <v>0</v>
      </c>
      <c r="G28" s="38">
        <f>COUNTIF(Vertices[In-Degree],"&gt;= "&amp;F28)-COUNTIF(Vertices[In-Degree],"&gt;="&amp;F29)</f>
        <v>0</v>
      </c>
      <c r="H28" s="37">
        <f t="shared" si="3"/>
        <v>0</v>
      </c>
      <c r="I28" s="38">
        <f>COUNTIF(Vertices[Out-Degree],"&gt;= "&amp;H28)-COUNTIF(Vertices[Out-Degree],"&gt;="&amp;H29)</f>
        <v>0</v>
      </c>
      <c r="J28" s="37">
        <f t="shared" si="4"/>
        <v>0</v>
      </c>
      <c r="K28" s="38">
        <f>COUNTIF(Vertices[Betweenness Centrality],"&gt;= "&amp;J28)-COUNTIF(Vertices[Betweenness Centrality],"&gt;="&amp;J29)</f>
        <v>0</v>
      </c>
      <c r="L28" s="37">
        <f t="shared" si="5"/>
        <v>0</v>
      </c>
      <c r="M28" s="38">
        <f>COUNTIF(Vertices[Closeness Centrality],"&gt;= "&amp;L28)-COUNTIF(Vertices[Closeness Centrality],"&gt;="&amp;L29)</f>
        <v>0</v>
      </c>
      <c r="N28" s="37">
        <f t="shared" si="6"/>
        <v>0</v>
      </c>
      <c r="O28" s="38">
        <f>COUNTIF(Vertices[Eigenvector Centrality],"&gt;= "&amp;N28)-COUNTIF(Vertices[Eigenvector Centrality],"&gt;="&amp;N29)</f>
        <v>0</v>
      </c>
      <c r="P28" s="37">
        <f t="shared" si="7"/>
        <v>0</v>
      </c>
      <c r="Q28" s="38">
        <f>COUNTIF(Vertices[PageRank],"&gt;= "&amp;P28)-COUNTIF(Vertices[PageRank],"&gt;="&amp;P29)</f>
        <v>0</v>
      </c>
      <c r="R28" s="37">
        <f t="shared" si="8"/>
        <v>0</v>
      </c>
      <c r="S28" s="43">
        <f>COUNTIF(Vertices[Clustering Coefficient],"&gt;= "&amp;R28)-COUNTIF(Vertices[Clustering Coefficient],"&gt;="&amp;R29)</f>
        <v>0</v>
      </c>
      <c r="T28" s="37" t="e">
        <f ca="1" t="shared" si="9"/>
        <v>#REF!</v>
      </c>
      <c r="U28" s="38" t="e">
        <f ca="1" t="shared" si="0"/>
        <v>#REF!</v>
      </c>
    </row>
    <row r="29" spans="1:21" ht="15">
      <c r="A29" s="34" t="s">
        <v>680</v>
      </c>
      <c r="B29" s="34" t="s">
        <v>84</v>
      </c>
      <c r="D29" s="32">
        <f t="shared" si="1"/>
        <v>0</v>
      </c>
      <c r="E29" s="3">
        <f>COUNTIF(Vertices[Degree],"&gt;= "&amp;D29)-COUNTIF(Vertices[Degree],"&gt;="&amp;D30)</f>
        <v>0</v>
      </c>
      <c r="F29" s="39">
        <f t="shared" si="2"/>
        <v>0</v>
      </c>
      <c r="G29" s="40">
        <f>COUNTIF(Vertices[In-Degree],"&gt;= "&amp;F29)-COUNTIF(Vertices[In-Degree],"&gt;="&amp;F30)</f>
        <v>0</v>
      </c>
      <c r="H29" s="39">
        <f t="shared" si="3"/>
        <v>0</v>
      </c>
      <c r="I29" s="40">
        <f>COUNTIF(Vertices[Out-Degree],"&gt;= "&amp;H29)-COUNTIF(Vertices[Out-Degree],"&gt;="&amp;H30)</f>
        <v>0</v>
      </c>
      <c r="J29" s="39">
        <f t="shared" si="4"/>
        <v>0</v>
      </c>
      <c r="K29" s="40">
        <f>COUNTIF(Vertices[Betweenness Centrality],"&gt;= "&amp;J29)-COUNTIF(Vertices[Betweenness Centrality],"&gt;="&amp;J30)</f>
        <v>0</v>
      </c>
      <c r="L29" s="39">
        <f t="shared" si="5"/>
        <v>0</v>
      </c>
      <c r="M29" s="40">
        <f>COUNTIF(Vertices[Closeness Centrality],"&gt;= "&amp;L29)-COUNTIF(Vertices[Closeness Centrality],"&gt;="&amp;L30)</f>
        <v>0</v>
      </c>
      <c r="N29" s="39">
        <f t="shared" si="6"/>
        <v>0</v>
      </c>
      <c r="O29" s="40">
        <f>COUNTIF(Vertices[Eigenvector Centrality],"&gt;= "&amp;N29)-COUNTIF(Vertices[Eigenvector Centrality],"&gt;="&amp;N30)</f>
        <v>0</v>
      </c>
      <c r="P29" s="39">
        <f t="shared" si="7"/>
        <v>0</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0"/>
        <v>#REF!</v>
      </c>
    </row>
    <row r="30" spans="1:21" ht="15">
      <c r="A30" s="79"/>
      <c r="B30" s="79"/>
      <c r="D30" s="32">
        <f t="shared" si="1"/>
        <v>0</v>
      </c>
      <c r="E30" s="3">
        <f>COUNTIF(Vertices[Degree],"&gt;= "&amp;D30)-COUNTIF(Vertices[Degree],"&gt;="&amp;D31)</f>
        <v>0</v>
      </c>
      <c r="F30" s="37">
        <f t="shared" si="2"/>
        <v>0</v>
      </c>
      <c r="G30" s="38">
        <f>COUNTIF(Vertices[In-Degree],"&gt;= "&amp;F30)-COUNTIF(Vertices[In-Degree],"&gt;="&amp;F31)</f>
        <v>0</v>
      </c>
      <c r="H30" s="37">
        <f t="shared" si="3"/>
        <v>0</v>
      </c>
      <c r="I30" s="38">
        <f>COUNTIF(Vertices[Out-Degree],"&gt;= "&amp;H30)-COUNTIF(Vertices[Out-Degree],"&gt;="&amp;H31)</f>
        <v>0</v>
      </c>
      <c r="J30" s="37">
        <f t="shared" si="4"/>
        <v>0</v>
      </c>
      <c r="K30" s="38">
        <f>COUNTIF(Vertices[Betweenness Centrality],"&gt;= "&amp;J30)-COUNTIF(Vertices[Betweenness Centrality],"&gt;="&amp;J31)</f>
        <v>0</v>
      </c>
      <c r="L30" s="37">
        <f t="shared" si="5"/>
        <v>0</v>
      </c>
      <c r="M30" s="38">
        <f>COUNTIF(Vertices[Closeness Centrality],"&gt;= "&amp;L30)-COUNTIF(Vertices[Closeness Centrality],"&gt;="&amp;L31)</f>
        <v>0</v>
      </c>
      <c r="N30" s="37">
        <f t="shared" si="6"/>
        <v>0</v>
      </c>
      <c r="O30" s="38">
        <f>COUNTIF(Vertices[Eigenvector Centrality],"&gt;= "&amp;N30)-COUNTIF(Vertices[Eigenvector Centrality],"&gt;="&amp;N31)</f>
        <v>0</v>
      </c>
      <c r="P30" s="37">
        <f t="shared" si="7"/>
        <v>0</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0"/>
        <v>#REF!</v>
      </c>
    </row>
    <row r="31" spans="1:21" ht="15">
      <c r="A31" s="34" t="s">
        <v>681</v>
      </c>
      <c r="B31" s="34" t="s">
        <v>84</v>
      </c>
      <c r="D31" s="32">
        <f t="shared" si="1"/>
        <v>0</v>
      </c>
      <c r="E31" s="3">
        <f>COUNTIF(Vertices[Degree],"&gt;= "&amp;D31)-COUNTIF(Vertices[Degree],"&gt;="&amp;D32)</f>
        <v>0</v>
      </c>
      <c r="F31" s="39">
        <f t="shared" si="2"/>
        <v>0</v>
      </c>
      <c r="G31" s="40">
        <f>COUNTIF(Vertices[In-Degree],"&gt;= "&amp;F31)-COUNTIF(Vertices[In-Degree],"&gt;="&amp;F32)</f>
        <v>0</v>
      </c>
      <c r="H31" s="39">
        <f t="shared" si="3"/>
        <v>0</v>
      </c>
      <c r="I31" s="40">
        <f>COUNTIF(Vertices[Out-Degree],"&gt;= "&amp;H31)-COUNTIF(Vertices[Out-Degree],"&gt;="&amp;H32)</f>
        <v>0</v>
      </c>
      <c r="J31" s="39">
        <f t="shared" si="4"/>
        <v>0</v>
      </c>
      <c r="K31" s="40">
        <f>COUNTIF(Vertices[Betweenness Centrality],"&gt;= "&amp;J31)-COUNTIF(Vertices[Betweenness Centrality],"&gt;="&amp;J32)</f>
        <v>0</v>
      </c>
      <c r="L31" s="39">
        <f t="shared" si="5"/>
        <v>0</v>
      </c>
      <c r="M31" s="40">
        <f>COUNTIF(Vertices[Closeness Centrality],"&gt;= "&amp;L31)-COUNTIF(Vertices[Closeness Centrality],"&gt;="&amp;L32)</f>
        <v>0</v>
      </c>
      <c r="N31" s="39">
        <f t="shared" si="6"/>
        <v>0</v>
      </c>
      <c r="O31" s="40">
        <f>COUNTIF(Vertices[Eigenvector Centrality],"&gt;= "&amp;N31)-COUNTIF(Vertices[Eigenvector Centrality],"&gt;="&amp;N32)</f>
        <v>0</v>
      </c>
      <c r="P31" s="39">
        <f t="shared" si="7"/>
        <v>0</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0"/>
        <v>#REF!</v>
      </c>
    </row>
    <row r="32" spans="1:21" ht="15">
      <c r="A32" s="34" t="s">
        <v>682</v>
      </c>
      <c r="B32" s="34" t="s">
        <v>84</v>
      </c>
      <c r="D32" s="32">
        <f t="shared" si="1"/>
        <v>0</v>
      </c>
      <c r="E32" s="3">
        <f>COUNTIF(Vertices[Degree],"&gt;= "&amp;D32)-COUNTIF(Vertices[Degree],"&gt;="&amp;D33)</f>
        <v>0</v>
      </c>
      <c r="F32" s="37">
        <f t="shared" si="2"/>
        <v>0</v>
      </c>
      <c r="G32" s="38">
        <f>COUNTIF(Vertices[In-Degree],"&gt;= "&amp;F32)-COUNTIF(Vertices[In-Degree],"&gt;="&amp;F33)</f>
        <v>0</v>
      </c>
      <c r="H32" s="37">
        <f t="shared" si="3"/>
        <v>0</v>
      </c>
      <c r="I32" s="38">
        <f>COUNTIF(Vertices[Out-Degree],"&gt;= "&amp;H32)-COUNTIF(Vertices[Out-Degree],"&gt;="&amp;H33)</f>
        <v>0</v>
      </c>
      <c r="J32" s="37">
        <f t="shared" si="4"/>
        <v>0</v>
      </c>
      <c r="K32" s="38">
        <f>COUNTIF(Vertices[Betweenness Centrality],"&gt;= "&amp;J32)-COUNTIF(Vertices[Betweenness Centrality],"&gt;="&amp;J33)</f>
        <v>0</v>
      </c>
      <c r="L32" s="37">
        <f t="shared" si="5"/>
        <v>0</v>
      </c>
      <c r="M32" s="38">
        <f>COUNTIF(Vertices[Closeness Centrality],"&gt;= "&amp;L32)-COUNTIF(Vertices[Closeness Centrality],"&gt;="&amp;L33)</f>
        <v>0</v>
      </c>
      <c r="N32" s="37">
        <f t="shared" si="6"/>
        <v>0</v>
      </c>
      <c r="O32" s="38">
        <f>COUNTIF(Vertices[Eigenvector Centrality],"&gt;= "&amp;N32)-COUNTIF(Vertices[Eigenvector Centrality],"&gt;="&amp;N33)</f>
        <v>0</v>
      </c>
      <c r="P32" s="37">
        <f t="shared" si="7"/>
        <v>0</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0"/>
        <v>#REF!</v>
      </c>
    </row>
    <row r="33" spans="1:21" ht="15">
      <c r="A33" s="34" t="s">
        <v>683</v>
      </c>
      <c r="B33" s="34" t="s">
        <v>84</v>
      </c>
      <c r="D33" s="32">
        <f t="shared" si="1"/>
        <v>0</v>
      </c>
      <c r="E33" s="3">
        <f>COUNTIF(Vertices[Degree],"&gt;= "&amp;D33)-COUNTIF(Vertices[Degree],"&gt;="&amp;D34)</f>
        <v>0</v>
      </c>
      <c r="F33" s="39">
        <f t="shared" si="2"/>
        <v>0</v>
      </c>
      <c r="G33" s="40">
        <f>COUNTIF(Vertices[In-Degree],"&gt;= "&amp;F33)-COUNTIF(Vertices[In-Degree],"&gt;="&amp;F34)</f>
        <v>0</v>
      </c>
      <c r="H33" s="39">
        <f t="shared" si="3"/>
        <v>0</v>
      </c>
      <c r="I33" s="40">
        <f>COUNTIF(Vertices[Out-Degree],"&gt;= "&amp;H33)-COUNTIF(Vertices[Out-Degree],"&gt;="&amp;H34)</f>
        <v>0</v>
      </c>
      <c r="J33" s="39">
        <f t="shared" si="4"/>
        <v>0</v>
      </c>
      <c r="K33" s="40">
        <f>COUNTIF(Vertices[Betweenness Centrality],"&gt;= "&amp;J33)-COUNTIF(Vertices[Betweenness Centrality],"&gt;="&amp;J34)</f>
        <v>0</v>
      </c>
      <c r="L33" s="39">
        <f t="shared" si="5"/>
        <v>0</v>
      </c>
      <c r="M33" s="40">
        <f>COUNTIF(Vertices[Closeness Centrality],"&gt;= "&amp;L33)-COUNTIF(Vertices[Closeness Centrality],"&gt;="&amp;L34)</f>
        <v>0</v>
      </c>
      <c r="N33" s="39">
        <f t="shared" si="6"/>
        <v>0</v>
      </c>
      <c r="O33" s="40">
        <f>COUNTIF(Vertices[Eigenvector Centrality],"&gt;= "&amp;N33)-COUNTIF(Vertices[Eigenvector Centrality],"&gt;="&amp;N34)</f>
        <v>0</v>
      </c>
      <c r="P33" s="39">
        <f t="shared" si="7"/>
        <v>0</v>
      </c>
      <c r="Q33" s="40">
        <f>COUNTIF(Vertices[PageRank],"&gt;= "&amp;P33)-COUNTIF(Vertices[PageRank],"&gt;="&amp;P34)</f>
        <v>0</v>
      </c>
      <c r="R33" s="39">
        <f t="shared" si="8"/>
        <v>0</v>
      </c>
      <c r="S33" s="44">
        <f>COUNTIF(Vertices[Clustering Coefficient],"&gt;= "&amp;R33)-COUNTIF(Vertices[Clustering Coefficient],"&gt;="&amp;R34)</f>
        <v>0</v>
      </c>
      <c r="T33" s="39" t="e">
        <f ca="1" t="shared" si="9"/>
        <v>#REF!</v>
      </c>
      <c r="U33" s="40" t="e">
        <f ca="1" t="shared" si="0"/>
        <v>#REF!</v>
      </c>
    </row>
    <row r="34" spans="1:21" ht="15">
      <c r="A34" s="34" t="s">
        <v>684</v>
      </c>
      <c r="B34" s="34" t="s">
        <v>84</v>
      </c>
      <c r="D34" s="32">
        <f t="shared" si="1"/>
        <v>0</v>
      </c>
      <c r="E34" s="3">
        <f>COUNTIF(Vertices[Degree],"&gt;= "&amp;D34)-COUNTIF(Vertices[Degree],"&gt;="&amp;D35)</f>
        <v>0</v>
      </c>
      <c r="F34" s="37">
        <f t="shared" si="2"/>
        <v>0</v>
      </c>
      <c r="G34" s="38">
        <f>COUNTIF(Vertices[In-Degree],"&gt;= "&amp;F34)-COUNTIF(Vertices[In-Degree],"&gt;="&amp;F35)</f>
        <v>0</v>
      </c>
      <c r="H34" s="37">
        <f t="shared" si="3"/>
        <v>0</v>
      </c>
      <c r="I34" s="38">
        <f>COUNTIF(Vertices[Out-Degree],"&gt;= "&amp;H34)-COUNTIF(Vertices[Out-Degree],"&gt;="&amp;H35)</f>
        <v>0</v>
      </c>
      <c r="J34" s="37">
        <f t="shared" si="4"/>
        <v>0</v>
      </c>
      <c r="K34" s="38">
        <f>COUNTIF(Vertices[Betweenness Centrality],"&gt;= "&amp;J34)-COUNTIF(Vertices[Betweenness Centrality],"&gt;="&amp;J35)</f>
        <v>0</v>
      </c>
      <c r="L34" s="37">
        <f t="shared" si="5"/>
        <v>0</v>
      </c>
      <c r="M34" s="38">
        <f>COUNTIF(Vertices[Closeness Centrality],"&gt;= "&amp;L34)-COUNTIF(Vertices[Closeness Centrality],"&gt;="&amp;L35)</f>
        <v>0</v>
      </c>
      <c r="N34" s="37">
        <f t="shared" si="6"/>
        <v>0</v>
      </c>
      <c r="O34" s="38">
        <f>COUNTIF(Vertices[Eigenvector Centrality],"&gt;= "&amp;N34)-COUNTIF(Vertices[Eigenvector Centrality],"&gt;="&amp;N35)</f>
        <v>0</v>
      </c>
      <c r="P34" s="37">
        <f t="shared" si="7"/>
        <v>0</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0"/>
        <v>#REF!</v>
      </c>
    </row>
    <row r="35" spans="1:21" ht="15">
      <c r="A35" s="34" t="s">
        <v>685</v>
      </c>
      <c r="B35" s="34" t="s">
        <v>84</v>
      </c>
      <c r="D35" s="32">
        <f t="shared" si="1"/>
        <v>0</v>
      </c>
      <c r="E35" s="3">
        <f>COUNTIF(Vertices[Degree],"&gt;= "&amp;D35)-COUNTIF(Vertices[Degree],"&gt;="&amp;D36)</f>
        <v>0</v>
      </c>
      <c r="F35" s="39">
        <f t="shared" si="2"/>
        <v>0</v>
      </c>
      <c r="G35" s="40">
        <f>COUNTIF(Vertices[In-Degree],"&gt;= "&amp;F35)-COUNTIF(Vertices[In-Degree],"&gt;="&amp;F36)</f>
        <v>0</v>
      </c>
      <c r="H35" s="39">
        <f t="shared" si="3"/>
        <v>0</v>
      </c>
      <c r="I35" s="40">
        <f>COUNTIF(Vertices[Out-Degree],"&gt;= "&amp;H35)-COUNTIF(Vertices[Out-Degree],"&gt;="&amp;H36)</f>
        <v>0</v>
      </c>
      <c r="J35" s="39">
        <f t="shared" si="4"/>
        <v>0</v>
      </c>
      <c r="K35" s="40">
        <f>COUNTIF(Vertices[Betweenness Centrality],"&gt;= "&amp;J35)-COUNTIF(Vertices[Betweenness Centrality],"&gt;="&amp;J36)</f>
        <v>0</v>
      </c>
      <c r="L35" s="39">
        <f t="shared" si="5"/>
        <v>0</v>
      </c>
      <c r="M35" s="40">
        <f>COUNTIF(Vertices[Closeness Centrality],"&gt;= "&amp;L35)-COUNTIF(Vertices[Closeness Centrality],"&gt;="&amp;L36)</f>
        <v>0</v>
      </c>
      <c r="N35" s="39">
        <f t="shared" si="6"/>
        <v>0</v>
      </c>
      <c r="O35" s="40">
        <f>COUNTIF(Vertices[Eigenvector Centrality],"&gt;= "&amp;N35)-COUNTIF(Vertices[Eigenvector Centrality],"&gt;="&amp;N36)</f>
        <v>0</v>
      </c>
      <c r="P35" s="39">
        <f t="shared" si="7"/>
        <v>0</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0"/>
        <v>#REF!</v>
      </c>
    </row>
    <row r="36" spans="1:21" ht="15">
      <c r="A36" s="34" t="s">
        <v>686</v>
      </c>
      <c r="B36" s="34" t="s">
        <v>84</v>
      </c>
      <c r="D36" s="32">
        <f t="shared" si="1"/>
        <v>0</v>
      </c>
      <c r="E36" s="3">
        <f>COUNTIF(Vertices[Degree],"&gt;= "&amp;D36)-COUNTIF(Vertices[Degree],"&gt;="&amp;D37)</f>
        <v>0</v>
      </c>
      <c r="F36" s="37">
        <f t="shared" si="2"/>
        <v>0</v>
      </c>
      <c r="G36" s="38">
        <f>COUNTIF(Vertices[In-Degree],"&gt;= "&amp;F36)-COUNTIF(Vertices[In-Degree],"&gt;="&amp;F37)</f>
        <v>0</v>
      </c>
      <c r="H36" s="37">
        <f t="shared" si="3"/>
        <v>0</v>
      </c>
      <c r="I36" s="38">
        <f>COUNTIF(Vertices[Out-Degree],"&gt;= "&amp;H36)-COUNTIF(Vertices[Out-Degree],"&gt;="&amp;H37)</f>
        <v>0</v>
      </c>
      <c r="J36" s="37">
        <f t="shared" si="4"/>
        <v>0</v>
      </c>
      <c r="K36" s="38">
        <f>COUNTIF(Vertices[Betweenness Centrality],"&gt;= "&amp;J36)-COUNTIF(Vertices[Betweenness Centrality],"&gt;="&amp;J37)</f>
        <v>0</v>
      </c>
      <c r="L36" s="37">
        <f t="shared" si="5"/>
        <v>0</v>
      </c>
      <c r="M36" s="38">
        <f>COUNTIF(Vertices[Closeness Centrality],"&gt;= "&amp;L36)-COUNTIF(Vertices[Closeness Centrality],"&gt;="&amp;L37)</f>
        <v>0</v>
      </c>
      <c r="N36" s="37">
        <f t="shared" si="6"/>
        <v>0</v>
      </c>
      <c r="O36" s="38">
        <f>COUNTIF(Vertices[Eigenvector Centrality],"&gt;= "&amp;N36)-COUNTIF(Vertices[Eigenvector Centrality],"&gt;="&amp;N37)</f>
        <v>0</v>
      </c>
      <c r="P36" s="37">
        <f t="shared" si="7"/>
        <v>0</v>
      </c>
      <c r="Q36" s="38">
        <f>COUNTIF(Vertices[PageRank],"&gt;= "&amp;P36)-COUNTIF(Vertices[PageRank],"&gt;="&amp;P37)</f>
        <v>0</v>
      </c>
      <c r="R36" s="37">
        <f t="shared" si="8"/>
        <v>0</v>
      </c>
      <c r="S36" s="43">
        <f>COUNTIF(Vertices[Clustering Coefficient],"&gt;= "&amp;R36)-COUNTIF(Vertices[Clustering Coefficient],"&gt;="&amp;R37)</f>
        <v>0</v>
      </c>
      <c r="T36" s="37" t="e">
        <f ca="1" t="shared" si="9"/>
        <v>#REF!</v>
      </c>
      <c r="U36" s="38" t="e">
        <f ca="1" t="shared" si="0"/>
        <v>#REF!</v>
      </c>
    </row>
    <row r="37" spans="1:21" ht="15">
      <c r="A37" s="34" t="s">
        <v>687</v>
      </c>
      <c r="B37" s="34" t="s">
        <v>84</v>
      </c>
      <c r="D37" s="32">
        <f t="shared" si="1"/>
        <v>0</v>
      </c>
      <c r="E37" s="3">
        <f>COUNTIF(Vertices[Degree],"&gt;= "&amp;D37)-COUNTIF(Vertices[Degree],"&gt;="&amp;D38)</f>
        <v>0</v>
      </c>
      <c r="F37" s="39">
        <f t="shared" si="2"/>
        <v>0</v>
      </c>
      <c r="G37" s="40">
        <f>COUNTIF(Vertices[In-Degree],"&gt;= "&amp;F37)-COUNTIF(Vertices[In-Degree],"&gt;="&amp;F38)</f>
        <v>0</v>
      </c>
      <c r="H37" s="39">
        <f t="shared" si="3"/>
        <v>0</v>
      </c>
      <c r="I37" s="40">
        <f>COUNTIF(Vertices[Out-Degree],"&gt;= "&amp;H37)-COUNTIF(Vertices[Out-Degree],"&gt;="&amp;H38)</f>
        <v>0</v>
      </c>
      <c r="J37" s="39">
        <f t="shared" si="4"/>
        <v>0</v>
      </c>
      <c r="K37" s="40">
        <f>COUNTIF(Vertices[Betweenness Centrality],"&gt;= "&amp;J37)-COUNTIF(Vertices[Betweenness Centrality],"&gt;="&amp;J38)</f>
        <v>0</v>
      </c>
      <c r="L37" s="39">
        <f t="shared" si="5"/>
        <v>0</v>
      </c>
      <c r="M37" s="40">
        <f>COUNTIF(Vertices[Closeness Centrality],"&gt;= "&amp;L37)-COUNTIF(Vertices[Closeness Centrality],"&gt;="&amp;L38)</f>
        <v>0</v>
      </c>
      <c r="N37" s="39">
        <f t="shared" si="6"/>
        <v>0</v>
      </c>
      <c r="O37" s="40">
        <f>COUNTIF(Vertices[Eigenvector Centrality],"&gt;= "&amp;N37)-COUNTIF(Vertices[Eigenvector Centrality],"&gt;="&amp;N38)</f>
        <v>0</v>
      </c>
      <c r="P37" s="39">
        <f t="shared" si="7"/>
        <v>0</v>
      </c>
      <c r="Q37" s="40">
        <f>COUNTIF(Vertices[PageRank],"&gt;= "&amp;P37)-COUNTIF(Vertices[PageRank],"&gt;="&amp;P38)</f>
        <v>0</v>
      </c>
      <c r="R37" s="39">
        <f t="shared" si="8"/>
        <v>0</v>
      </c>
      <c r="S37" s="44">
        <f>COUNTIF(Vertices[Clustering Coefficient],"&gt;= "&amp;R37)-COUNTIF(Vertices[Clustering Coefficient],"&gt;="&amp;R38)</f>
        <v>0</v>
      </c>
      <c r="T37" s="39" t="e">
        <f ca="1" t="shared" si="9"/>
        <v>#REF!</v>
      </c>
      <c r="U37" s="40" t="e">
        <f ca="1" t="shared" si="0"/>
        <v>#REF!</v>
      </c>
    </row>
    <row r="38" spans="1:21" ht="15">
      <c r="A38" s="34" t="s">
        <v>688</v>
      </c>
      <c r="B38" s="34" t="s">
        <v>84</v>
      </c>
      <c r="D38" s="32">
        <f t="shared" si="1"/>
        <v>0</v>
      </c>
      <c r="E38" s="3">
        <f>COUNTIF(Vertices[Degree],"&gt;= "&amp;D38)-COUNTIF(Vertices[Degree],"&gt;="&amp;D39)</f>
        <v>0</v>
      </c>
      <c r="F38" s="37">
        <f t="shared" si="2"/>
        <v>0</v>
      </c>
      <c r="G38" s="38">
        <f>COUNTIF(Vertices[In-Degree],"&gt;= "&amp;F38)-COUNTIF(Vertices[In-Degree],"&gt;="&amp;F39)</f>
        <v>0</v>
      </c>
      <c r="H38" s="37">
        <f t="shared" si="3"/>
        <v>0</v>
      </c>
      <c r="I38" s="38">
        <f>COUNTIF(Vertices[Out-Degree],"&gt;= "&amp;H38)-COUNTIF(Vertices[Out-Degree],"&gt;="&amp;H39)</f>
        <v>0</v>
      </c>
      <c r="J38" s="37">
        <f t="shared" si="4"/>
        <v>0</v>
      </c>
      <c r="K38" s="38">
        <f>COUNTIF(Vertices[Betweenness Centrality],"&gt;= "&amp;J38)-COUNTIF(Vertices[Betweenness Centrality],"&gt;="&amp;J39)</f>
        <v>0</v>
      </c>
      <c r="L38" s="37">
        <f t="shared" si="5"/>
        <v>0</v>
      </c>
      <c r="M38" s="38">
        <f>COUNTIF(Vertices[Closeness Centrality],"&gt;= "&amp;L38)-COUNTIF(Vertices[Closeness Centrality],"&gt;="&amp;L39)</f>
        <v>0</v>
      </c>
      <c r="N38" s="37">
        <f t="shared" si="6"/>
        <v>0</v>
      </c>
      <c r="O38" s="38">
        <f>COUNTIF(Vertices[Eigenvector Centrality],"&gt;= "&amp;N38)-COUNTIF(Vertices[Eigenvector Centrality],"&gt;="&amp;N39)</f>
        <v>0</v>
      </c>
      <c r="P38" s="37">
        <f t="shared" si="7"/>
        <v>0</v>
      </c>
      <c r="Q38" s="38">
        <f>COUNTIF(Vertices[PageRank],"&gt;= "&amp;P38)-COUNTIF(Vertices[PageRank],"&gt;="&amp;P39)</f>
        <v>0</v>
      </c>
      <c r="R38" s="37">
        <f t="shared" si="8"/>
        <v>0</v>
      </c>
      <c r="S38" s="43">
        <f>COUNTIF(Vertices[Clustering Coefficient],"&gt;= "&amp;R38)-COUNTIF(Vertices[Clustering Coefficient],"&gt;="&amp;R39)</f>
        <v>0</v>
      </c>
      <c r="T38" s="37" t="e">
        <f ca="1" t="shared" si="9"/>
        <v>#REF!</v>
      </c>
      <c r="U38" s="38" t="e">
        <f ca="1" t="shared" si="0"/>
        <v>#REF!</v>
      </c>
    </row>
    <row r="39" spans="1:21" ht="15">
      <c r="A39" s="34" t="s">
        <v>689</v>
      </c>
      <c r="B39" s="34" t="s">
        <v>84</v>
      </c>
      <c r="D39" s="32">
        <f t="shared" si="1"/>
        <v>0</v>
      </c>
      <c r="E39" s="3">
        <f>COUNTIF(Vertices[Degree],"&gt;= "&amp;D39)-COUNTIF(Vertices[Degree],"&gt;="&amp;D40)</f>
        <v>0</v>
      </c>
      <c r="F39" s="39">
        <f t="shared" si="2"/>
        <v>0</v>
      </c>
      <c r="G39" s="40">
        <f>COUNTIF(Vertices[In-Degree],"&gt;= "&amp;F39)-COUNTIF(Vertices[In-Degree],"&gt;="&amp;F40)</f>
        <v>0</v>
      </c>
      <c r="H39" s="39">
        <f t="shared" si="3"/>
        <v>0</v>
      </c>
      <c r="I39" s="40">
        <f>COUNTIF(Vertices[Out-Degree],"&gt;= "&amp;H39)-COUNTIF(Vertices[Out-Degree],"&gt;="&amp;H40)</f>
        <v>0</v>
      </c>
      <c r="J39" s="39">
        <f t="shared" si="4"/>
        <v>0</v>
      </c>
      <c r="K39" s="40">
        <f>COUNTIF(Vertices[Betweenness Centrality],"&gt;= "&amp;J39)-COUNTIF(Vertices[Betweenness Centrality],"&gt;="&amp;J40)</f>
        <v>0</v>
      </c>
      <c r="L39" s="39">
        <f t="shared" si="5"/>
        <v>0</v>
      </c>
      <c r="M39" s="40">
        <f>COUNTIF(Vertices[Closeness Centrality],"&gt;= "&amp;L39)-COUNTIF(Vertices[Closeness Centrality],"&gt;="&amp;L40)</f>
        <v>0</v>
      </c>
      <c r="N39" s="39">
        <f t="shared" si="6"/>
        <v>0</v>
      </c>
      <c r="O39" s="40">
        <f>COUNTIF(Vertices[Eigenvector Centrality],"&gt;= "&amp;N39)-COUNTIF(Vertices[Eigenvector Centrality],"&gt;="&amp;N40)</f>
        <v>0</v>
      </c>
      <c r="P39" s="39">
        <f t="shared" si="7"/>
        <v>0</v>
      </c>
      <c r="Q39" s="40">
        <f>COUNTIF(Vertices[PageRank],"&gt;= "&amp;P39)-COUNTIF(Vertices[PageRank],"&gt;="&amp;P40)</f>
        <v>0</v>
      </c>
      <c r="R39" s="39">
        <f t="shared" si="8"/>
        <v>0</v>
      </c>
      <c r="S39" s="44">
        <f>COUNTIF(Vertices[Clustering Coefficient],"&gt;= "&amp;R39)-COUNTIF(Vertices[Clustering Coefficient],"&gt;="&amp;R40)</f>
        <v>0</v>
      </c>
      <c r="T39" s="39" t="e">
        <f ca="1" t="shared" si="9"/>
        <v>#REF!</v>
      </c>
      <c r="U39" s="40" t="e">
        <f ca="1" t="shared" si="0"/>
        <v>#REF!</v>
      </c>
    </row>
    <row r="40" spans="1:21" ht="15">
      <c r="A40" s="34" t="s">
        <v>21</v>
      </c>
      <c r="B40" s="34" t="s">
        <v>84</v>
      </c>
      <c r="D40" s="32">
        <f t="shared" si="1"/>
        <v>0</v>
      </c>
      <c r="E40" s="3">
        <f>COUNTIF(Vertices[Degree],"&gt;= "&amp;D40)-COUNTIF(Vertices[Degree],"&gt;="&amp;D41)</f>
        <v>0</v>
      </c>
      <c r="F40" s="37">
        <f t="shared" si="2"/>
        <v>0</v>
      </c>
      <c r="G40" s="38">
        <f>COUNTIF(Vertices[In-Degree],"&gt;= "&amp;F40)-COUNTIF(Vertices[In-Degree],"&gt;="&amp;F41)</f>
        <v>0</v>
      </c>
      <c r="H40" s="37">
        <f t="shared" si="3"/>
        <v>0</v>
      </c>
      <c r="I40" s="38">
        <f>COUNTIF(Vertices[Out-Degree],"&gt;= "&amp;H40)-COUNTIF(Vertices[Out-Degree],"&gt;="&amp;H41)</f>
        <v>0</v>
      </c>
      <c r="J40" s="37">
        <f t="shared" si="4"/>
        <v>0</v>
      </c>
      <c r="K40" s="38">
        <f>COUNTIF(Vertices[Betweenness Centrality],"&gt;= "&amp;J40)-COUNTIF(Vertices[Betweenness Centrality],"&gt;="&amp;J41)</f>
        <v>0</v>
      </c>
      <c r="L40" s="37">
        <f t="shared" si="5"/>
        <v>0</v>
      </c>
      <c r="M40" s="38">
        <f>COUNTIF(Vertices[Closeness Centrality],"&gt;= "&amp;L40)-COUNTIF(Vertices[Closeness Centrality],"&gt;="&amp;L41)</f>
        <v>0</v>
      </c>
      <c r="N40" s="37">
        <f t="shared" si="6"/>
        <v>0</v>
      </c>
      <c r="O40" s="38">
        <f>COUNTIF(Vertices[Eigenvector Centrality],"&gt;= "&amp;N40)-COUNTIF(Vertices[Eigenvector Centrality],"&gt;="&amp;N41)</f>
        <v>0</v>
      </c>
      <c r="P40" s="37">
        <f t="shared" si="7"/>
        <v>0</v>
      </c>
      <c r="Q40" s="38">
        <f>COUNTIF(Vertices[PageRank],"&gt;= "&amp;P40)-COUNTIF(Vertices[PageRank],"&gt;="&amp;P41)</f>
        <v>0</v>
      </c>
      <c r="R40" s="37">
        <f t="shared" si="8"/>
        <v>0</v>
      </c>
      <c r="S40" s="43">
        <f>COUNTIF(Vertices[Clustering Coefficient],"&gt;= "&amp;R40)-COUNTIF(Vertices[Clustering Coefficient],"&gt;="&amp;R41)</f>
        <v>0</v>
      </c>
      <c r="T40" s="37" t="e">
        <f ca="1" t="shared" si="9"/>
        <v>#REF!</v>
      </c>
      <c r="U40" s="38" t="e">
        <f ca="1" t="shared" si="0"/>
        <v>#REF!</v>
      </c>
    </row>
    <row r="41" spans="1:21" ht="15">
      <c r="A41" s="34" t="s">
        <v>690</v>
      </c>
      <c r="B41" s="34" t="s">
        <v>84</v>
      </c>
      <c r="D41" s="32">
        <f t="shared" si="1"/>
        <v>0</v>
      </c>
      <c r="E41" s="3">
        <f>COUNTIF(Vertices[Degree],"&gt;= "&amp;D41)-COUNTIF(Vertices[Degree],"&gt;="&amp;D42)</f>
        <v>0</v>
      </c>
      <c r="F41" s="39">
        <f t="shared" si="2"/>
        <v>0</v>
      </c>
      <c r="G41" s="40">
        <f>COUNTIF(Vertices[In-Degree],"&gt;= "&amp;F41)-COUNTIF(Vertices[In-Degree],"&gt;="&amp;F42)</f>
        <v>0</v>
      </c>
      <c r="H41" s="39">
        <f t="shared" si="3"/>
        <v>0</v>
      </c>
      <c r="I41" s="40">
        <f>COUNTIF(Vertices[Out-Degree],"&gt;= "&amp;H41)-COUNTIF(Vertices[Out-Degree],"&gt;="&amp;H42)</f>
        <v>0</v>
      </c>
      <c r="J41" s="39">
        <f t="shared" si="4"/>
        <v>0</v>
      </c>
      <c r="K41" s="40">
        <f>COUNTIF(Vertices[Betweenness Centrality],"&gt;= "&amp;J41)-COUNTIF(Vertices[Betweenness Centrality],"&gt;="&amp;J42)</f>
        <v>0</v>
      </c>
      <c r="L41" s="39">
        <f t="shared" si="5"/>
        <v>0</v>
      </c>
      <c r="M41" s="40">
        <f>COUNTIF(Vertices[Closeness Centrality],"&gt;= "&amp;L41)-COUNTIF(Vertices[Closeness Centrality],"&gt;="&amp;L42)</f>
        <v>0</v>
      </c>
      <c r="N41" s="39">
        <f t="shared" si="6"/>
        <v>0</v>
      </c>
      <c r="O41" s="40">
        <f>COUNTIF(Vertices[Eigenvector Centrality],"&gt;= "&amp;N41)-COUNTIF(Vertices[Eigenvector Centrality],"&gt;="&amp;N42)</f>
        <v>0</v>
      </c>
      <c r="P41" s="39">
        <f t="shared" si="7"/>
        <v>0</v>
      </c>
      <c r="Q41" s="40">
        <f>COUNTIF(Vertices[PageRank],"&gt;= "&amp;P41)-COUNTIF(Vertices[PageRank],"&gt;="&amp;P42)</f>
        <v>0</v>
      </c>
      <c r="R41" s="39">
        <f t="shared" si="8"/>
        <v>0</v>
      </c>
      <c r="S41" s="44">
        <f>COUNTIF(Vertices[Clustering Coefficient],"&gt;= "&amp;R41)-COUNTIF(Vertices[Clustering Coefficient],"&gt;="&amp;R42)</f>
        <v>0</v>
      </c>
      <c r="T41" s="39" t="e">
        <f ca="1" t="shared" si="9"/>
        <v>#REF!</v>
      </c>
      <c r="U41" s="40" t="e">
        <f ca="1" t="shared" si="0"/>
        <v>#REF!</v>
      </c>
    </row>
    <row r="42" spans="1:21" ht="15">
      <c r="A42" s="34" t="s">
        <v>691</v>
      </c>
      <c r="B42" s="34" t="s">
        <v>84</v>
      </c>
      <c r="D42" s="32">
        <f t="shared" si="1"/>
        <v>0</v>
      </c>
      <c r="E42" s="3">
        <f>COUNTIF(Vertices[Degree],"&gt;= "&amp;D42)-COUNTIF(Vertices[Degree],"&gt;="&amp;D43)</f>
        <v>0</v>
      </c>
      <c r="F42" s="37">
        <f t="shared" si="2"/>
        <v>0</v>
      </c>
      <c r="G42" s="38">
        <f>COUNTIF(Vertices[In-Degree],"&gt;= "&amp;F42)-COUNTIF(Vertices[In-Degree],"&gt;="&amp;F43)</f>
        <v>0</v>
      </c>
      <c r="H42" s="37">
        <f t="shared" si="3"/>
        <v>0</v>
      </c>
      <c r="I42" s="38">
        <f>COUNTIF(Vertices[Out-Degree],"&gt;= "&amp;H42)-COUNTIF(Vertices[Out-Degree],"&gt;="&amp;H43)</f>
        <v>0</v>
      </c>
      <c r="J42" s="37">
        <f t="shared" si="4"/>
        <v>0</v>
      </c>
      <c r="K42" s="38">
        <f>COUNTIF(Vertices[Betweenness Centrality],"&gt;= "&amp;J42)-COUNTIF(Vertices[Betweenness Centrality],"&gt;="&amp;J43)</f>
        <v>0</v>
      </c>
      <c r="L42" s="37">
        <f t="shared" si="5"/>
        <v>0</v>
      </c>
      <c r="M42" s="38">
        <f>COUNTIF(Vertices[Closeness Centrality],"&gt;= "&amp;L42)-COUNTIF(Vertices[Closeness Centrality],"&gt;="&amp;L43)</f>
        <v>0</v>
      </c>
      <c r="N42" s="37">
        <f t="shared" si="6"/>
        <v>0</v>
      </c>
      <c r="O42" s="38">
        <f>COUNTIF(Vertices[Eigenvector Centrality],"&gt;= "&amp;N42)-COUNTIF(Vertices[Eigenvector Centrality],"&gt;="&amp;N43)</f>
        <v>0</v>
      </c>
      <c r="P42" s="37">
        <f t="shared" si="7"/>
        <v>0</v>
      </c>
      <c r="Q42" s="38">
        <f>COUNTIF(Vertices[PageRank],"&gt;= "&amp;P42)-COUNTIF(Vertices[PageRank],"&gt;="&amp;P43)</f>
        <v>0</v>
      </c>
      <c r="R42" s="37">
        <f t="shared" si="8"/>
        <v>0</v>
      </c>
      <c r="S42" s="43">
        <f>COUNTIF(Vertices[Clustering Coefficient],"&gt;= "&amp;R42)-COUNTIF(Vertices[Clustering Coefficient],"&gt;="&amp;R43)</f>
        <v>0</v>
      </c>
      <c r="T42" s="37" t="e">
        <f ca="1" t="shared" si="9"/>
        <v>#REF!</v>
      </c>
      <c r="U42" s="38" t="e">
        <f ca="1" t="shared" si="0"/>
        <v>#REF!</v>
      </c>
    </row>
    <row r="43" spans="1:21" ht="15">
      <c r="A43" s="34" t="s">
        <v>692</v>
      </c>
      <c r="B43" s="48" t="s">
        <v>84</v>
      </c>
      <c r="D43" s="32">
        <f t="shared" si="1"/>
        <v>0</v>
      </c>
      <c r="E43" s="3">
        <f>COUNTIF(Vertices[Degree],"&gt;= "&amp;D43)-COUNTIF(Vertices[Degree],"&gt;="&amp;D44)</f>
        <v>0</v>
      </c>
      <c r="F43" s="39">
        <f t="shared" si="2"/>
        <v>0</v>
      </c>
      <c r="G43" s="40">
        <f>COUNTIF(Vertices[In-Degree],"&gt;= "&amp;F43)-COUNTIF(Vertices[In-Degree],"&gt;="&amp;F44)</f>
        <v>0</v>
      </c>
      <c r="H43" s="39">
        <f t="shared" si="3"/>
        <v>0</v>
      </c>
      <c r="I43" s="40">
        <f>COUNTIF(Vertices[Out-Degree],"&gt;= "&amp;H43)-COUNTIF(Vertices[Out-Degree],"&gt;="&amp;H44)</f>
        <v>0</v>
      </c>
      <c r="J43" s="39">
        <f t="shared" si="4"/>
        <v>0</v>
      </c>
      <c r="K43" s="40">
        <f>COUNTIF(Vertices[Betweenness Centrality],"&gt;= "&amp;J43)-COUNTIF(Vertices[Betweenness Centrality],"&gt;="&amp;J44)</f>
        <v>0</v>
      </c>
      <c r="L43" s="39">
        <f t="shared" si="5"/>
        <v>0</v>
      </c>
      <c r="M43" s="40">
        <f>COUNTIF(Vertices[Closeness Centrality],"&gt;= "&amp;L43)-COUNTIF(Vertices[Closeness Centrality],"&gt;="&amp;L44)</f>
        <v>0</v>
      </c>
      <c r="N43" s="39">
        <f t="shared" si="6"/>
        <v>0</v>
      </c>
      <c r="O43" s="40">
        <f>COUNTIF(Vertices[Eigenvector Centrality],"&gt;= "&amp;N43)-COUNTIF(Vertices[Eigenvector Centrality],"&gt;="&amp;N44)</f>
        <v>0</v>
      </c>
      <c r="P43" s="39">
        <f t="shared" si="7"/>
        <v>0</v>
      </c>
      <c r="Q43" s="40">
        <f>COUNTIF(Vertices[PageRank],"&gt;= "&amp;P43)-COUNTIF(Vertices[PageRank],"&gt;="&amp;P44)</f>
        <v>0</v>
      </c>
      <c r="R43" s="39">
        <f t="shared" si="8"/>
        <v>0</v>
      </c>
      <c r="S43" s="44">
        <f>COUNTIF(Vertices[Clustering Coefficient],"&gt;= "&amp;R43)-COUNTIF(Vertices[Clustering Coefficient],"&gt;="&amp;R44)</f>
        <v>0</v>
      </c>
      <c r="T43" s="39" t="e">
        <f ca="1" t="shared" si="9"/>
        <v>#REF!</v>
      </c>
      <c r="U43" s="40" t="e">
        <f ca="1" t="shared" si="0"/>
        <v>#REF!</v>
      </c>
    </row>
    <row r="44" spans="1:21" ht="15">
      <c r="A44" s="33" t="s">
        <v>81</v>
      </c>
      <c r="B44" s="46" t="str">
        <f>IF(COUNT(Vertices[Degree])&gt;0,D45,NoMetricMessage)</f>
        <v>Not Available</v>
      </c>
      <c r="D44" s="32">
        <f t="shared" si="1"/>
        <v>0</v>
      </c>
      <c r="E44" s="3">
        <f>COUNTIF(Vertices[Degree],"&gt;= "&amp;D44)-COUNTIF(Vertices[Degree],"&gt;="&amp;D45)</f>
        <v>0</v>
      </c>
      <c r="F44" s="37">
        <f t="shared" si="2"/>
        <v>0</v>
      </c>
      <c r="G44" s="38">
        <f>COUNTIF(Vertices[In-Degree],"&gt;= "&amp;F44)-COUNTIF(Vertices[In-Degree],"&gt;="&amp;F45)</f>
        <v>0</v>
      </c>
      <c r="H44" s="37">
        <f t="shared" si="3"/>
        <v>0</v>
      </c>
      <c r="I44" s="38">
        <f>COUNTIF(Vertices[Out-Degree],"&gt;= "&amp;H44)-COUNTIF(Vertices[Out-Degree],"&gt;="&amp;H45)</f>
        <v>0</v>
      </c>
      <c r="J44" s="37">
        <f t="shared" si="4"/>
        <v>0</v>
      </c>
      <c r="K44" s="38">
        <f>COUNTIF(Vertices[Betweenness Centrality],"&gt;= "&amp;J44)-COUNTIF(Vertices[Betweenness Centrality],"&gt;="&amp;J45)</f>
        <v>0</v>
      </c>
      <c r="L44" s="37">
        <f t="shared" si="5"/>
        <v>0</v>
      </c>
      <c r="M44" s="38">
        <f>COUNTIF(Vertices[Closeness Centrality],"&gt;= "&amp;L44)-COUNTIF(Vertices[Closeness Centrality],"&gt;="&amp;L45)</f>
        <v>0</v>
      </c>
      <c r="N44" s="37">
        <f t="shared" si="6"/>
        <v>0</v>
      </c>
      <c r="O44" s="38">
        <f>COUNTIF(Vertices[Eigenvector Centrality],"&gt;= "&amp;N44)-COUNTIF(Vertices[Eigenvector Centrality],"&gt;="&amp;N45)</f>
        <v>0</v>
      </c>
      <c r="P44" s="37">
        <f t="shared" si="7"/>
        <v>0</v>
      </c>
      <c r="Q44" s="38">
        <f>COUNTIF(Vertices[PageRank],"&gt;= "&amp;P44)-COUNTIF(Vertices[PageRank],"&gt;="&amp;P45)</f>
        <v>0</v>
      </c>
      <c r="R44" s="37">
        <f t="shared" si="8"/>
        <v>0</v>
      </c>
      <c r="S44" s="43">
        <f>COUNTIF(Vertices[Clustering Coefficient],"&gt;= "&amp;R44)-COUNTIF(Vertices[Clustering Coefficient],"&gt;="&amp;R45)</f>
        <v>0</v>
      </c>
      <c r="T44" s="37" t="e">
        <f ca="1" t="shared" si="9"/>
        <v>#REF!</v>
      </c>
      <c r="U44" s="38" t="e">
        <f ca="1" t="shared" si="0"/>
        <v>#REF!</v>
      </c>
    </row>
    <row r="45" spans="1:21" ht="15">
      <c r="A45" s="33" t="s">
        <v>82</v>
      </c>
      <c r="B45" s="47" t="str">
        <f>_xlfn.IFERROR(AVERAGE(Vertices[Degree]),NoMetricMessage)</f>
        <v>Not Available</v>
      </c>
      <c r="D45" s="32">
        <f>MAX(Vertices[Degree])</f>
        <v>0</v>
      </c>
      <c r="E45" s="3">
        <f>COUNTIF(Vertices[Degree],"&gt;= "&amp;D45)-COUNTIF(Vertices[Degree],"&gt;="&amp;D46)</f>
        <v>0</v>
      </c>
      <c r="F45" s="41">
        <f>MAX(Vertices[In-Degree])</f>
        <v>0</v>
      </c>
      <c r="G45" s="42">
        <f>COUNTIF(Vertices[In-Degree],"&gt;= "&amp;F45)-COUNTIF(Vertices[In-Degree],"&gt;="&amp;F46)</f>
        <v>0</v>
      </c>
      <c r="H45" s="41">
        <f>MAX(Vertices[Out-Degree])</f>
        <v>0</v>
      </c>
      <c r="I45" s="42">
        <f>COUNTIF(Vertices[Out-Degree],"&gt;= "&amp;H45)-COUNTIF(Vertices[Out-Degree],"&gt;="&amp;H46)</f>
        <v>0</v>
      </c>
      <c r="J45" s="41">
        <f>MAX(Vertices[Betweenness Centrality])</f>
        <v>0</v>
      </c>
      <c r="K45" s="42">
        <f>COUNTIF(Vertices[Betweenness Centrality],"&gt;= "&amp;J45)-COUNTIF(Vertices[Betweenness Centrality],"&gt;="&amp;J46)</f>
        <v>0</v>
      </c>
      <c r="L45" s="41">
        <f>MAX(Vertices[Closeness Centrality])</f>
        <v>0</v>
      </c>
      <c r="M45" s="42">
        <f>COUNTIF(Vertices[Closeness Centrality],"&gt;= "&amp;L45)-COUNTIF(Vertices[Closeness Centrality],"&gt;="&amp;L46)</f>
        <v>0</v>
      </c>
      <c r="N45" s="41">
        <f>MAX(Vertices[Eigenvector Centrality])</f>
        <v>0</v>
      </c>
      <c r="O45" s="42">
        <f>COUNTIF(Vertices[Eigenvector Centrality],"&gt;= "&amp;N45)-COUNTIF(Vertices[Eigenvector Centrality],"&gt;="&amp;N46)</f>
        <v>0</v>
      </c>
      <c r="P45" s="41">
        <f>MAX(Vertices[PageRank])</f>
        <v>0</v>
      </c>
      <c r="Q45" s="42">
        <f>COUNTIF(Vertices[PageRank],"&gt;= "&amp;P45)-COUNTIF(Vertices[PageRank],"&gt;="&amp;P46)</f>
        <v>0</v>
      </c>
      <c r="R45" s="41">
        <f>MAX(Vertices[Clustering Coefficient])</f>
        <v>0</v>
      </c>
      <c r="S45" s="45">
        <f>COUNTIF(Vertices[Clustering Coefficient],"&gt;= "&amp;R45)-COUNTIF(Vertices[Clustering Coefficient],"&gt;="&amp;R46)</f>
        <v>0</v>
      </c>
      <c r="T45" s="41" t="e">
        <f ca="1">MAX(INDIRECT(DynamicFilterSourceColumnRange))</f>
        <v>#REF!</v>
      </c>
      <c r="U45" s="42" t="e">
        <f ca="1" t="shared" si="0"/>
        <v>#REF!</v>
      </c>
    </row>
    <row r="46" spans="1:2" ht="15">
      <c r="A46" s="33" t="s">
        <v>83</v>
      </c>
      <c r="B46" s="47" t="str">
        <f>_xlfn.IFERROR(MEDIAN(Vertices[Degree]),NoMetricMessage)</f>
        <v>Not Available</v>
      </c>
    </row>
    <row r="57" spans="1:2" ht="15">
      <c r="A57" s="33" t="s">
        <v>87</v>
      </c>
      <c r="B57" s="46" t="str">
        <f>IF(COUNT(Vertices[In-Degree])&gt;0,F2,NoMetricMessage)</f>
        <v>Not Available</v>
      </c>
    </row>
    <row r="58" spans="1:2" ht="15">
      <c r="A58" s="33" t="s">
        <v>88</v>
      </c>
      <c r="B58" s="46" t="str">
        <f>IF(COUNT(Vertices[In-Degree])&gt;0,F45,NoMetricMessage)</f>
        <v>Not Available</v>
      </c>
    </row>
    <row r="59" spans="1:2" ht="15">
      <c r="A59" s="33" t="s">
        <v>89</v>
      </c>
      <c r="B59" s="47" t="str">
        <f>_xlfn.IFERROR(AVERAGE(Vertices[In-Degree]),NoMetricMessage)</f>
        <v>Not Available</v>
      </c>
    </row>
    <row r="60" spans="1:2" ht="15">
      <c r="A60" s="33" t="s">
        <v>90</v>
      </c>
      <c r="B60" s="47" t="str">
        <f>_xlfn.IFERROR(MEDIAN(Vertices[In-Degree]),NoMetricMessage)</f>
        <v>Not Available</v>
      </c>
    </row>
    <row r="71" spans="1:2" ht="15">
      <c r="A71" s="33" t="s">
        <v>93</v>
      </c>
      <c r="B71" s="46" t="str">
        <f>IF(COUNT(Vertices[Out-Degree])&gt;0,H2,NoMetricMessage)</f>
        <v>Not Available</v>
      </c>
    </row>
    <row r="72" spans="1:2" ht="15">
      <c r="A72" s="33" t="s">
        <v>94</v>
      </c>
      <c r="B72" s="46" t="str">
        <f>IF(COUNT(Vertices[Out-Degree])&gt;0,H45,NoMetricMessage)</f>
        <v>Not Available</v>
      </c>
    </row>
    <row r="73" spans="1:2" ht="15">
      <c r="A73" s="33" t="s">
        <v>95</v>
      </c>
      <c r="B73" s="47" t="str">
        <f>_xlfn.IFERROR(AVERAGE(Vertices[Out-Degree]),NoMetricMessage)</f>
        <v>Not Available</v>
      </c>
    </row>
    <row r="74" spans="1:2" ht="15">
      <c r="A74" s="33" t="s">
        <v>96</v>
      </c>
      <c r="B74" s="47" t="str">
        <f>_xlfn.IFERROR(MEDIAN(Vertices[Out-Degree]),NoMetricMessage)</f>
        <v>Not Available</v>
      </c>
    </row>
    <row r="85" spans="1:2" ht="15">
      <c r="A85" s="33" t="s">
        <v>99</v>
      </c>
      <c r="B85" s="47" t="str">
        <f>IF(COUNT(Vertices[Betweenness Centrality])&gt;0,J2,NoMetricMessage)</f>
        <v>Not Available</v>
      </c>
    </row>
    <row r="86" spans="1:2" ht="15">
      <c r="A86" s="33" t="s">
        <v>100</v>
      </c>
      <c r="B86" s="47" t="str">
        <f>IF(COUNT(Vertices[Betweenness Centrality])&gt;0,J45,NoMetricMessage)</f>
        <v>Not Available</v>
      </c>
    </row>
    <row r="87" spans="1:2" ht="15">
      <c r="A87" s="33" t="s">
        <v>101</v>
      </c>
      <c r="B87" s="47" t="str">
        <f>_xlfn.IFERROR(AVERAGE(Vertices[Betweenness Centrality]),NoMetricMessage)</f>
        <v>Not Available</v>
      </c>
    </row>
    <row r="88" spans="1:2" ht="15">
      <c r="A88" s="33" t="s">
        <v>102</v>
      </c>
      <c r="B88" s="47" t="str">
        <f>_xlfn.IFERROR(MEDIAN(Vertices[Betweenness Centrality]),NoMetricMessage)</f>
        <v>Not Available</v>
      </c>
    </row>
    <row r="99" spans="1:2" ht="15">
      <c r="A99" s="33" t="s">
        <v>105</v>
      </c>
      <c r="B99" s="47" t="str">
        <f>IF(COUNT(Vertices[Closeness Centrality])&gt;0,L2,NoMetricMessage)</f>
        <v>Not Available</v>
      </c>
    </row>
    <row r="100" spans="1:2" ht="15">
      <c r="A100" s="33" t="s">
        <v>106</v>
      </c>
      <c r="B100" s="47" t="str">
        <f>IF(COUNT(Vertices[Closeness Centrality])&gt;0,L45,NoMetricMessage)</f>
        <v>Not Available</v>
      </c>
    </row>
    <row r="101" spans="1:2" ht="15">
      <c r="A101" s="33" t="s">
        <v>107</v>
      </c>
      <c r="B101" s="47" t="str">
        <f>_xlfn.IFERROR(AVERAGE(Vertices[Closeness Centrality]),NoMetricMessage)</f>
        <v>Not Available</v>
      </c>
    </row>
    <row r="102" spans="1:2" ht="15">
      <c r="A102" s="33" t="s">
        <v>108</v>
      </c>
      <c r="B102" s="47" t="str">
        <f>_xlfn.IFERROR(MEDIAN(Vertices[Closeness Centrality]),NoMetricMessage)</f>
        <v>Not Available</v>
      </c>
    </row>
    <row r="113" spans="1:2" ht="15">
      <c r="A113" s="33" t="s">
        <v>111</v>
      </c>
      <c r="B113" s="47" t="str">
        <f>IF(COUNT(Vertices[Eigenvector Centrality])&gt;0,N2,NoMetricMessage)</f>
        <v>Not Available</v>
      </c>
    </row>
    <row r="114" spans="1:2" ht="15">
      <c r="A114" s="33" t="s">
        <v>112</v>
      </c>
      <c r="B114" s="47" t="str">
        <f>IF(COUNT(Vertices[Eigenvector Centrality])&gt;0,N45,NoMetricMessage)</f>
        <v>Not Available</v>
      </c>
    </row>
    <row r="115" spans="1:2" ht="15">
      <c r="A115" s="33" t="s">
        <v>113</v>
      </c>
      <c r="B115" s="47" t="str">
        <f>_xlfn.IFERROR(AVERAGE(Vertices[Eigenvector Centrality]),NoMetricMessage)</f>
        <v>Not Available</v>
      </c>
    </row>
    <row r="116" spans="1:2" ht="15">
      <c r="A116" s="33" t="s">
        <v>114</v>
      </c>
      <c r="B116" s="47" t="str">
        <f>_xlfn.IFERROR(MEDIAN(Vertices[Eigenvector Centrality]),NoMetricMessage)</f>
        <v>Not Available</v>
      </c>
    </row>
    <row r="127" spans="1:2" ht="15">
      <c r="A127" s="33" t="s">
        <v>139</v>
      </c>
      <c r="B127" s="47" t="str">
        <f>IF(COUNT(Vertices[PageRank])&gt;0,P2,NoMetricMessage)</f>
        <v>Not Available</v>
      </c>
    </row>
    <row r="128" spans="1:2" ht="15">
      <c r="A128" s="33" t="s">
        <v>140</v>
      </c>
      <c r="B128" s="47" t="str">
        <f>IF(COUNT(Vertices[PageRank])&gt;0,P45,NoMetricMessage)</f>
        <v>Not Available</v>
      </c>
    </row>
    <row r="129" spans="1:2" ht="15">
      <c r="A129" s="33" t="s">
        <v>141</v>
      </c>
      <c r="B129" s="47" t="str">
        <f>_xlfn.IFERROR(AVERAGE(Vertices[PageRank]),NoMetricMessage)</f>
        <v>Not Available</v>
      </c>
    </row>
    <row r="130" spans="1:2" ht="15">
      <c r="A130" s="33" t="s">
        <v>142</v>
      </c>
      <c r="B130" s="47" t="str">
        <f>_xlfn.IFERROR(MEDIAN(Vertices[PageRank]),NoMetricMessage)</f>
        <v>Not Available</v>
      </c>
    </row>
    <row r="141" spans="1:2" ht="15">
      <c r="A141" s="33" t="s">
        <v>117</v>
      </c>
      <c r="B141" s="47" t="str">
        <f>IF(COUNT(Vertices[Clustering Coefficient])&gt;0,R2,NoMetricMessage)</f>
        <v>Not Available</v>
      </c>
    </row>
    <row r="142" spans="1:2" ht="15">
      <c r="A142" s="33" t="s">
        <v>118</v>
      </c>
      <c r="B142" s="47" t="str">
        <f>IF(COUNT(Vertices[Clustering Coefficient])&gt;0,R45,NoMetricMessage)</f>
        <v>Not Available</v>
      </c>
    </row>
    <row r="143" spans="1:2" ht="15">
      <c r="A143" s="33" t="s">
        <v>119</v>
      </c>
      <c r="B143" s="47" t="str">
        <f>_xlfn.IFERROR(AVERAGE(Vertices[Clustering Coefficient]),NoMetricMessage)</f>
        <v>Not Available</v>
      </c>
    </row>
    <row r="144" spans="1:2" ht="15">
      <c r="A144" s="33" t="s">
        <v>120</v>
      </c>
      <c r="B144"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162</v>
      </c>
      <c r="F1" s="5" t="s">
        <v>167</v>
      </c>
      <c r="G1" s="4" t="s">
        <v>14</v>
      </c>
      <c r="H1" s="4" t="s">
        <v>67</v>
      </c>
      <c r="J1" s="4" t="s">
        <v>18</v>
      </c>
      <c r="K1" s="4" t="s">
        <v>17</v>
      </c>
      <c r="M1" s="4" t="s">
        <v>22</v>
      </c>
      <c r="N1" s="4" t="s">
        <v>23</v>
      </c>
      <c r="O1" s="4" t="s">
        <v>24</v>
      </c>
      <c r="P1" s="4" t="s">
        <v>25</v>
      </c>
    </row>
    <row r="2" spans="1:11" ht="15">
      <c r="A2" s="1" t="s">
        <v>51</v>
      </c>
      <c r="B2" s="1" t="s">
        <v>131</v>
      </c>
      <c r="C2" t="s">
        <v>54</v>
      </c>
      <c r="D2" t="s">
        <v>55</v>
      </c>
      <c r="E2" t="s">
        <v>55</v>
      </c>
      <c r="F2" s="1" t="s">
        <v>51</v>
      </c>
      <c r="G2" t="s">
        <v>65</v>
      </c>
      <c r="H2" t="s">
        <v>158</v>
      </c>
      <c r="J2" t="s">
        <v>19</v>
      </c>
      <c r="K2">
        <v>108</v>
      </c>
    </row>
    <row r="3" spans="1:11" ht="15">
      <c r="A3" s="1" t="s">
        <v>52</v>
      </c>
      <c r="B3" s="1" t="s">
        <v>132</v>
      </c>
      <c r="C3" t="s">
        <v>52</v>
      </c>
      <c r="D3" t="s">
        <v>56</v>
      </c>
      <c r="E3" t="s">
        <v>56</v>
      </c>
      <c r="F3" s="1" t="s">
        <v>52</v>
      </c>
      <c r="G3" t="s">
        <v>66</v>
      </c>
      <c r="H3" t="s">
        <v>68</v>
      </c>
      <c r="J3" t="s">
        <v>30</v>
      </c>
      <c r="K3" t="s">
        <v>178</v>
      </c>
    </row>
    <row r="4" spans="1:11" ht="15">
      <c r="A4" s="1" t="s">
        <v>53</v>
      </c>
      <c r="B4" s="1" t="s">
        <v>133</v>
      </c>
      <c r="C4" t="s">
        <v>53</v>
      </c>
      <c r="D4" t="s">
        <v>57</v>
      </c>
      <c r="E4" t="s">
        <v>57</v>
      </c>
      <c r="F4" s="1" t="s">
        <v>53</v>
      </c>
      <c r="G4">
        <v>0</v>
      </c>
      <c r="H4" t="s">
        <v>69</v>
      </c>
      <c r="J4" s="12" t="s">
        <v>78</v>
      </c>
      <c r="K4" s="12"/>
    </row>
    <row r="5" spans="1:11" ht="409.5">
      <c r="A5">
        <v>1</v>
      </c>
      <c r="B5" s="1" t="s">
        <v>134</v>
      </c>
      <c r="C5" t="s">
        <v>51</v>
      </c>
      <c r="D5" t="s">
        <v>58</v>
      </c>
      <c r="E5" t="s">
        <v>58</v>
      </c>
      <c r="F5">
        <v>1</v>
      </c>
      <c r="G5">
        <v>1</v>
      </c>
      <c r="H5" t="s">
        <v>70</v>
      </c>
      <c r="J5" t="s">
        <v>170</v>
      </c>
      <c r="K5" s="13" t="s">
        <v>298</v>
      </c>
    </row>
    <row r="6" spans="1:18" ht="409.5">
      <c r="A6">
        <v>0</v>
      </c>
      <c r="B6" s="1" t="s">
        <v>135</v>
      </c>
      <c r="C6">
        <v>1</v>
      </c>
      <c r="D6" t="s">
        <v>59</v>
      </c>
      <c r="E6" t="s">
        <v>59</v>
      </c>
      <c r="F6">
        <v>0</v>
      </c>
      <c r="H6" t="s">
        <v>71</v>
      </c>
      <c r="J6" t="s">
        <v>171</v>
      </c>
      <c r="K6" s="13" t="s">
        <v>299</v>
      </c>
      <c r="R6" t="s">
        <v>128</v>
      </c>
    </row>
    <row r="7" spans="1:11" ht="409.5">
      <c r="A7">
        <v>2</v>
      </c>
      <c r="B7">
        <v>1</v>
      </c>
      <c r="C7">
        <v>0</v>
      </c>
      <c r="D7" t="s">
        <v>60</v>
      </c>
      <c r="E7" t="s">
        <v>60</v>
      </c>
      <c r="F7">
        <v>2</v>
      </c>
      <c r="H7" t="s">
        <v>72</v>
      </c>
      <c r="J7" t="s">
        <v>172</v>
      </c>
      <c r="K7" s="13" t="s">
        <v>300</v>
      </c>
    </row>
    <row r="8" spans="1:11" ht="409.5">
      <c r="A8"/>
      <c r="B8">
        <v>2</v>
      </c>
      <c r="C8">
        <v>2</v>
      </c>
      <c r="D8" t="s">
        <v>61</v>
      </c>
      <c r="E8" t="s">
        <v>61</v>
      </c>
      <c r="H8" t="s">
        <v>73</v>
      </c>
      <c r="J8" t="s">
        <v>173</v>
      </c>
      <c r="K8" s="13" t="s">
        <v>301</v>
      </c>
    </row>
    <row r="9" spans="1:11" ht="409.5">
      <c r="A9"/>
      <c r="B9">
        <v>3</v>
      </c>
      <c r="C9">
        <v>4</v>
      </c>
      <c r="D9" t="s">
        <v>62</v>
      </c>
      <c r="E9" t="s">
        <v>62</v>
      </c>
      <c r="H9" t="s">
        <v>74</v>
      </c>
      <c r="J9" t="s">
        <v>174</v>
      </c>
      <c r="K9" s="13" t="s">
        <v>302</v>
      </c>
    </row>
    <row r="10" spans="1:11" ht="409.5">
      <c r="A10"/>
      <c r="B10">
        <v>4</v>
      </c>
      <c r="D10" t="s">
        <v>63</v>
      </c>
      <c r="E10" t="s">
        <v>63</v>
      </c>
      <c r="H10" t="s">
        <v>75</v>
      </c>
      <c r="J10" t="s">
        <v>175</v>
      </c>
      <c r="K10" s="97" t="s">
        <v>303</v>
      </c>
    </row>
    <row r="11" spans="1:11" ht="409.5">
      <c r="A11"/>
      <c r="B11">
        <v>5</v>
      </c>
      <c r="D11" t="s">
        <v>46</v>
      </c>
      <c r="E11">
        <v>1</v>
      </c>
      <c r="H11" t="s">
        <v>76</v>
      </c>
      <c r="J11" t="s">
        <v>176</v>
      </c>
      <c r="K11" s="13" t="s">
        <v>651</v>
      </c>
    </row>
    <row r="12" spans="1:11" ht="15">
      <c r="A12"/>
      <c r="B12"/>
      <c r="D12" t="s">
        <v>64</v>
      </c>
      <c r="E12">
        <v>2</v>
      </c>
      <c r="H12">
        <v>0</v>
      </c>
      <c r="J12" t="s">
        <v>177</v>
      </c>
      <c r="K12">
        <v>7</v>
      </c>
    </row>
    <row r="13" spans="1:11" ht="15">
      <c r="A13"/>
      <c r="B13"/>
      <c r="D13">
        <v>1</v>
      </c>
      <c r="E13">
        <v>3</v>
      </c>
      <c r="H13">
        <v>1</v>
      </c>
      <c r="J13" t="s">
        <v>179</v>
      </c>
      <c r="K13" t="s">
        <v>653</v>
      </c>
    </row>
    <row r="14" spans="4:11" ht="409.5">
      <c r="D14">
        <v>2</v>
      </c>
      <c r="E14">
        <v>4</v>
      </c>
      <c r="H14">
        <v>2</v>
      </c>
      <c r="J14" t="s">
        <v>180</v>
      </c>
      <c r="K14" s="13" t="s">
        <v>694</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219</v>
      </c>
      <c r="B2" s="81" t="s">
        <v>220</v>
      </c>
      <c r="C2" s="52" t="s">
        <v>221</v>
      </c>
    </row>
    <row r="3" spans="1:3" ht="15">
      <c r="A3" s="80"/>
      <c r="B3" s="80"/>
      <c r="C3" s="34"/>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2022-12-07T18:57:05Z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