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8" yWindow="65428" windowWidth="23256" windowHeight="12456"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<sst xmlns="http://schemas.openxmlformats.org/spreadsheetml/2006/main" count="1397" uniqueCount="545">
  <si>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</si>
  <si>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</si>
  <si>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</si>
  <si>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</si>
  <si>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</si>
  <si>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</si>
  <si>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</si>
  <si>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</si>
  <si>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</si>
  <si>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</si>
  <si>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</si>
  <si>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</si>
  <si>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</si>
  <si>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</si>
  <si>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</si>
  <si>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</si>
  <si>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</si>
  <si>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</si>
  <si>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</si>
  <si>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</si>
  <si>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</si>
  <si>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</si>
  <si>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</si>
  <si>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</si>
  <si>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</si>
  <si>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</si>
  <si>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</si>
  <si>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</si>
  <si>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</si>
  <si>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</si>
  <si>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</si>
  <si>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</si>
  <si>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</si>
  <si>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</si>
  <si>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</si>
  <si>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</si>
  <si>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</si>
  <si>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</si>
  <si>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</si>
  <si>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</si>
  <si>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</si>
  <si>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</si>
  <si>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</si>
  <si>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</si>
  <si>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</si>
  <si>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</si>
  <si>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</si>
  <si>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</si>
  <si>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</si>
  <si>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</si>
  <si>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</si>
  <si>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</si>
  <si>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</si>
  <si>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</si>
  <si>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</si>
  <si>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</si>
  <si>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</si>
  <si>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</si>
  <si>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</si>
  <si>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</si>
  <si>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</si>
  <si>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</si>
  <si>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</si>
  <si>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</si>
  <si>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</si>
  <si>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</si>
  <si>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</si>
  <si>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</si>
  <si>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</si>
  <si>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</si>
  <si>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</si>
  <si>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</si>
  <si>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</si>
  <si>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</si>
  <si>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</si>
  <si>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</si>
  <si>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</si>
  <si>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</si>
  <si>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</si>
  <si>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</si>
  <si>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</si>
  <si>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</si>
  <si>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</si>
  <si>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</si>
  <si>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</si>
  <si>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</si>
  <si>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</si>
  <si>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</si>
  <si>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</si>
  <si>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</si>
  <si>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</si>
  <si>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</si>
  <si>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</si>
  <si>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</si>
  <si>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</si>
  <si>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</si>
  <si>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</si>
  <si>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</si>
  <si>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</si>
  <si>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</si>
  <si>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</si>
  <si>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</si>
  <si>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</si>
  <si>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</si>
  <si>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</si>
  <si>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</si>
  <si>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</si>
  <si>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</si>
  <si>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</si>
  <si>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</si>
  <si>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</si>
  <si>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</si>
  <si>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</si>
  <si>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</si>
  <si>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</si>
  <si>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</si>
  <si>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</si>
  <si>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</si>
  <si>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</si>
  <si>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</si>
  <si>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</si>
  <si>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</si>
  <si>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</si>
  <si>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</si>
  <si>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</si>
  <si>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</si>
  <si>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</si>
  <si>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</si>
  <si>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</si>
  <si>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</si>
  <si>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</si>
  <si>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</si>
  <si>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</si>
  <si>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</si>
  <si>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</si>
  <si>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</si>
  <si>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</si>
  <si>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</si>
  <si>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</si>
  <si>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</si>
  <si>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</si>
  <si>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</si>
  <si>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</si>
  <si>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</si>
  <si>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</si>
  <si>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</si>
  <si>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</si>
  <si>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</si>
  <si>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</si>
  <si>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</si>
  <si>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</si>
  <si>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</si>
  <si>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</si>
  <si>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</si>
  <si>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</si>
  <si>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</si>
  <si>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</si>
  <si>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</si>
  <si>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</si>
  <si>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</si>
  <si>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</si>
  <si>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</si>
  <si>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</si>
  <si>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</si>
  <si>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</si>
  <si>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</si>
  <si>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</si>
  <si>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</si>
  <si>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</si>
  <si>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</si>
  <si>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</si>
  <si>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</si>
  <si>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</si>
  <si>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</si>
  <si>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</si>
  <si>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</si>
  <si>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</si>
  <si>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</si>
  <si>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</si>
  <si>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</si>
  <si>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</si>
  <si>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</si>
  <si>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</si>
  <si>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</si>
  <si>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</si>
  <si>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</si>
  <si>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</si>
  <si>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</si>
  <si>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</si>
  <si>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</si>
  <si>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</si>
  <si>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</si>
  <si>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</si>
  <si>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</si>
  <si>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</si>
  <si>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</si>
  <si>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</si>
  <si>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</si>
  <si>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</si>
  <si>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</si>
  <si>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</si>
  <si>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</si>
  <si>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</si>
  <si>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</si>
  <si>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</si>
  <si>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</si>
  <si>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</si>
  <si>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</si>
  <si>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</si>
  <si>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</si>
  <si>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</si>
  <si>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</si>
  <si>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</si>
  <si>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</si>
  <si>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</si>
  <si>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</si>
  <si>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</si>
  <si>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</si>
  <si>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</si>
  <si>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</si>
  <si>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</si>
  <si>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</si>
  <si>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</si>
  <si>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</si>
  <si>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</si>
  <si>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</si>
  <si>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</si>
  <si>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</si>
  <si>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</si>
  <si>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</si>
  <si>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</si>
  <si>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</si>
  <si>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</si>
  <si>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</si>
  <si>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</si>
  <si>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</si>
  <si>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</si>
  <si>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</si>
  <si>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</si>
  <si>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</si>
  <si>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</si>
  <si>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</si>
  <si>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</si>
  <si>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</si>
  <si>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</si>
  <si>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</si>
  <si>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</si>
  <si>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</si>
  <si>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</si>
  <si>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</si>
  <si>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</si>
  <si>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</si>
  <si>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</si>
  <si>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</si>
  <si>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</si>
  <si>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</si>
  <si>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</si>
  <si>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l_pugmire</t>
  </si>
  <si>
    <t>businessdesk_nz</t>
  </si>
  <si>
    <t>auepochtimes</t>
  </si>
  <si>
    <t>kjusticemotors</t>
  </si>
  <si>
    <t>izzorv6</t>
  </si>
  <si>
    <t>epochtimes</t>
  </si>
  <si>
    <t>Retweet</t>
  </si>
  <si>
    <t>Mentions</t>
  </si>
  <si>
    <t>MentionsInRetweet</t>
  </si>
  <si>
    <t>New Zealand families will be encouraged to scrap their old vehicles in exchange for low-emission alternatives under the government’s Emissions Reduction Plan, with more details to be revealed when the 2022 budget is released.  # # # # # # #
https://t.co/IENkyaQwGQ https://t.co/sxJjYQ588K</t>
  </si>
  <si>
    <t>The government is considering how a carbon border tax system might work if it were applied to concrete imports. This week’s Emissions Reduction Plan (ERP) outlines work on how the Emission Trading Scheme (ETS) could be fine-tuned to reduce emissions. https://t.co/tuWz759rs1</t>
  </si>
  <si>
    <t>#NewZealand families will be encouraged to scrap their old vehicles in exchange for low-emission alternatives under the government’s #Emissions Reduction Plan, with more details to be revealed when the 2022 budget is released.
https://t.co/zd77gGTVfj via @epochtimes</t>
  </si>
  <si>
    <t>truthusa.us</t>
  </si>
  <si>
    <t>co.nz</t>
  </si>
  <si>
    <t>theepochtimes.com</t>
  </si>
  <si>
    <t>newzealand emissions</t>
  </si>
  <si>
    <t>10:47:20</t>
  </si>
  <si>
    <t>21:34:56</t>
  </si>
  <si>
    <t>02:35:07</t>
  </si>
  <si>
    <t>02:41:08</t>
  </si>
  <si>
    <t>10:09:45</t>
  </si>
  <si>
    <t>1526514702301696000</t>
  </si>
  <si>
    <t>1526677673736798208</t>
  </si>
  <si>
    <t>1526753216859365377</t>
  </si>
  <si>
    <t>1526754733293199362</t>
  </si>
  <si>
    <t>1526505243541913600</t>
  </si>
  <si>
    <t/>
  </si>
  <si>
    <t>en</t>
  </si>
  <si>
    <t>Twitter for iPhone</t>
  </si>
  <si>
    <t>Twitter Web App</t>
  </si>
  <si>
    <t>Crowdfire App</t>
  </si>
  <si>
    <t>Blog2Social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</si>
  <si>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</si>
  <si>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</si>
  <si>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</si>
  <si>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</si>
  <si>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</si>
  <si>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</si>
  <si>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</si>
  <si>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</si>
  <si>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</si>
  <si>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</si>
  <si>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</si>
  <si>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</si>
  <si>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</si>
  <si>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</si>
  <si>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</si>
  <si>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</si>
  <si>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</si>
  <si>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</si>
  <si>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</si>
  <si>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</si>
  <si>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</si>
  <si>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</si>
  <si>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 L Pugmire</t>
  </si>
  <si>
    <t>BusinessDesk_NZ</t>
  </si>
  <si>
    <t>The Epoch Times Australia _xD83C__xDDE6__xD83C__xDDFA_</t>
  </si>
  <si>
    <t>The Epoch Times</t>
  </si>
  <si>
    <t>Kelly justice</t>
  </si>
  <si>
    <t>Mike Izzo</t>
  </si>
  <si>
    <t>1522872817498349568</t>
  </si>
  <si>
    <t>964009992033419264</t>
  </si>
  <si>
    <t>1288653700349571072</t>
  </si>
  <si>
    <t>29097819</t>
  </si>
  <si>
    <t>2791949866</t>
  </si>
  <si>
    <t>219254618</t>
  </si>
  <si>
    <t>Follow the money — BusinessDesk is New Zealand's source for business and market news.</t>
  </si>
  <si>
    <t>An independent media company guided by truth and tradition. Bringing you the latest news from Australia and worldwide.</t>
  </si>
  <si>
    <t>Independent, award-winning reporting based on Truth and Tradition. Free newsletter: https://t.co/0F3JANwb8P | Telegram: https://t.co/Hmk1epY4Kv | Watch: https://t.co/M1G2gEVJmq</t>
  </si>
  <si>
    <t>My life’s pursuit has always been to be a Husband&amp;father, no matter what else I achieve it does not compare to this.</t>
  </si>
  <si>
    <t>New Zealand</t>
  </si>
  <si>
    <t>Australia</t>
  </si>
  <si>
    <t>New York, USA</t>
  </si>
  <si>
    <t>Arkansas, USA</t>
  </si>
  <si>
    <t>Melbourne fl</t>
  </si>
  <si>
    <t>Open Twitter Page for This Person</t>
  </si>
  <si>
    <t>l_pugmire
New Zealand families will be encouraged
to scrap their old vehicles in
exchange for low-emission alternatives
under the government’s Emissions
Reduction Plan, with more details
to be revealed when the 2022 budget
is released. # # # # # # # https://t.co/IENkyaQwGQ
https://t.co/sxJjYQ588K</t>
  </si>
  <si>
    <t>businessdesk_nz
The government is considering how
a carbon border tax system might
work if it were applied to concrete
imports. This week’s Emissions
Reduction Plan (ERP) outlines work
on how the Emission Trading Scheme
(ETS) could be fine-tuned to reduce
emissions. https://t.co/tuWz759rs1</t>
  </si>
  <si>
    <t>auepochtimes
#NewZealand families will be encouraged
to scrap their old vehicles in
exchange for low-emission alternatives
under the government’s #Emissions
Reduction Plan, with more details
to be revealed when the 2022 budget
is released. https://t.co/zd77gGTVfj
via @epochtimes</t>
  </si>
  <si>
    <t xml:space="preserve">epochtimes
</t>
  </si>
  <si>
    <t>kjusticemotors
#NewZealand families will be encouraged
to scrap their old vehicles in
exchange for low-emission alternatives
under the government’s #Emissions
Reduction Plan, with more details
to be revealed when the 2022 budget
is released. https://t.co/zd77gGTVfj
via @epochtimes</t>
  </si>
  <si>
    <t>izzorv6
New Zealand families will be encouraged
to scrap their old vehicles in
exchange for low-emission alternatives
under the government’s Emissions
Reduction Plan, with more details
to be revealed when the 2022 budget
is released. # # # # # # # https://t.co/IENkyaQwGQ
https://t.co/sxJjYQ588K</t>
  </si>
  <si>
    <t>Directed</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</si>
  <si>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</si>
  <si>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</si>
  <si>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</si>
  <si>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</si>
  <si>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</si>
  <si>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</si>
  <si>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</si>
  <si>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</si>
  <si>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</si>
  <si>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</si>
  <si>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</si>
  <si>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</si>
  <si>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</si>
  <si>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</si>
  <si>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</si>
  <si>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</si>
  <si>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</si>
  <si>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</si>
  <si>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</si>
  <si>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</si>
  <si>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
  </si>
  <si>
    <t>emission</t>
  </si>
  <si>
    <t>government</t>
  </si>
  <si>
    <t>reduction</t>
  </si>
  <si>
    <t>plan</t>
  </si>
  <si>
    <t>families</t>
  </si>
  <si>
    <t>encouraged</t>
  </si>
  <si>
    <t>scrap</t>
  </si>
  <si>
    <t>old</t>
  </si>
  <si>
    <t>vehicles</t>
  </si>
  <si>
    <t>exchange</t>
  </si>
  <si>
    <t>low</t>
  </si>
  <si>
    <t>alternatives</t>
  </si>
  <si>
    <t>under</t>
  </si>
  <si>
    <t>more</t>
  </si>
  <si>
    <t>details</t>
  </si>
  <si>
    <t>revealed</t>
  </si>
  <si>
    <t>2022</t>
  </si>
  <si>
    <t>budget</t>
  </si>
  <si>
    <t>released</t>
  </si>
  <si>
    <t>emissions</t>
  </si>
  <si>
    <t>#newzealand</t>
  </si>
  <si>
    <t>#emissions</t>
  </si>
  <si>
    <t>work</t>
  </si>
  <si>
    <t>zealand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</si>
  <si>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</si>
  <si>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</si>
  <si>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</si>
  <si>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</si>
  <si>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</si>
  <si>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</si>
  <si>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</si>
  <si>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</si>
  <si>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</si>
  <si>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</si>
  <si>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</si>
  <si>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</si>
  <si>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</si>
  <si>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</si>
  <si>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</si>
  <si>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</si>
  <si>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</si>
  <si>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</si>
  <si>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</si>
  <si>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</si>
  <si>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</si>
  <si>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</si>
  <si>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</si>
  <si>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</si>
  <si>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</si>
  <si>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</si>
  <si>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</si>
  <si>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</si>
  <si>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</si>
  <si>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</si>
  <si>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</si>
  <si>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</si>
  <si>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</si>
  <si>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</si>
  <si>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</si>
  <si>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</si>
  <si>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</si>
  <si>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</si>
  <si>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</si>
  <si>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</si>
  <si>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</si>
  <si>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</si>
  <si>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</si>
  <si>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</si>
  <si>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</si>
  <si>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</si>
  <si>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</si>
  <si>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</si>
  <si>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</si>
  <si>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</si>
  <si>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</si>
  <si>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</si>
  <si>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</si>
  <si>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</si>
  <si>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</si>
  <si>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</si>
  <si>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</si>
  <si>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</si>
  <si>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</si>
  <si>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</si>
  <si>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</si>
  <si>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</si>
  <si>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</si>
  <si>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</si>
  <si>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</si>
  <si>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https://www.theepochtimes.com/new-zealand-government-to-use-emission-trading-scheme-to-fund-ev-rollout_4471459.html?utm_source=ref_share&amp;utm_campaign=tw&amp;rs=SHRNRRCV</t>
  </si>
  <si>
    <t>https://truthusa.us/business-news/new-zealand-government-to-use-emission-trading-scheme-to-fund-ev-rollout/</t>
  </si>
  <si>
    <t>https://businessdesk.co.nz/article/climate-change/concrete-govt-eyes-carbon-border-tax</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</si>
  <si>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</si>
  <si>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</si>
  <si>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</si>
  <si>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</si>
  <si>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</si>
  <si>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</si>
  <si>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</si>
  <si>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</si>
  <si>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</si>
  <si>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</si>
  <si>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</si>
  <si>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</si>
  <si>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</si>
  <si>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</si>
  <si>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newzealand</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</si>
  <si>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</si>
  <si>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</si>
  <si>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</si>
  <si>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</si>
  <si>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</si>
  <si>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</si>
  <si>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</si>
  <si>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</si>
  <si>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</si>
  <si>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#newzealand families encouraged scrap old vehicles exchange low emission alternatives</t>
  </si>
  <si>
    <t># zealand families encouraged scrap old vehicles exchange low emission</t>
  </si>
  <si>
    <t>work emissions</t>
  </si>
  <si>
    <t>Top Word Pairs in Tweet in Entire Graph</t>
  </si>
  <si>
    <t>#,#</t>
  </si>
  <si>
    <t>reduction,plan</t>
  </si>
  <si>
    <t>families,encouraged</t>
  </si>
  <si>
    <t>encouraged,scrap</t>
  </si>
  <si>
    <t>scrap,old</t>
  </si>
  <si>
    <t>old,vehicles</t>
  </si>
  <si>
    <t>vehicles,exchange</t>
  </si>
  <si>
    <t>exchange,low</t>
  </si>
  <si>
    <t>low,emission</t>
  </si>
  <si>
    <t>emission,alternatives</t>
  </si>
  <si>
    <t>Top Word Pairs in Tweet in G1</t>
  </si>
  <si>
    <t>#newzealand,families</t>
  </si>
  <si>
    <t>alternatives,under</t>
  </si>
  <si>
    <t>Top Word Pairs in Tweet in G2</t>
  </si>
  <si>
    <t>zealand,families</t>
  </si>
  <si>
    <t>Top Word Pairs in Tweet in G3</t>
  </si>
  <si>
    <t>Top Word Pairs in Tweet</t>
  </si>
  <si>
    <t>#newzealand,families  families,encouraged  encouraged,scrap  scrap,old  old,vehicles  vehicles,exchange  exchange,low  low,emission  emission,alternatives  alternatives,under</t>
  </si>
  <si>
    <t>#,#  zealand,families  families,encouraged  encouraged,scrap  scrap,old  old,vehicles  vehicles,exchange  exchange,low  low,emission  emission,alternatives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</si>
  <si>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</si>
  <si>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</si>
  <si>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</si>
  <si>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</si>
  <si>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</si>
  <si>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</si>
  <si>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</si>
  <si>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</si>
  <si>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</si>
  <si>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</si>
  <si>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</si>
  <si>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</si>
  <si>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</si>
  <si>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</si>
  <si>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</si>
  <si>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epochtimes kjusticemotors auepochtimes</t>
  </si>
  <si>
    <t>izzorv6 l_pugmire</t>
  </si>
  <si>
    <t>URLs in Tweet by Count</t>
  </si>
  <si>
    <t>URLs in Tweet by Salience</t>
  </si>
  <si>
    <t>Domains in Tweet by Count</t>
  </si>
  <si>
    <t>Domains in Tweet by Salience</t>
  </si>
  <si>
    <t>Hashtags in Tweet by Count</t>
  </si>
  <si>
    <t>Hashtags in Tweet by Salience</t>
  </si>
  <si>
    <t>Top Words in Tweet by Count</t>
  </si>
  <si>
    <t># zealand families encouraged scrap old vehicles exchange low alternatives</t>
  </si>
  <si>
    <t>work emissions government considering carbon border tax system applied concrete</t>
  </si>
  <si>
    <t>#newzealand families encouraged scrap old vehicles exchange low alternatives under</t>
  </si>
  <si>
    <t>Top Words in Tweet by Salience</t>
  </si>
  <si>
    <t>Top Word Pairs in Tweet by Count</t>
  </si>
  <si>
    <t>government,considering  considering,carbon  carbon,border  border,tax  tax,system  system,work  work,applied  applied,concrete  concrete,imports  imports,week</t>
  </si>
  <si>
    <t>Top Word Pairs in Tweet by Salience</t>
  </si>
  <si>
    <t>Count of Relationship Date (UTC)</t>
  </si>
  <si>
    <t>Row Labels</t>
  </si>
  <si>
    <t>Grand Total</t>
  </si>
  <si>
    <t>128, 128, 128</t>
  </si>
  <si>
    <t>G1: newzealand emissions</t>
  </si>
  <si>
    <t>Edge Weight▓1▓1▓0▓True▓Gray▓Red▓▓Edge Weight▓1▓1▓0▓5▓10▓False▓Edge Weight▓1▓1▓0▓50▓15▓False▓▓0▓0▓0▓True▓Black▓Black▓▓Betweenness Centrality▓0▓0▓3▓100▓1000▓False▓▓0▓0▓0▓0▓0▓False▓▓0▓0▓0▓0▓0▓False▓▓0▓0▓0▓0▓0▓False</t>
  </si>
  <si>
    <t>GraphSource░TwitterSearch▓GraphTerm░emission trading plan▓ImportDescription░The graph represents a network of 6 Twitter users whose recent tweets contained "emission trading plan", or who were replied to or mentioned in those tweets, taken from a data set limited to a maximum of 18,000 tweets.  The network was obtained from Twitter on Thursday, 19 May 2022 at 01:33 UTC.
The tweets in the network were tweeted over the 16-hour, 25-minute period from Tuesday, 17 May 2022 at 10:09 UTC to Wednesday, 18 May 2022 at 02:35 UTC.
There is an edge for each "replies-to" relationship in a tweet, an edge for each "mentions" relationship in a tweet, and a self-loop edge for each tweet that is not a "replies-to" or "mentions".▓ImportSuggestedTitle░emission trading plan Twitter NodeXL SNA Map and Report for Thursday, 19 May 2022 at 01:33 UTC▓ImportSuggestedFileNameNoExtension░2022-05-19 01-33-10 NodeXL Twitter Search emission trading plan▓GroupingDescription░The graph's vertices were grouped by cluster using the Clauset-Newman-Moore cluster algorithm.▓LayoutAlgorithm░The graph was laid out using the Harel-Koren Fast Multiscale layout algorithm.▓GraphDirectedness░The graph is directed.</t>
  </si>
  <si>
    <t>TwitterSearch</t>
  </si>
  <si>
    <t>emission trading plan</t>
  </si>
  <si>
    <t>The graph represents a network of 6 Twitter users whose recent tweets contained "emission trading plan", or who were replied to or mentioned in those tweets, taken from a data set limited to a maximum of 18,000 tweets.  The network was obtained from Twitter on Thursday, 19 May 2022 at 01:33 UTC.
The tweets in the network were tweeted over the 16-hour, 25-minute period from Tuesday, 17 May 2022 at 10:09 UTC to Wednesday, 18 May 2022 at 02:35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</si>
  <si>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</si>
  <si>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</si>
  <si>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https://nodexlgraphgallery.org/Pages/Graph.aspx?graphID=276580</t>
  </si>
  <si>
    <t>https://nodexlgraphgallery.org/Images/Image.ashx?graphID=276580&amp;type=f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</si>
</sst>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2"/>
      <tableStyleElement type="headerRow" dxfId="391"/>
    </tableStyle>
    <tableStyle name="NodeXL Table" pivot="0" count="1">
      <tableStyleElement type="headerRow" dxfId="3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942917"/>
        <c:axId val="50159662"/>
      </c:barChart>
      <c:catAx>
        <c:axId val="27942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59662"/>
        <c:crosses val="autoZero"/>
        <c:auto val="1"/>
        <c:lblOffset val="100"/>
        <c:noMultiLvlLbl val="0"/>
      </c:catAx>
      <c:valAx>
        <c:axId val="50159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emission trading plan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17/05/2022 10:09</c:v>
                </c:pt>
                <c:pt idx="1">
                  <c:v>17/05/2022 10:47</c:v>
                </c:pt>
                <c:pt idx="2">
                  <c:v>17/05/2022 21:34</c:v>
                </c:pt>
                <c:pt idx="3">
                  <c:v>18/05/2022 2:35</c:v>
                </c:pt>
                <c:pt idx="4">
                  <c:v>18/05/2022 2:41</c:v>
                </c:pt>
              </c:strCache>
            </c:strRef>
          </c:cat>
          <c:val>
            <c:numRef>
              <c:f>'Time Series'!$B$26:$B$31</c:f>
              <c:numCache>
                <c:formatCode>General</c:formatCode>
                <c:ptCount val="5"/>
                <c:pt idx="0">
                  <c:v>1</c:v>
                </c:pt>
                <c:pt idx="1">
                  <c:v>1</c:v>
                </c:pt>
                <c:pt idx="2">
                  <c:v>1</c:v>
                </c:pt>
                <c:pt idx="3">
                  <c:v>1</c:v>
                </c:pt>
                <c:pt idx="4">
                  <c:v>2</c:v>
                </c:pt>
              </c:numCache>
            </c:numRef>
          </c:val>
        </c:ser>
        <c:axId val="27491055"/>
        <c:axId val="46092904"/>
      </c:barChart>
      <c:catAx>
        <c:axId val="27491055"/>
        <c:scaling>
          <c:orientation val="minMax"/>
        </c:scaling>
        <c:axPos val="b"/>
        <c:delete val="0"/>
        <c:numFmt formatCode="General" sourceLinked="1"/>
        <c:majorTickMark val="out"/>
        <c:minorTickMark val="none"/>
        <c:tickLblPos val="nextTo"/>
        <c:crossAx val="46092904"/>
        <c:crosses val="autoZero"/>
        <c:auto val="1"/>
        <c:lblOffset val="100"/>
        <c:noMultiLvlLbl val="0"/>
      </c:catAx>
      <c:valAx>
        <c:axId val="46092904"/>
        <c:scaling>
          <c:orientation val="minMax"/>
        </c:scaling>
        <c:axPos val="l"/>
        <c:majorGridlines/>
        <c:delete val="0"/>
        <c:numFmt formatCode="General" sourceLinked="1"/>
        <c:majorTickMark val="out"/>
        <c:minorTickMark val="none"/>
        <c:tickLblPos val="nextTo"/>
        <c:crossAx val="274910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783775"/>
        <c:axId val="36400792"/>
      </c:barChart>
      <c:catAx>
        <c:axId val="487837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400792"/>
        <c:crosses val="autoZero"/>
        <c:auto val="1"/>
        <c:lblOffset val="100"/>
        <c:noMultiLvlLbl val="0"/>
      </c:catAx>
      <c:valAx>
        <c:axId val="3640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83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171673"/>
        <c:axId val="62783010"/>
      </c:barChart>
      <c:catAx>
        <c:axId val="59171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783010"/>
        <c:crosses val="autoZero"/>
        <c:auto val="1"/>
        <c:lblOffset val="100"/>
        <c:noMultiLvlLbl val="0"/>
      </c:catAx>
      <c:valAx>
        <c:axId val="62783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176179"/>
        <c:axId val="52259020"/>
      </c:barChart>
      <c:catAx>
        <c:axId val="28176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259020"/>
        <c:crosses val="autoZero"/>
        <c:auto val="1"/>
        <c:lblOffset val="100"/>
        <c:noMultiLvlLbl val="0"/>
      </c:catAx>
      <c:valAx>
        <c:axId val="5225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6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9133"/>
        <c:axId val="5122198"/>
      </c:barChart>
      <c:catAx>
        <c:axId val="5691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2198"/>
        <c:crosses val="autoZero"/>
        <c:auto val="1"/>
        <c:lblOffset val="100"/>
        <c:noMultiLvlLbl val="0"/>
      </c:catAx>
      <c:valAx>
        <c:axId val="512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099783"/>
        <c:axId val="12244864"/>
      </c:barChart>
      <c:catAx>
        <c:axId val="46099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244864"/>
        <c:crosses val="autoZero"/>
        <c:auto val="1"/>
        <c:lblOffset val="100"/>
        <c:noMultiLvlLbl val="0"/>
      </c:catAx>
      <c:valAx>
        <c:axId val="12244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094913"/>
        <c:axId val="52309898"/>
      </c:barChart>
      <c:catAx>
        <c:axId val="430949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09898"/>
        <c:crosses val="autoZero"/>
        <c:auto val="1"/>
        <c:lblOffset val="100"/>
        <c:noMultiLvlLbl val="0"/>
      </c:cat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27035"/>
        <c:axId val="9243316"/>
      </c:barChart>
      <c:catAx>
        <c:axId val="1027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43316"/>
        <c:crosses val="autoZero"/>
        <c:auto val="1"/>
        <c:lblOffset val="100"/>
        <c:noMultiLvlLbl val="0"/>
      </c:catAx>
      <c:valAx>
        <c:axId val="924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080981"/>
        <c:axId val="10511102"/>
      </c:barChart>
      <c:catAx>
        <c:axId val="16080981"/>
        <c:scaling>
          <c:orientation val="minMax"/>
        </c:scaling>
        <c:axPos val="b"/>
        <c:delete val="1"/>
        <c:majorTickMark val="out"/>
        <c:minorTickMark val="none"/>
        <c:tickLblPos val="none"/>
        <c:crossAx val="10511102"/>
        <c:crosses val="autoZero"/>
        <c:auto val="1"/>
        <c:lblOffset val="100"/>
        <c:noMultiLvlLbl val="0"/>
      </c:catAx>
      <c:valAx>
        <c:axId val="10511102"/>
        <c:scaling>
          <c:orientation val="minMax"/>
        </c:scaling>
        <c:axPos val="l"/>
        <c:delete val="1"/>
        <c:majorTickMark val="out"/>
        <c:minorTickMark val="none"/>
        <c:tickLblPos val="none"/>
        <c:crossAx val="16080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514350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Liz Stedman" refreshedVersion="7">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5">
        <d v="2022-05-17T10:09:45.000"/>
        <d v="2022-05-17T10:47:20.000"/>
        <d v="2022-05-17T21:34:56.000"/>
        <d v="2022-05-18T02:35:07.000"/>
        <d v="2022-05-18T02:41:08.000"/>
      </sharedItems>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6">
  <r>
    <s v="izzorv6"/>
    <s v="izzorv6"/>
    <m/>
    <m/>
    <m/>
    <m/>
    <m/>
    <m/>
    <m/>
    <m/>
    <s v="No"/>
    <n v="3"/>
    <m/>
    <m/>
    <s v="Tweet"/>
    <x v="0"/>
    <s v="New Zealand families will be encouraged to scrap their old vehicles in exchange for low-emission alternatives under the government’s Emissions Reduction Plan, with more details to be revealed when the 2022 budget is released.  # # # # # # #_x000a__x000a_https://t.co/IENkyaQwGQ https://t.co/sxJjYQ588K"/>
    <s v="https://truthusa.us/business-news/new-zealand-government-to-use-emission-trading-scheme-to-fund-ev-rollout/"/>
    <s v="truthusa.us"/>
    <m/>
    <s v="https://pbs.twimg.com/media/FS88bgXWQAEDE5I.jpg"/>
    <s v="https://pbs.twimg.com/media/FS88bgXWQAEDE5I.jpg"/>
    <d v="2022-05-17T10:09:45.000"/>
    <d v="2022-05-17T00:00:00.000"/>
    <s v="10:09:45"/>
    <s v="https://twitter.com/izzorv6/status/1526505243541913600"/>
    <m/>
    <m/>
    <s v="1526505243541913600"/>
    <m/>
    <b v="0"/>
    <n v="1"/>
    <s v=""/>
    <b v="0"/>
    <s v="en"/>
    <m/>
    <s v=""/>
    <b v="0"/>
    <n v="1"/>
    <s v=""/>
    <s v="Blog2Social APP"/>
    <b v="0"/>
    <s v="1526505243541913600"/>
    <s v="Tweet"/>
    <n v="0"/>
    <n v="0"/>
    <m/>
    <m/>
    <m/>
    <m/>
    <m/>
    <m/>
    <m/>
    <m/>
    <n v="1"/>
    <s v="2"/>
    <s v="2"/>
    <n v="0"/>
    <n v="0"/>
    <n v="1"/>
    <n v="2.7777777777777777"/>
    <n v="0"/>
    <n v="0"/>
    <n v="35"/>
    <n v="97.22222222222223"/>
    <n v="36"/>
  </r>
  <r>
    <s v="l_pugmire"/>
    <s v="izzorv6"/>
    <m/>
    <m/>
    <m/>
    <m/>
    <m/>
    <m/>
    <m/>
    <m/>
    <s v="No"/>
    <n v="4"/>
    <m/>
    <m/>
    <s v="Retweet"/>
    <x v="1"/>
    <s v="New Zealand families will be encouraged to scrap their old vehicles in exchange for low-emission alternatives under the government’s Emissions Reduction Plan, with more details to be revealed when the 2022 budget is released.  # # # # # # #_x000a__x000a_https://t.co/IENkyaQwGQ https://t.co/sxJjYQ588K"/>
    <s v="https://truthusa.us/business-news/new-zealand-government-to-use-emission-trading-scheme-to-fund-ev-rollout/"/>
    <s v="truthusa.us"/>
    <m/>
    <s v="https://pbs.twimg.com/media/FS88bgXWQAEDE5I.jpg"/>
    <s v="https://pbs.twimg.com/media/FS88bgXWQAEDE5I.jpg"/>
    <d v="2022-05-17T10:47:20.000"/>
    <d v="2022-05-17T00:00:00.000"/>
    <s v="10:47:20"/>
    <s v="https://twitter.com/l_pugmire/status/1526514702301696000"/>
    <m/>
    <m/>
    <s v="1526514702301696000"/>
    <m/>
    <b v="0"/>
    <n v="0"/>
    <s v=""/>
    <b v="0"/>
    <s v="en"/>
    <m/>
    <s v=""/>
    <b v="0"/>
    <n v="1"/>
    <s v="1526505243541913600"/>
    <s v="Twitter for iPhone"/>
    <b v="0"/>
    <s v="1526505243541913600"/>
    <s v="Tweet"/>
    <n v="0"/>
    <n v="0"/>
    <m/>
    <m/>
    <m/>
    <m/>
    <m/>
    <m/>
    <m/>
    <m/>
    <n v="1"/>
    <s v="2"/>
    <s v="2"/>
    <n v="0"/>
    <n v="0"/>
    <n v="1"/>
    <n v="2.7777777777777777"/>
    <n v="0"/>
    <n v="0"/>
    <n v="35"/>
    <n v="97.22222222222223"/>
    <n v="36"/>
  </r>
  <r>
    <s v="businessdesk_nz"/>
    <s v="businessdesk_nz"/>
    <m/>
    <m/>
    <m/>
    <m/>
    <m/>
    <m/>
    <m/>
    <m/>
    <s v="No"/>
    <n v="5"/>
    <m/>
    <m/>
    <s v="Tweet"/>
    <x v="2"/>
    <s v="The government is considering how a carbon border tax system might work if it were applied to concrete imports. This week’s Emissions Reduction Plan (ERP) outlines work on how the Emission Trading Scheme (ETS) could be fine-tuned to reduce emissions. https://t.co/tuWz759rs1"/>
    <s v="https://businessdesk.co.nz/article/climate-change/concrete-govt-eyes-carbon-border-tax"/>
    <s v="co.nz"/>
    <m/>
    <m/>
    <s v="https://pbs.twimg.com/profile_images/1229581468113854464/YdbOAsfr_normal.jpg"/>
    <d v="2022-05-17T21:34:56.000"/>
    <d v="2022-05-17T00:00:00.000"/>
    <s v="21:34:56"/>
    <s v="https://twitter.com/businessdesk_nz/status/1526677673736798208"/>
    <m/>
    <m/>
    <s v="1526677673736798208"/>
    <m/>
    <b v="0"/>
    <n v="0"/>
    <s v=""/>
    <b v="0"/>
    <s v="en"/>
    <m/>
    <s v=""/>
    <b v="0"/>
    <n v="0"/>
    <s v=""/>
    <s v="Twitter Web App"/>
    <b v="0"/>
    <s v="1526677673736798208"/>
    <s v="Tweet"/>
    <n v="0"/>
    <n v="0"/>
    <m/>
    <m/>
    <m/>
    <m/>
    <m/>
    <m/>
    <m/>
    <m/>
    <n v="1"/>
    <s v="3"/>
    <s v="3"/>
    <n v="3"/>
    <n v="7.142857142857143"/>
    <n v="0"/>
    <n v="0"/>
    <n v="0"/>
    <n v="0"/>
    <n v="39"/>
    <n v="92.85714285714286"/>
    <n v="42"/>
  </r>
  <r>
    <s v="auepochtimes"/>
    <s v="epochtimes"/>
    <m/>
    <m/>
    <m/>
    <m/>
    <m/>
    <m/>
    <m/>
    <m/>
    <s v="No"/>
    <n v="6"/>
    <m/>
    <m/>
    <s v="Mentions"/>
    <x v="3"/>
    <s v="#NewZealand families will be encouraged to scrap their old vehicles in exchange for low-emission alternatives under the government’s #Emissions Reduction Plan, with more details to be revealed when the 2022 budget is released._x000a__x000a_https://t.co/zd77gGTVfj via @epochtimes"/>
    <s v="https://www.theepochtimes.com/new-zealand-government-to-use-emission-trading-scheme-to-fund-ev-rollout_4471459.html?utm_source=ref_share&amp;utm_campaign=tw&amp;rs=SHRNRRCV"/>
    <s v="theepochtimes.com"/>
    <s v="newzealand emissions"/>
    <m/>
    <s v="https://pbs.twimg.com/profile_images/1288654635125760000/Sd4jIIxW_normal.jpg"/>
    <d v="2022-05-18T02:35:07.000"/>
    <d v="2022-05-18T00:00:00.000"/>
    <s v="02:35:07"/>
    <s v="https://twitter.com/auepochtimes/status/1526753216859365377"/>
    <m/>
    <m/>
    <s v="1526753216859365377"/>
    <m/>
    <b v="0"/>
    <n v="1"/>
    <s v=""/>
    <b v="0"/>
    <s v="en"/>
    <m/>
    <s v=""/>
    <b v="0"/>
    <n v="2"/>
    <s v=""/>
    <s v="Crowdfire App"/>
    <b v="0"/>
    <s v="1526753216859365377"/>
    <s v="Tweet"/>
    <n v="0"/>
    <n v="0"/>
    <m/>
    <m/>
    <m/>
    <m/>
    <m/>
    <m/>
    <m/>
    <m/>
    <n v="1"/>
    <s v="1"/>
    <s v="1"/>
    <n v="0"/>
    <n v="0"/>
    <n v="1"/>
    <n v="2.7027027027027026"/>
    <n v="0"/>
    <n v="0"/>
    <n v="36"/>
    <n v="97.29729729729729"/>
    <n v="37"/>
  </r>
  <r>
    <s v="kjusticemotors"/>
    <s v="epochtimes"/>
    <m/>
    <m/>
    <m/>
    <m/>
    <m/>
    <m/>
    <m/>
    <m/>
    <s v="No"/>
    <n v="7"/>
    <m/>
    <m/>
    <s v="MentionsInRetweet"/>
    <x v="4"/>
    <s v="#NewZealand families will be encouraged to scrap their old vehicles in exchange for low-emission alternatives under the government’s #Emissions Reduction Plan, with more details to be revealed when the 2022 budget is released._x000a__x000a_https://t.co/zd77gGTVfj via @epochtimes"/>
    <s v="https://www.theepochtimes.com/new-zealand-government-to-use-emission-trading-scheme-to-fund-ev-rollout_4471459.html?utm_source=ref_share&amp;utm_campaign=tw&amp;rs=SHRNRRCV"/>
    <s v="theepochtimes.com"/>
    <s v="newzealand emissions"/>
    <m/>
    <s v="https://pbs.twimg.com/profile_images/1094681472160673792/mqK_dabr_normal.jpg"/>
    <d v="2022-05-18T02:41:08.000"/>
    <d v="2022-05-18T00:00:00.000"/>
    <s v="02:41:08"/>
    <s v="https://twitter.com/kjusticemotors/status/1526754733293199362"/>
    <m/>
    <m/>
    <s v="1526754733293199362"/>
    <m/>
    <b v="0"/>
    <n v="0"/>
    <s v=""/>
    <b v="0"/>
    <s v="en"/>
    <m/>
    <s v=""/>
    <b v="0"/>
    <n v="2"/>
    <s v="1526753216859365377"/>
    <s v="Twitter for iPhone"/>
    <b v="0"/>
    <s v="1526753216859365377"/>
    <s v="Tweet"/>
    <n v="0"/>
    <n v="0"/>
    <m/>
    <m/>
    <m/>
    <m/>
    <m/>
    <m/>
    <m/>
    <m/>
    <n v="1"/>
    <s v="1"/>
    <s v="1"/>
    <m/>
    <m/>
    <m/>
    <m/>
    <m/>
    <m/>
    <m/>
    <m/>
    <m/>
  </r>
  <r>
    <s v="kjusticemotors"/>
    <s v="auepochtimes"/>
    <m/>
    <m/>
    <m/>
    <m/>
    <m/>
    <m/>
    <m/>
    <m/>
    <s v="No"/>
    <n v="8"/>
    <m/>
    <m/>
    <s v="Retweet"/>
    <x v="4"/>
    <s v="#NewZealand families will be encouraged to scrap their old vehicles in exchange for low-emission alternatives under the government’s #Emissions Reduction Plan, with more details to be revealed when the 2022 budget is released._x000a__x000a_https://t.co/zd77gGTVfj via @epochtimes"/>
    <s v="https://www.theepochtimes.com/new-zealand-government-to-use-emission-trading-scheme-to-fund-ev-rollout_4471459.html?utm_source=ref_share&amp;utm_campaign=tw&amp;rs=SHRNRRCV"/>
    <s v="theepochtimes.com"/>
    <s v="newzealand emissions"/>
    <m/>
    <s v="https://pbs.twimg.com/profile_images/1094681472160673792/mqK_dabr_normal.jpg"/>
    <d v="2022-05-18T02:41:08.000"/>
    <d v="2022-05-18T00:00:00.000"/>
    <s v="02:41:08"/>
    <s v="https://twitter.com/kjusticemotors/status/1526754733293199362"/>
    <m/>
    <m/>
    <s v="1526754733293199362"/>
    <m/>
    <b v="0"/>
    <n v="0"/>
    <s v=""/>
    <b v="0"/>
    <s v="en"/>
    <m/>
    <s v=""/>
    <b v="0"/>
    <n v="2"/>
    <s v="1526753216859365377"/>
    <s v="Twitter for iPhone"/>
    <b v="0"/>
    <s v="1526753216859365377"/>
    <s v="Tweet"/>
    <n v="0"/>
    <n v="0"/>
    <m/>
    <m/>
    <m/>
    <m/>
    <m/>
    <m/>
    <m/>
    <m/>
    <n v="1"/>
    <s v="1"/>
    <s v="1"/>
    <n v="0"/>
    <n v="0"/>
    <n v="1"/>
    <n v="2.7027027027027026"/>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6">
        <item x="0"/>
        <item x="1"/>
        <item x="2"/>
        <item x="3"/>
        <item x="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6">
    <i>
      <x/>
    </i>
    <i>
      <x v="1"/>
    </i>
    <i>
      <x v="2"/>
    </i>
    <i>
      <x v="3"/>
    </i>
    <i>
      <x v="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8" totalsRowShown="0" headerRowDxfId="389" dataDxfId="388">
  <autoFilter ref="A2:BN8"/>
  <tableColumns count="66">
    <tableColumn id="1" name="Vertex 1" dataDxfId="338"/>
    <tableColumn id="2" name="Vertex 2" dataDxfId="336"/>
    <tableColumn id="3" name="Color" dataDxfId="337"/>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42"/>
    <tableColumn id="7" name="ID" dataDxfId="380"/>
    <tableColumn id="9" name="Dynamic Filter" dataDxfId="379"/>
    <tableColumn id="8" name="Add Your Own Columns Here" dataDxfId="335"/>
    <tableColumn id="15" name="Relationship" dataDxfId="334"/>
    <tableColumn id="16" name="Relationship Date (UTC)" dataDxfId="333"/>
    <tableColumn id="17" name="Tweet" dataDxfId="332"/>
    <tableColumn id="18" name="URLs in Tweet" dataDxfId="331"/>
    <tableColumn id="19" name="Domains in Tweet" dataDxfId="330"/>
    <tableColumn id="20" name="Hashtags in Tweet" dataDxfId="329"/>
    <tableColumn id="21" name="Media in Tweet" dataDxfId="328"/>
    <tableColumn id="22" name="Tweet Image File" dataDxfId="327"/>
    <tableColumn id="23" name="Tweet Date (UTC)" dataDxfId="326"/>
    <tableColumn id="24" name="Date" dataDxfId="325"/>
    <tableColumn id="25" name="Time" dataDxfId="324"/>
    <tableColumn id="26" name="Twitter Page for Tweet" dataDxfId="323"/>
    <tableColumn id="27" name="Latitude" dataDxfId="322"/>
    <tableColumn id="28" name="Longitude" dataDxfId="321"/>
    <tableColumn id="29" name="Imported ID" dataDxfId="320"/>
    <tableColumn id="30" name="In-Reply-To Tweet ID" dataDxfId="319"/>
    <tableColumn id="31" name="Favorited" dataDxfId="318"/>
    <tableColumn id="32" name="Favorite Count" dataDxfId="317"/>
    <tableColumn id="33" name="In-Reply-To User ID" dataDxfId="316"/>
    <tableColumn id="34" name="Is Quote Status" dataDxfId="315"/>
    <tableColumn id="35" name="Language" dataDxfId="314"/>
    <tableColumn id="36" name="Possibly Sensitive" dataDxfId="313"/>
    <tableColumn id="37" name="Quoted Status ID" dataDxfId="312"/>
    <tableColumn id="38" name="Retweeted" dataDxfId="311"/>
    <tableColumn id="39" name="Retweet Count" dataDxfId="310"/>
    <tableColumn id="40" name="Retweet ID" dataDxfId="309"/>
    <tableColumn id="41" name="Source" dataDxfId="308"/>
    <tableColumn id="42" name="Truncated" dataDxfId="307"/>
    <tableColumn id="43" name="Unified Twitter ID" dataDxfId="306"/>
    <tableColumn id="44" name="Imported Tweet Type" dataDxfId="305"/>
    <tableColumn id="45" name="Added By Extended Analysis" dataDxfId="304"/>
    <tableColumn id="46" name="Corrected By Extended Analysis" dataDxfId="303"/>
    <tableColumn id="47" name="Place Bounding Box" dataDxfId="302"/>
    <tableColumn id="48" name="Place Country" dataDxfId="301"/>
    <tableColumn id="49" name="Place Country Code" dataDxfId="300"/>
    <tableColumn id="50" name="Place Full Name" dataDxfId="299"/>
    <tableColumn id="51" name="Place ID" dataDxfId="298"/>
    <tableColumn id="52" name="Place Name" dataDxfId="297"/>
    <tableColumn id="53" name="Place Type" dataDxfId="296"/>
    <tableColumn id="54" name="Place URL" dataDxfId="295"/>
    <tableColumn id="55" name="Edge Weight"/>
    <tableColumn id="56" name="Vertex 1 Group" dataDxfId="257">
      <calculatedColumnFormula>REPLACE(INDEX(GroupVertices[Group], MATCH(Edges[[#This Row],[Vertex 1]],GroupVertices[Vertex],0)),1,1,"")</calculatedColumnFormula>
    </tableColumn>
    <tableColumn id="57" name="Vertex 2 Group" dataDxfId="218">
      <calculatedColumnFormula>REPLACE(INDEX(GroupVertices[Group], MATCH(Edges[[#This Row],[Vertex 2]],GroupVertices[Vertex],0)),1,1,"")</calculatedColumnFormula>
    </tableColumn>
    <tableColumn id="58" name="Sentiment List #1: List1 Word Count" dataDxfId="217"/>
    <tableColumn id="59" name="Sentiment List #1: List1 Word Percentage (%)" dataDxfId="216"/>
    <tableColumn id="60" name="Sentiment List #2: List2 Word Count" dataDxfId="215"/>
    <tableColumn id="61" name="Sentiment List #2: List2 Word Percentage (%)" dataDxfId="214"/>
    <tableColumn id="62" name="Sentiment List #3: List3 Word Count" dataDxfId="213"/>
    <tableColumn id="63" name="Sentiment List #3: List3 Word Percentage (%)" dataDxfId="212"/>
    <tableColumn id="64" name="Non-categorized Word Count" dataDxfId="211"/>
    <tableColumn id="65" name="Non-categorized Word Percentage (%)" dataDxfId="210"/>
    <tableColumn id="66"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 totalsRowShown="0" headerRowDxfId="241" dataDxfId="240">
  <autoFilter ref="A1:G8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 totalsRowShown="0" headerRowDxfId="232" dataDxfId="231">
  <autoFilter ref="A1:L70"/>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13:H15" totalsRowShown="0" headerRowDxfId="144" dataDxfId="143">
  <autoFilter ref="A13: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78" dataDxfId="377">
  <autoFilter ref="A2:BT8"/>
  <tableColumns count="72">
    <tableColumn id="1" name="Vertex" dataDxfId="376"/>
    <tableColumn id="2" name="Color" dataDxfId="375"/>
    <tableColumn id="5" name="Shape" dataDxfId="374"/>
    <tableColumn id="6" name="Size" dataDxfId="373"/>
    <tableColumn id="4" name="Opacity" dataDxfId="274"/>
    <tableColumn id="7" name="Image File" dataDxfId="272"/>
    <tableColumn id="3" name="Visibility" dataDxfId="273"/>
    <tableColumn id="10" name="Label" dataDxfId="372"/>
    <tableColumn id="16" name="Label Fill Color" dataDxfId="371"/>
    <tableColumn id="9" name="Label Position" dataDxfId="268"/>
    <tableColumn id="8" name="Tooltip" dataDxfId="266"/>
    <tableColumn id="18" name="Layout Order" dataDxfId="267"/>
    <tableColumn id="13" name="X" dataDxfId="370"/>
    <tableColumn id="14" name="Y" dataDxfId="369"/>
    <tableColumn id="12" name="Locked?" dataDxfId="368"/>
    <tableColumn id="19" name="Polar R" dataDxfId="367"/>
    <tableColumn id="20" name="Polar Angle" dataDxfId="36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65"/>
    <tableColumn id="28" name="Dynamic Filter" dataDxfId="364"/>
    <tableColumn id="17" name="Add Your Own Columns Here" dataDxfId="294"/>
    <tableColumn id="30" name="Name" dataDxfId="293"/>
    <tableColumn id="31" name="User ID" dataDxfId="292"/>
    <tableColumn id="32" name="Followed" dataDxfId="291"/>
    <tableColumn id="33" name="Followers" dataDxfId="290"/>
    <tableColumn id="34" name="Tweets" dataDxfId="289"/>
    <tableColumn id="35" name="Favorites" dataDxfId="288"/>
    <tableColumn id="36" name="Time Zone UTC Offset (Seconds)" dataDxfId="287"/>
    <tableColumn id="37" name="Description" dataDxfId="286"/>
    <tableColumn id="38" name="Location" dataDxfId="285"/>
    <tableColumn id="39" name="Web" dataDxfId="284"/>
    <tableColumn id="40" name="Time Zone" dataDxfId="283"/>
    <tableColumn id="41" name="Joined Twitter Date (UTC)" dataDxfId="282"/>
    <tableColumn id="42" name="Profile Banner Url" dataDxfId="281"/>
    <tableColumn id="43" name="Default Profile" dataDxfId="280"/>
    <tableColumn id="44" name="Default Profile Image" dataDxfId="279"/>
    <tableColumn id="45" name="Geo Enabled" dataDxfId="278"/>
    <tableColumn id="46" name="Language" dataDxfId="277"/>
    <tableColumn id="47" name="Listed Count" dataDxfId="276"/>
    <tableColumn id="48" name="Profile Background Image Url" dataDxfId="275"/>
    <tableColumn id="49" name="Verified" dataDxfId="271"/>
    <tableColumn id="50" name="Custom Menu Item Text" dataDxfId="270"/>
    <tableColumn id="51" name="Custom Menu Item Action" dataDxfId="269"/>
    <tableColumn id="52" name="Tweeted Search Term?" dataDxfId="258"/>
    <tableColumn id="53" name="Vertex Group" dataDxfId="208">
      <calculatedColumnFormula>REPLACE(INDEX(GroupVertices[Group], MATCH(Vertices[[#This Row],[Vertex]],GroupVertices[Vertex],0)),1,1,"")</calculatedColumnFormula>
    </tableColumn>
    <tableColumn id="54" name="Sentiment List #1: List1 Word Count" dataDxfId="207"/>
    <tableColumn id="55" name="Sentiment List #1: List1 Word Percentage (%)" dataDxfId="206"/>
    <tableColumn id="56" name="Sentiment List #2: List2 Word Count" dataDxfId="205"/>
    <tableColumn id="57" name="Sentiment List #2: List2 Word Percentage (%)" dataDxfId="204"/>
    <tableColumn id="58" name="Sentiment List #3: List3 Word Count" dataDxfId="203"/>
    <tableColumn id="59" name="Sentiment List #3: List3 Word Percentage (%)" dataDxfId="202"/>
    <tableColumn id="60" name="Non-categorized Word Count" dataDxfId="201"/>
    <tableColumn id="61" name="Non-categorized Word Percentage (%)" dataDxfId="20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44:H45" totalsRowShown="0" headerRowDxfId="111" dataDxfId="110">
  <autoFilter ref="A44:H4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47:H48" totalsRowShown="0" headerRowDxfId="108" dataDxfId="107">
  <autoFilter ref="A47:H4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51:H57" totalsRowShown="0" headerRowDxfId="89" dataDxfId="88">
  <autoFilter ref="A51:H5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63">
  <autoFilter ref="A2:AO5"/>
  <tableColumns count="41">
    <tableColumn id="1" name="Group" dataDxfId="265"/>
    <tableColumn id="2" name="Vertex Color" dataDxfId="264"/>
    <tableColumn id="3" name="Vertex Shape" dataDxfId="262"/>
    <tableColumn id="22" name="Visibility" dataDxfId="263"/>
    <tableColumn id="4" name="Collapsed?"/>
    <tableColumn id="18" name="Label" dataDxfId="362"/>
    <tableColumn id="20" name="Collapsed X"/>
    <tableColumn id="21" name="Collapsed Y"/>
    <tableColumn id="6" name="ID" dataDxfId="361"/>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360" dataDxfId="359">
  <autoFilter ref="A1:C7"/>
  <tableColumns count="3">
    <tableColumn id="1" name="Group" dataDxfId="261"/>
    <tableColumn id="2" name="Vertex" dataDxfId="260"/>
    <tableColumn id="3" name="Vertex ID" dataDxfId="2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340">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theepochtimes.com/new-zealand-government-to-use-emission-trading-scheme-to-fund-ev-rollout_4471459.html?utm_source=ref_share&amp;utm_campaign=tw&amp;rs=SHRNRRCV" TargetMode="External" /><Relationship Id="rId2" Type="http://schemas.openxmlformats.org/officeDocument/2006/relationships/hyperlink" Target="https://truthusa.us/business-news/new-zealand-government-to-use-emission-trading-scheme-to-fund-ev-rollout/" TargetMode="External" /><Relationship Id="rId3" Type="http://schemas.openxmlformats.org/officeDocument/2006/relationships/hyperlink" Target="https://businessdesk.co.nz/article/climate-change/concrete-govt-eyes-carbon-border-tax" TargetMode="External" /><Relationship Id="rId4" Type="http://schemas.openxmlformats.org/officeDocument/2006/relationships/hyperlink" Target="https://www.theepochtimes.com/new-zealand-government-to-use-emission-trading-scheme-to-fund-ev-rollout_4471459.html?utm_source=ref_share&amp;utm_campaign=tw&amp;rs=SHRNRRCV" TargetMode="External" /><Relationship Id="rId5" Type="http://schemas.openxmlformats.org/officeDocument/2006/relationships/hyperlink" Target="https://truthusa.us/business-news/new-zealand-government-to-use-emission-trading-scheme-to-fund-ev-rollout/" TargetMode="External" /><Relationship Id="rId6" Type="http://schemas.openxmlformats.org/officeDocument/2006/relationships/hyperlink" Target="https://businessdesk.co.nz/article/climate-change/concrete-govt-eyes-carbon-border-tax" TargetMode="External" /><Relationship Id="rId7" Type="http://schemas.openxmlformats.org/officeDocument/2006/relationships/table" Target="../tables/table17.xm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17.7109375" style="0" bestFit="1" customWidth="1"/>
    <col min="59" max="59" width="22.140625" style="0" bestFit="1" customWidth="1"/>
    <col min="60" max="60" width="17.7109375" style="0" bestFit="1" customWidth="1"/>
    <col min="61" max="61" width="22.140625" style="0" bestFit="1" customWidth="1"/>
    <col min="62" max="62" width="17.7109375" style="0" bestFit="1" customWidth="1"/>
    <col min="63" max="63" width="22.140625" style="0" bestFit="1" customWidth="1"/>
    <col min="64" max="64" width="16.8515625" style="0" bestFit="1" customWidth="1"/>
    <col min="65" max="65" width="20.57421875" style="0" bestFit="1" customWidth="1"/>
    <col min="66" max="66" width="14.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340</v>
      </c>
      <c r="BD2" s="13" t="s">
        <v>348</v>
      </c>
      <c r="BE2" s="13" t="s">
        <v>349</v>
      </c>
      <c r="BF2" s="68" t="s">
        <v>403</v>
      </c>
      <c r="BG2" s="68" t="s">
        <v>404</v>
      </c>
      <c r="BH2" s="68" t="s">
        <v>405</v>
      </c>
      <c r="BI2" s="68" t="s">
        <v>406</v>
      </c>
      <c r="BJ2" s="68" t="s">
        <v>407</v>
      </c>
      <c r="BK2" s="68" t="s">
        <v>408</v>
      </c>
      <c r="BL2" s="68" t="s">
        <v>409</v>
      </c>
      <c r="BM2" s="68" t="s">
        <v>410</v>
      </c>
      <c r="BN2" s="68" t="s">
        <v>411</v>
      </c>
    </row>
    <row r="3" spans="1:66" ht="15" customHeight="1">
      <c r="A3" s="81" t="s">
        <v>261</v>
      </c>
      <c r="B3" s="81" t="s">
        <v>261</v>
      </c>
      <c r="C3" s="53" t="s">
        <v>534</v>
      </c>
      <c r="D3" s="54">
        <v>5</v>
      </c>
      <c r="E3" s="66"/>
      <c r="F3" s="55">
        <v>50</v>
      </c>
      <c r="G3" s="53"/>
      <c r="H3" s="57"/>
      <c r="I3" s="56"/>
      <c r="J3" s="56"/>
      <c r="K3" s="36" t="s">
        <v>65</v>
      </c>
      <c r="L3" s="62">
        <v>3</v>
      </c>
      <c r="M3" s="62"/>
      <c r="N3" s="63"/>
      <c r="O3" s="82" t="s">
        <v>219</v>
      </c>
      <c r="P3" s="84">
        <v>44698.4234375</v>
      </c>
      <c r="Q3" s="82" t="s">
        <v>266</v>
      </c>
      <c r="R3" s="86" t="str">
        <f>HYPERLINK("https://truthusa.us/business-news/new-zealand-government-to-use-emission-trading-scheme-to-fund-ev-rollout/")</f>
        <v>https://truthusa.us/business-news/new-zealand-government-to-use-emission-trading-scheme-to-fund-ev-rollout/</v>
      </c>
      <c r="S3" s="82" t="s">
        <v>269</v>
      </c>
      <c r="T3" s="82"/>
      <c r="U3" s="86" t="str">
        <f>HYPERLINK("https://pbs.twimg.com/media/FS88bgXWQAEDE5I.jpg")</f>
        <v>https://pbs.twimg.com/media/FS88bgXWQAEDE5I.jpg</v>
      </c>
      <c r="V3" s="86" t="str">
        <f>HYPERLINK("https://pbs.twimg.com/media/FS88bgXWQAEDE5I.jpg")</f>
        <v>https://pbs.twimg.com/media/FS88bgXWQAEDE5I.jpg</v>
      </c>
      <c r="W3" s="84">
        <v>44698.4234375</v>
      </c>
      <c r="X3" s="89">
        <v>44698</v>
      </c>
      <c r="Y3" s="91" t="s">
        <v>277</v>
      </c>
      <c r="Z3" s="86" t="str">
        <f>HYPERLINK("https://twitter.com/izzorv6/status/1526505243541913600")</f>
        <v>https://twitter.com/izzorv6/status/1526505243541913600</v>
      </c>
      <c r="AA3" s="82"/>
      <c r="AB3" s="82"/>
      <c r="AC3" s="91" t="s">
        <v>282</v>
      </c>
      <c r="AD3" s="82"/>
      <c r="AE3" s="82" t="b">
        <v>0</v>
      </c>
      <c r="AF3" s="82">
        <v>1</v>
      </c>
      <c r="AG3" s="91" t="s">
        <v>283</v>
      </c>
      <c r="AH3" s="82" t="b">
        <v>0</v>
      </c>
      <c r="AI3" s="82" t="s">
        <v>284</v>
      </c>
      <c r="AJ3" s="82"/>
      <c r="AK3" s="91" t="s">
        <v>283</v>
      </c>
      <c r="AL3" s="82" t="b">
        <v>0</v>
      </c>
      <c r="AM3" s="82">
        <v>1</v>
      </c>
      <c r="AN3" s="91" t="s">
        <v>283</v>
      </c>
      <c r="AO3" s="91" t="s">
        <v>288</v>
      </c>
      <c r="AP3" s="82" t="b">
        <v>0</v>
      </c>
      <c r="AQ3" s="91" t="s">
        <v>282</v>
      </c>
      <c r="AR3" s="82" t="s">
        <v>219</v>
      </c>
      <c r="AS3" s="82">
        <v>0</v>
      </c>
      <c r="AT3" s="82">
        <v>0</v>
      </c>
      <c r="AU3" s="82"/>
      <c r="AV3" s="82"/>
      <c r="AW3" s="82"/>
      <c r="AX3" s="82"/>
      <c r="AY3" s="82"/>
      <c r="AZ3" s="82"/>
      <c r="BA3" s="82"/>
      <c r="BB3" s="82"/>
      <c r="BC3">
        <v>1</v>
      </c>
      <c r="BD3" s="82" t="str">
        <f>REPLACE(INDEX(GroupVertices[Group],MATCH(Edges[[#This Row],[Vertex 1]],GroupVertices[Vertex],0)),1,1,"")</f>
        <v>2</v>
      </c>
      <c r="BE3" s="82" t="str">
        <f>REPLACE(INDEX(GroupVertices[Group],MATCH(Edges[[#This Row],[Vertex 2]],GroupVertices[Vertex],0)),1,1,"")</f>
        <v>2</v>
      </c>
      <c r="BF3" s="51">
        <v>0</v>
      </c>
      <c r="BG3" s="52">
        <v>0</v>
      </c>
      <c r="BH3" s="51">
        <v>1</v>
      </c>
      <c r="BI3" s="52">
        <v>2.7777777777777777</v>
      </c>
      <c r="BJ3" s="51">
        <v>0</v>
      </c>
      <c r="BK3" s="52">
        <v>0</v>
      </c>
      <c r="BL3" s="51">
        <v>35</v>
      </c>
      <c r="BM3" s="52">
        <v>97.22222222222223</v>
      </c>
      <c r="BN3" s="51">
        <v>36</v>
      </c>
    </row>
    <row r="4" spans="1:66" ht="15" customHeight="1">
      <c r="A4" s="81" t="s">
        <v>257</v>
      </c>
      <c r="B4" s="81" t="s">
        <v>261</v>
      </c>
      <c r="C4" s="53" t="s">
        <v>534</v>
      </c>
      <c r="D4" s="54">
        <v>5</v>
      </c>
      <c r="E4" s="53"/>
      <c r="F4" s="55">
        <v>50</v>
      </c>
      <c r="G4" s="53"/>
      <c r="H4" s="57"/>
      <c r="I4" s="56"/>
      <c r="J4" s="56"/>
      <c r="K4" s="36" t="s">
        <v>65</v>
      </c>
      <c r="L4" s="62">
        <v>4</v>
      </c>
      <c r="M4" s="62"/>
      <c r="N4" s="63"/>
      <c r="O4" s="83" t="s">
        <v>263</v>
      </c>
      <c r="P4" s="85">
        <v>44698.449537037035</v>
      </c>
      <c r="Q4" s="83" t="s">
        <v>266</v>
      </c>
      <c r="R4" s="87" t="str">
        <f>HYPERLINK("https://truthusa.us/business-news/new-zealand-government-to-use-emission-trading-scheme-to-fund-ev-rollout/")</f>
        <v>https://truthusa.us/business-news/new-zealand-government-to-use-emission-trading-scheme-to-fund-ev-rollout/</v>
      </c>
      <c r="S4" s="83" t="s">
        <v>269</v>
      </c>
      <c r="T4" s="83"/>
      <c r="U4" s="87" t="str">
        <f>HYPERLINK("https://pbs.twimg.com/media/FS88bgXWQAEDE5I.jpg")</f>
        <v>https://pbs.twimg.com/media/FS88bgXWQAEDE5I.jpg</v>
      </c>
      <c r="V4" s="87" t="str">
        <f>HYPERLINK("https://pbs.twimg.com/media/FS88bgXWQAEDE5I.jpg")</f>
        <v>https://pbs.twimg.com/media/FS88bgXWQAEDE5I.jpg</v>
      </c>
      <c r="W4" s="85">
        <v>44698.449537037035</v>
      </c>
      <c r="X4" s="90">
        <v>44698</v>
      </c>
      <c r="Y4" s="88" t="s">
        <v>273</v>
      </c>
      <c r="Z4" s="87" t="str">
        <f>HYPERLINK("https://twitter.com/l_pugmire/status/1526514702301696000")</f>
        <v>https://twitter.com/l_pugmire/status/1526514702301696000</v>
      </c>
      <c r="AA4" s="83"/>
      <c r="AB4" s="83"/>
      <c r="AC4" s="88" t="s">
        <v>278</v>
      </c>
      <c r="AD4" s="83"/>
      <c r="AE4" s="83" t="b">
        <v>0</v>
      </c>
      <c r="AF4" s="83">
        <v>0</v>
      </c>
      <c r="AG4" s="88" t="s">
        <v>283</v>
      </c>
      <c r="AH4" s="83" t="b">
        <v>0</v>
      </c>
      <c r="AI4" s="83" t="s">
        <v>284</v>
      </c>
      <c r="AJ4" s="83"/>
      <c r="AK4" s="88" t="s">
        <v>283</v>
      </c>
      <c r="AL4" s="83" t="b">
        <v>0</v>
      </c>
      <c r="AM4" s="83">
        <v>1</v>
      </c>
      <c r="AN4" s="88" t="s">
        <v>282</v>
      </c>
      <c r="AO4" s="88" t="s">
        <v>285</v>
      </c>
      <c r="AP4" s="83" t="b">
        <v>0</v>
      </c>
      <c r="AQ4" s="88" t="s">
        <v>282</v>
      </c>
      <c r="AR4" s="83" t="s">
        <v>219</v>
      </c>
      <c r="AS4" s="83">
        <v>0</v>
      </c>
      <c r="AT4" s="83">
        <v>0</v>
      </c>
      <c r="AU4" s="83"/>
      <c r="AV4" s="83"/>
      <c r="AW4" s="83"/>
      <c r="AX4" s="83"/>
      <c r="AY4" s="83"/>
      <c r="AZ4" s="83"/>
      <c r="BA4" s="83"/>
      <c r="BB4" s="83"/>
      <c r="BC4">
        <v>1</v>
      </c>
      <c r="BD4" s="82" t="str">
        <f>REPLACE(INDEX(GroupVertices[Group],MATCH(Edges[[#This Row],[Vertex 1]],GroupVertices[Vertex],0)),1,1,"")</f>
        <v>2</v>
      </c>
      <c r="BE4" s="82" t="str">
        <f>REPLACE(INDEX(GroupVertices[Group],MATCH(Edges[[#This Row],[Vertex 2]],GroupVertices[Vertex],0)),1,1,"")</f>
        <v>2</v>
      </c>
      <c r="BF4" s="51">
        <v>0</v>
      </c>
      <c r="BG4" s="52">
        <v>0</v>
      </c>
      <c r="BH4" s="51">
        <v>1</v>
      </c>
      <c r="BI4" s="52">
        <v>2.7777777777777777</v>
      </c>
      <c r="BJ4" s="51">
        <v>0</v>
      </c>
      <c r="BK4" s="52">
        <v>0</v>
      </c>
      <c r="BL4" s="51">
        <v>35</v>
      </c>
      <c r="BM4" s="52">
        <v>97.22222222222223</v>
      </c>
      <c r="BN4" s="51">
        <v>36</v>
      </c>
    </row>
    <row r="5" spans="1:66" ht="28.8">
      <c r="A5" s="81" t="s">
        <v>258</v>
      </c>
      <c r="B5" s="81" t="s">
        <v>258</v>
      </c>
      <c r="C5" s="53" t="s">
        <v>534</v>
      </c>
      <c r="D5" s="54">
        <v>5</v>
      </c>
      <c r="E5" s="53"/>
      <c r="F5" s="55">
        <v>50</v>
      </c>
      <c r="G5" s="53"/>
      <c r="H5" s="57"/>
      <c r="I5" s="56"/>
      <c r="J5" s="56"/>
      <c r="K5" s="36" t="s">
        <v>65</v>
      </c>
      <c r="L5" s="62">
        <v>5</v>
      </c>
      <c r="M5" s="62"/>
      <c r="N5" s="63"/>
      <c r="O5" s="83" t="s">
        <v>219</v>
      </c>
      <c r="P5" s="85">
        <v>44698.89925925926</v>
      </c>
      <c r="Q5" s="83" t="s">
        <v>267</v>
      </c>
      <c r="R5" s="87" t="str">
        <f>HYPERLINK("https://businessdesk.co.nz/article/climate-change/concrete-govt-eyes-carbon-border-tax")</f>
        <v>https://businessdesk.co.nz/article/climate-change/concrete-govt-eyes-carbon-border-tax</v>
      </c>
      <c r="S5" s="83" t="s">
        <v>270</v>
      </c>
      <c r="T5" s="83"/>
      <c r="U5" s="83"/>
      <c r="V5" s="87" t="str">
        <f>HYPERLINK("https://pbs.twimg.com/profile_images/1229581468113854464/YdbOAsfr_normal.jpg")</f>
        <v>https://pbs.twimg.com/profile_images/1229581468113854464/YdbOAsfr_normal.jpg</v>
      </c>
      <c r="W5" s="85">
        <v>44698.89925925926</v>
      </c>
      <c r="X5" s="90">
        <v>44698</v>
      </c>
      <c r="Y5" s="88" t="s">
        <v>274</v>
      </c>
      <c r="Z5" s="87" t="str">
        <f>HYPERLINK("https://twitter.com/businessdesk_nz/status/1526677673736798208")</f>
        <v>https://twitter.com/businessdesk_nz/status/1526677673736798208</v>
      </c>
      <c r="AA5" s="83"/>
      <c r="AB5" s="83"/>
      <c r="AC5" s="88" t="s">
        <v>279</v>
      </c>
      <c r="AD5" s="83"/>
      <c r="AE5" s="83" t="b">
        <v>0</v>
      </c>
      <c r="AF5" s="83">
        <v>0</v>
      </c>
      <c r="AG5" s="88" t="s">
        <v>283</v>
      </c>
      <c r="AH5" s="83" t="b">
        <v>0</v>
      </c>
      <c r="AI5" s="83" t="s">
        <v>284</v>
      </c>
      <c r="AJ5" s="83"/>
      <c r="AK5" s="88" t="s">
        <v>283</v>
      </c>
      <c r="AL5" s="83" t="b">
        <v>0</v>
      </c>
      <c r="AM5" s="83">
        <v>0</v>
      </c>
      <c r="AN5" s="88" t="s">
        <v>283</v>
      </c>
      <c r="AO5" s="88" t="s">
        <v>286</v>
      </c>
      <c r="AP5" s="83" t="b">
        <v>0</v>
      </c>
      <c r="AQ5" s="88" t="s">
        <v>279</v>
      </c>
      <c r="AR5" s="83" t="s">
        <v>219</v>
      </c>
      <c r="AS5" s="83">
        <v>0</v>
      </c>
      <c r="AT5" s="83">
        <v>0</v>
      </c>
      <c r="AU5" s="83"/>
      <c r="AV5" s="83"/>
      <c r="AW5" s="83"/>
      <c r="AX5" s="83"/>
      <c r="AY5" s="83"/>
      <c r="AZ5" s="83"/>
      <c r="BA5" s="83"/>
      <c r="BB5" s="83"/>
      <c r="BC5">
        <v>1</v>
      </c>
      <c r="BD5" s="82" t="str">
        <f>REPLACE(INDEX(GroupVertices[Group],MATCH(Edges[[#This Row],[Vertex 1]],GroupVertices[Vertex],0)),1,1,"")</f>
        <v>3</v>
      </c>
      <c r="BE5" s="82" t="str">
        <f>REPLACE(INDEX(GroupVertices[Group],MATCH(Edges[[#This Row],[Vertex 2]],GroupVertices[Vertex],0)),1,1,"")</f>
        <v>3</v>
      </c>
      <c r="BF5" s="51">
        <v>3</v>
      </c>
      <c r="BG5" s="52">
        <v>7.142857142857143</v>
      </c>
      <c r="BH5" s="51">
        <v>0</v>
      </c>
      <c r="BI5" s="52">
        <v>0</v>
      </c>
      <c r="BJ5" s="51">
        <v>0</v>
      </c>
      <c r="BK5" s="52">
        <v>0</v>
      </c>
      <c r="BL5" s="51">
        <v>39</v>
      </c>
      <c r="BM5" s="52">
        <v>92.85714285714286</v>
      </c>
      <c r="BN5" s="51">
        <v>42</v>
      </c>
    </row>
    <row r="6" spans="1:66" ht="28.8">
      <c r="A6" s="81" t="s">
        <v>259</v>
      </c>
      <c r="B6" s="81" t="s">
        <v>262</v>
      </c>
      <c r="C6" s="53" t="s">
        <v>534</v>
      </c>
      <c r="D6" s="54">
        <v>5</v>
      </c>
      <c r="E6" s="53"/>
      <c r="F6" s="55">
        <v>50</v>
      </c>
      <c r="G6" s="53"/>
      <c r="H6" s="57"/>
      <c r="I6" s="56"/>
      <c r="J6" s="56"/>
      <c r="K6" s="36" t="s">
        <v>65</v>
      </c>
      <c r="L6" s="62">
        <v>6</v>
      </c>
      <c r="M6" s="62"/>
      <c r="N6" s="63"/>
      <c r="O6" s="83" t="s">
        <v>264</v>
      </c>
      <c r="P6" s="85">
        <v>44699.107719907406</v>
      </c>
      <c r="Q6" s="83" t="s">
        <v>268</v>
      </c>
      <c r="R6" s="87"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6" s="83" t="s">
        <v>271</v>
      </c>
      <c r="T6" s="88" t="s">
        <v>272</v>
      </c>
      <c r="U6" s="83"/>
      <c r="V6" s="87" t="str">
        <f>HYPERLINK("https://pbs.twimg.com/profile_images/1288654635125760000/Sd4jIIxW_normal.jpg")</f>
        <v>https://pbs.twimg.com/profile_images/1288654635125760000/Sd4jIIxW_normal.jpg</v>
      </c>
      <c r="W6" s="85">
        <v>44699.107719907406</v>
      </c>
      <c r="X6" s="90">
        <v>44699</v>
      </c>
      <c r="Y6" s="88" t="s">
        <v>275</v>
      </c>
      <c r="Z6" s="87" t="str">
        <f>HYPERLINK("https://twitter.com/auepochtimes/status/1526753216859365377")</f>
        <v>https://twitter.com/auepochtimes/status/1526753216859365377</v>
      </c>
      <c r="AA6" s="83"/>
      <c r="AB6" s="83"/>
      <c r="AC6" s="88" t="s">
        <v>280</v>
      </c>
      <c r="AD6" s="83"/>
      <c r="AE6" s="83" t="b">
        <v>0</v>
      </c>
      <c r="AF6" s="83">
        <v>1</v>
      </c>
      <c r="AG6" s="88" t="s">
        <v>283</v>
      </c>
      <c r="AH6" s="83" t="b">
        <v>0</v>
      </c>
      <c r="AI6" s="83" t="s">
        <v>284</v>
      </c>
      <c r="AJ6" s="83"/>
      <c r="AK6" s="88" t="s">
        <v>283</v>
      </c>
      <c r="AL6" s="83" t="b">
        <v>0</v>
      </c>
      <c r="AM6" s="83">
        <v>2</v>
      </c>
      <c r="AN6" s="88" t="s">
        <v>283</v>
      </c>
      <c r="AO6" s="88" t="s">
        <v>287</v>
      </c>
      <c r="AP6" s="83" t="b">
        <v>0</v>
      </c>
      <c r="AQ6" s="88" t="s">
        <v>280</v>
      </c>
      <c r="AR6" s="83" t="s">
        <v>219</v>
      </c>
      <c r="AS6" s="83">
        <v>0</v>
      </c>
      <c r="AT6" s="83">
        <v>0</v>
      </c>
      <c r="AU6" s="83"/>
      <c r="AV6" s="83"/>
      <c r="AW6" s="83"/>
      <c r="AX6" s="83"/>
      <c r="AY6" s="83"/>
      <c r="AZ6" s="83"/>
      <c r="BA6" s="83"/>
      <c r="BB6" s="83"/>
      <c r="BC6">
        <v>1</v>
      </c>
      <c r="BD6" s="82" t="str">
        <f>REPLACE(INDEX(GroupVertices[Group],MATCH(Edges[[#This Row],[Vertex 1]],GroupVertices[Vertex],0)),1,1,"")</f>
        <v>1</v>
      </c>
      <c r="BE6" s="82" t="str">
        <f>REPLACE(INDEX(GroupVertices[Group],MATCH(Edges[[#This Row],[Vertex 2]],GroupVertices[Vertex],0)),1,1,"")</f>
        <v>1</v>
      </c>
      <c r="BF6" s="51">
        <v>0</v>
      </c>
      <c r="BG6" s="52">
        <v>0</v>
      </c>
      <c r="BH6" s="51">
        <v>1</v>
      </c>
      <c r="BI6" s="52">
        <v>2.7027027027027026</v>
      </c>
      <c r="BJ6" s="51">
        <v>0</v>
      </c>
      <c r="BK6" s="52">
        <v>0</v>
      </c>
      <c r="BL6" s="51">
        <v>36</v>
      </c>
      <c r="BM6" s="52">
        <v>97.29729729729729</v>
      </c>
      <c r="BN6" s="51">
        <v>37</v>
      </c>
    </row>
    <row r="7" spans="1:66" ht="28.8">
      <c r="A7" s="81" t="s">
        <v>260</v>
      </c>
      <c r="B7" s="81" t="s">
        <v>262</v>
      </c>
      <c r="C7" s="53" t="s">
        <v>534</v>
      </c>
      <c r="D7" s="54">
        <v>5</v>
      </c>
      <c r="E7" s="53"/>
      <c r="F7" s="55">
        <v>50</v>
      </c>
      <c r="G7" s="53"/>
      <c r="H7" s="57"/>
      <c r="I7" s="56"/>
      <c r="J7" s="56"/>
      <c r="K7" s="36" t="s">
        <v>65</v>
      </c>
      <c r="L7" s="62">
        <v>7</v>
      </c>
      <c r="M7" s="62"/>
      <c r="N7" s="63"/>
      <c r="O7" s="83" t="s">
        <v>265</v>
      </c>
      <c r="P7" s="85">
        <v>44699.11189814815</v>
      </c>
      <c r="Q7" s="83" t="s">
        <v>268</v>
      </c>
      <c r="R7" s="87"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7" s="83" t="s">
        <v>271</v>
      </c>
      <c r="T7" s="88" t="s">
        <v>272</v>
      </c>
      <c r="U7" s="83"/>
      <c r="V7" s="87" t="str">
        <f>HYPERLINK("https://pbs.twimg.com/profile_images/1094681472160673792/mqK_dabr_normal.jpg")</f>
        <v>https://pbs.twimg.com/profile_images/1094681472160673792/mqK_dabr_normal.jpg</v>
      </c>
      <c r="W7" s="85">
        <v>44699.11189814815</v>
      </c>
      <c r="X7" s="90">
        <v>44699</v>
      </c>
      <c r="Y7" s="88" t="s">
        <v>276</v>
      </c>
      <c r="Z7" s="87" t="str">
        <f>HYPERLINK("https://twitter.com/kjusticemotors/status/1526754733293199362")</f>
        <v>https://twitter.com/kjusticemotors/status/1526754733293199362</v>
      </c>
      <c r="AA7" s="83"/>
      <c r="AB7" s="83"/>
      <c r="AC7" s="88" t="s">
        <v>281</v>
      </c>
      <c r="AD7" s="83"/>
      <c r="AE7" s="83" t="b">
        <v>0</v>
      </c>
      <c r="AF7" s="83">
        <v>0</v>
      </c>
      <c r="AG7" s="88" t="s">
        <v>283</v>
      </c>
      <c r="AH7" s="83" t="b">
        <v>0</v>
      </c>
      <c r="AI7" s="83" t="s">
        <v>284</v>
      </c>
      <c r="AJ7" s="83"/>
      <c r="AK7" s="88" t="s">
        <v>283</v>
      </c>
      <c r="AL7" s="83" t="b">
        <v>0</v>
      </c>
      <c r="AM7" s="83">
        <v>2</v>
      </c>
      <c r="AN7" s="88" t="s">
        <v>280</v>
      </c>
      <c r="AO7" s="88" t="s">
        <v>285</v>
      </c>
      <c r="AP7" s="83" t="b">
        <v>0</v>
      </c>
      <c r="AQ7" s="88" t="s">
        <v>280</v>
      </c>
      <c r="AR7" s="83" t="s">
        <v>219</v>
      </c>
      <c r="AS7" s="83">
        <v>0</v>
      </c>
      <c r="AT7" s="83">
        <v>0</v>
      </c>
      <c r="AU7" s="83"/>
      <c r="AV7" s="83"/>
      <c r="AW7" s="83"/>
      <c r="AX7" s="83"/>
      <c r="AY7" s="83"/>
      <c r="AZ7" s="83"/>
      <c r="BA7" s="83"/>
      <c r="BB7" s="83"/>
      <c r="BC7">
        <v>1</v>
      </c>
      <c r="BD7" s="82" t="str">
        <f>REPLACE(INDEX(GroupVertices[Group],MATCH(Edges[[#This Row],[Vertex 1]],GroupVertices[Vertex],0)),1,1,"")</f>
        <v>1</v>
      </c>
      <c r="BE7" s="82" t="str">
        <f>REPLACE(INDEX(GroupVertices[Group],MATCH(Edges[[#This Row],[Vertex 2]],GroupVertices[Vertex],0)),1,1,"")</f>
        <v>1</v>
      </c>
      <c r="BF7" s="51"/>
      <c r="BG7" s="52"/>
      <c r="BH7" s="51"/>
      <c r="BI7" s="52"/>
      <c r="BJ7" s="51"/>
      <c r="BK7" s="52"/>
      <c r="BL7" s="51"/>
      <c r="BM7" s="52"/>
      <c r="BN7" s="51"/>
    </row>
    <row r="8" spans="1:66" ht="28.8">
      <c r="A8" s="81" t="s">
        <v>260</v>
      </c>
      <c r="B8" s="81" t="s">
        <v>259</v>
      </c>
      <c r="C8" s="53" t="s">
        <v>534</v>
      </c>
      <c r="D8" s="54">
        <v>5</v>
      </c>
      <c r="E8" s="53"/>
      <c r="F8" s="55">
        <v>50</v>
      </c>
      <c r="G8" s="53"/>
      <c r="H8" s="57"/>
      <c r="I8" s="56"/>
      <c r="J8" s="56"/>
      <c r="K8" s="36" t="s">
        <v>65</v>
      </c>
      <c r="L8" s="62">
        <v>8</v>
      </c>
      <c r="M8" s="62"/>
      <c r="N8" s="63"/>
      <c r="O8" s="83" t="s">
        <v>263</v>
      </c>
      <c r="P8" s="85">
        <v>44699.11189814815</v>
      </c>
      <c r="Q8" s="83" t="s">
        <v>268</v>
      </c>
      <c r="R8" s="87"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8" s="83" t="s">
        <v>271</v>
      </c>
      <c r="T8" s="88" t="s">
        <v>272</v>
      </c>
      <c r="U8" s="83"/>
      <c r="V8" s="87" t="str">
        <f>HYPERLINK("https://pbs.twimg.com/profile_images/1094681472160673792/mqK_dabr_normal.jpg")</f>
        <v>https://pbs.twimg.com/profile_images/1094681472160673792/mqK_dabr_normal.jpg</v>
      </c>
      <c r="W8" s="85">
        <v>44699.11189814815</v>
      </c>
      <c r="X8" s="90">
        <v>44699</v>
      </c>
      <c r="Y8" s="88" t="s">
        <v>276</v>
      </c>
      <c r="Z8" s="87" t="str">
        <f>HYPERLINK("https://twitter.com/kjusticemotors/status/1526754733293199362")</f>
        <v>https://twitter.com/kjusticemotors/status/1526754733293199362</v>
      </c>
      <c r="AA8" s="83"/>
      <c r="AB8" s="83"/>
      <c r="AC8" s="88" t="s">
        <v>281</v>
      </c>
      <c r="AD8" s="83"/>
      <c r="AE8" s="83" t="b">
        <v>0</v>
      </c>
      <c r="AF8" s="83">
        <v>0</v>
      </c>
      <c r="AG8" s="88" t="s">
        <v>283</v>
      </c>
      <c r="AH8" s="83" t="b">
        <v>0</v>
      </c>
      <c r="AI8" s="83" t="s">
        <v>284</v>
      </c>
      <c r="AJ8" s="83"/>
      <c r="AK8" s="88" t="s">
        <v>283</v>
      </c>
      <c r="AL8" s="83" t="b">
        <v>0</v>
      </c>
      <c r="AM8" s="83">
        <v>2</v>
      </c>
      <c r="AN8" s="88" t="s">
        <v>280</v>
      </c>
      <c r="AO8" s="88" t="s">
        <v>285</v>
      </c>
      <c r="AP8" s="83" t="b">
        <v>0</v>
      </c>
      <c r="AQ8" s="88" t="s">
        <v>280</v>
      </c>
      <c r="AR8" s="83" t="s">
        <v>219</v>
      </c>
      <c r="AS8" s="83">
        <v>0</v>
      </c>
      <c r="AT8" s="83">
        <v>0</v>
      </c>
      <c r="AU8" s="83"/>
      <c r="AV8" s="83"/>
      <c r="AW8" s="83"/>
      <c r="AX8" s="83"/>
      <c r="AY8" s="83"/>
      <c r="AZ8" s="83"/>
      <c r="BA8" s="83"/>
      <c r="BB8" s="83"/>
      <c r="BC8">
        <v>1</v>
      </c>
      <c r="BD8" s="82" t="str">
        <f>REPLACE(INDEX(GroupVertices[Group],MATCH(Edges[[#This Row],[Vertex 1]],GroupVertices[Vertex],0)),1,1,"")</f>
        <v>1</v>
      </c>
      <c r="BE8" s="82" t="str">
        <f>REPLACE(INDEX(GroupVertices[Group],MATCH(Edges[[#This Row],[Vertex 2]],GroupVertices[Vertex],0)),1,1,"")</f>
        <v>1</v>
      </c>
      <c r="BF8" s="51">
        <v>0</v>
      </c>
      <c r="BG8" s="52">
        <v>0</v>
      </c>
      <c r="BH8" s="51">
        <v>1</v>
      </c>
      <c r="BI8" s="52">
        <v>2.7027027027027026</v>
      </c>
      <c r="BJ8" s="51">
        <v>0</v>
      </c>
      <c r="BK8" s="52">
        <v>0</v>
      </c>
      <c r="BL8" s="51">
        <v>36</v>
      </c>
      <c r="BM8" s="52">
        <v>97.29729729729729</v>
      </c>
      <c r="BN8" s="51">
        <v>37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F59D5-513D-482C-9918-E031BECC55B0}">
  <dimension ref="A1:C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414</v>
      </c>
      <c r="B2" s="122" t="s">
        <v>415</v>
      </c>
      <c r="C2" s="68" t="s">
        <v>416</v>
      </c>
    </row>
    <row r="3" spans="1:3" ht="15">
      <c r="A3" s="121" t="s">
        <v>341</v>
      </c>
      <c r="B3" s="121" t="s">
        <v>341</v>
      </c>
      <c r="C3" s="36">
        <v>3</v>
      </c>
    </row>
    <row r="4" spans="1:3" ht="15">
      <c r="A4" s="121" t="s">
        <v>342</v>
      </c>
      <c r="B4" s="121" t="s">
        <v>342</v>
      </c>
      <c r="C4" s="36">
        <v>2</v>
      </c>
    </row>
    <row r="5" spans="1:3" ht="15">
      <c r="A5" s="121" t="s">
        <v>343</v>
      </c>
      <c r="B5" s="121" t="s">
        <v>343</v>
      </c>
      <c r="C5" s="36">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5C5D-1DC7-475C-A722-871E0E8958D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436</v>
      </c>
      <c r="B1" s="13" t="s">
        <v>17</v>
      </c>
    </row>
    <row r="2" spans="1:2" ht="15">
      <c r="A2" s="82" t="s">
        <v>437</v>
      </c>
      <c r="B2" s="82" t="s">
        <v>443</v>
      </c>
    </row>
    <row r="3" spans="1:2" ht="15">
      <c r="A3" s="83" t="s">
        <v>438</v>
      </c>
      <c r="B3" s="82" t="s">
        <v>444</v>
      </c>
    </row>
    <row r="4" spans="1:2" ht="15">
      <c r="A4" s="83" t="s">
        <v>439</v>
      </c>
      <c r="B4" s="82" t="s">
        <v>445</v>
      </c>
    </row>
    <row r="5" spans="1:2" ht="15">
      <c r="A5" s="83" t="s">
        <v>440</v>
      </c>
      <c r="B5" s="82" t="s">
        <v>446</v>
      </c>
    </row>
    <row r="6" spans="1:2" ht="15">
      <c r="A6" s="83" t="s">
        <v>441</v>
      </c>
      <c r="B6" s="82" t="s">
        <v>447</v>
      </c>
    </row>
    <row r="7" spans="1:2" ht="15">
      <c r="A7" s="83" t="s">
        <v>442</v>
      </c>
      <c r="B7" s="82"/>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0438-1728-42D4-97FF-6AB4E4876423}">
  <dimension ref="A1:B7"/>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448</v>
      </c>
      <c r="B1" s="13" t="s">
        <v>34</v>
      </c>
    </row>
    <row r="2" spans="1:2" ht="15">
      <c r="A2" s="115" t="s">
        <v>259</v>
      </c>
      <c r="B2" s="82">
        <v>0</v>
      </c>
    </row>
    <row r="3" spans="1:2" ht="15">
      <c r="A3" s="117" t="s">
        <v>262</v>
      </c>
      <c r="B3" s="82">
        <v>0</v>
      </c>
    </row>
    <row r="4" spans="1:2" ht="15">
      <c r="A4" s="117" t="s">
        <v>260</v>
      </c>
      <c r="B4" s="82">
        <v>0</v>
      </c>
    </row>
    <row r="5" spans="1:2" ht="15">
      <c r="A5" s="117" t="s">
        <v>261</v>
      </c>
      <c r="B5" s="82">
        <v>0</v>
      </c>
    </row>
    <row r="6" spans="1:2" ht="15">
      <c r="A6" s="117" t="s">
        <v>257</v>
      </c>
      <c r="B6" s="82">
        <v>0</v>
      </c>
    </row>
    <row r="7" spans="1:2" ht="15">
      <c r="A7" s="117" t="s">
        <v>258</v>
      </c>
      <c r="B7" s="82">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5FFFD-E7A1-4711-85A3-39519E5AF64D}">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00390625" style="0" bestFit="1" customWidth="1"/>
    <col min="58" max="58" width="17.7109375" style="0" bestFit="1" customWidth="1"/>
    <col min="59" max="59" width="22.140625" style="0" bestFit="1" customWidth="1"/>
    <col min="60" max="60" width="17.7109375" style="0" bestFit="1" customWidth="1"/>
    <col min="61" max="61" width="22.140625" style="0" bestFit="1" customWidth="1"/>
    <col min="62" max="62" width="17.7109375" style="0" bestFit="1" customWidth="1"/>
    <col min="63" max="63" width="22.140625" style="0" bestFit="1" customWidth="1"/>
    <col min="64" max="64" width="16.8515625" style="0" bestFit="1" customWidth="1"/>
    <col min="65" max="65" width="20.57421875" style="0" bestFit="1" customWidth="1"/>
    <col min="66" max="66" width="14.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340</v>
      </c>
      <c r="BD2" s="13" t="s">
        <v>348</v>
      </c>
      <c r="BE2" s="13" t="s">
        <v>349</v>
      </c>
      <c r="BF2" s="68" t="s">
        <v>403</v>
      </c>
      <c r="BG2" s="68" t="s">
        <v>404</v>
      </c>
      <c r="BH2" s="68" t="s">
        <v>405</v>
      </c>
      <c r="BI2" s="68" t="s">
        <v>406</v>
      </c>
      <c r="BJ2" s="68" t="s">
        <v>407</v>
      </c>
      <c r="BK2" s="68" t="s">
        <v>408</v>
      </c>
      <c r="BL2" s="68" t="s">
        <v>409</v>
      </c>
      <c r="BM2" s="68" t="s">
        <v>410</v>
      </c>
      <c r="BN2" s="68" t="s">
        <v>411</v>
      </c>
    </row>
    <row r="3" spans="1:66" ht="15" customHeight="1">
      <c r="A3" s="81" t="s">
        <v>261</v>
      </c>
      <c r="B3" s="81" t="s">
        <v>261</v>
      </c>
      <c r="C3" s="53"/>
      <c r="D3" s="54"/>
      <c r="E3" s="66"/>
      <c r="F3" s="55"/>
      <c r="G3" s="53"/>
      <c r="H3" s="57"/>
      <c r="I3" s="56"/>
      <c r="J3" s="56"/>
      <c r="K3" s="36" t="s">
        <v>65</v>
      </c>
      <c r="L3" s="62">
        <v>3</v>
      </c>
      <c r="M3" s="62"/>
      <c r="N3" s="63"/>
      <c r="O3" s="82" t="s">
        <v>219</v>
      </c>
      <c r="P3" s="84">
        <v>44698.4234375</v>
      </c>
      <c r="Q3" s="82" t="s">
        <v>266</v>
      </c>
      <c r="R3" s="86" t="str">
        <f>HYPERLINK("https://truthusa.us/business-news/new-zealand-government-to-use-emission-trading-scheme-to-fund-ev-rollout/")</f>
        <v>https://truthusa.us/business-news/new-zealand-government-to-use-emission-trading-scheme-to-fund-ev-rollout/</v>
      </c>
      <c r="S3" s="82" t="s">
        <v>269</v>
      </c>
      <c r="T3" s="82"/>
      <c r="U3" s="86" t="str">
        <f>HYPERLINK("https://pbs.twimg.com/media/FS88bgXWQAEDE5I.jpg")</f>
        <v>https://pbs.twimg.com/media/FS88bgXWQAEDE5I.jpg</v>
      </c>
      <c r="V3" s="86" t="str">
        <f>HYPERLINK("https://pbs.twimg.com/media/FS88bgXWQAEDE5I.jpg")</f>
        <v>https://pbs.twimg.com/media/FS88bgXWQAEDE5I.jpg</v>
      </c>
      <c r="W3" s="84">
        <v>44698.4234375</v>
      </c>
      <c r="X3" s="89">
        <v>44698</v>
      </c>
      <c r="Y3" s="91" t="s">
        <v>277</v>
      </c>
      <c r="Z3" s="86" t="str">
        <f>HYPERLINK("https://twitter.com/izzorv6/status/1526505243541913600")</f>
        <v>https://twitter.com/izzorv6/status/1526505243541913600</v>
      </c>
      <c r="AA3" s="82"/>
      <c r="AB3" s="82"/>
      <c r="AC3" s="91" t="s">
        <v>282</v>
      </c>
      <c r="AD3" s="82"/>
      <c r="AE3" s="82" t="b">
        <v>0</v>
      </c>
      <c r="AF3" s="82">
        <v>1</v>
      </c>
      <c r="AG3" s="91" t="s">
        <v>283</v>
      </c>
      <c r="AH3" s="82" t="b">
        <v>0</v>
      </c>
      <c r="AI3" s="82" t="s">
        <v>284</v>
      </c>
      <c r="AJ3" s="82"/>
      <c r="AK3" s="91" t="s">
        <v>283</v>
      </c>
      <c r="AL3" s="82" t="b">
        <v>0</v>
      </c>
      <c r="AM3" s="82">
        <v>1</v>
      </c>
      <c r="AN3" s="91" t="s">
        <v>283</v>
      </c>
      <c r="AO3" s="91" t="s">
        <v>288</v>
      </c>
      <c r="AP3" s="82" t="b">
        <v>0</v>
      </c>
      <c r="AQ3" s="91" t="s">
        <v>282</v>
      </c>
      <c r="AR3" s="82" t="s">
        <v>219</v>
      </c>
      <c r="AS3" s="82">
        <v>0</v>
      </c>
      <c r="AT3" s="82">
        <v>0</v>
      </c>
      <c r="AU3" s="82"/>
      <c r="AV3" s="82"/>
      <c r="AW3" s="82"/>
      <c r="AX3" s="82"/>
      <c r="AY3" s="82"/>
      <c r="AZ3" s="82"/>
      <c r="BA3" s="82"/>
      <c r="BB3" s="82"/>
      <c r="BC3">
        <v>1</v>
      </c>
      <c r="BD3" s="82" t="str">
        <f>REPLACE(INDEX(GroupVertices[Group],MATCH(Edges25[[#This Row],[Vertex 1]],GroupVertices[Vertex],0)),1,1,"")</f>
        <v>2</v>
      </c>
      <c r="BE3" s="82" t="str">
        <f>REPLACE(INDEX(GroupVertices[Group],MATCH(Edges25[[#This Row],[Vertex 2]],GroupVertices[Vertex],0)),1,1,"")</f>
        <v>2</v>
      </c>
      <c r="BF3" s="51">
        <v>0</v>
      </c>
      <c r="BG3" s="52">
        <v>0</v>
      </c>
      <c r="BH3" s="51">
        <v>1</v>
      </c>
      <c r="BI3" s="52">
        <v>2.7777777777777777</v>
      </c>
      <c r="BJ3" s="51">
        <v>0</v>
      </c>
      <c r="BK3" s="52">
        <v>0</v>
      </c>
      <c r="BL3" s="51">
        <v>35</v>
      </c>
      <c r="BM3" s="52">
        <v>97.22222222222223</v>
      </c>
      <c r="BN3" s="51">
        <v>36</v>
      </c>
    </row>
    <row r="4" spans="1:66" ht="15" customHeight="1">
      <c r="A4" s="81" t="s">
        <v>257</v>
      </c>
      <c r="B4" s="81" t="s">
        <v>261</v>
      </c>
      <c r="C4" s="53"/>
      <c r="D4" s="54"/>
      <c r="E4" s="53"/>
      <c r="F4" s="55"/>
      <c r="G4" s="53"/>
      <c r="H4" s="57"/>
      <c r="I4" s="56"/>
      <c r="J4" s="56"/>
      <c r="K4" s="36" t="s">
        <v>65</v>
      </c>
      <c r="L4" s="62">
        <v>4</v>
      </c>
      <c r="M4" s="62"/>
      <c r="N4" s="63"/>
      <c r="O4" s="83" t="s">
        <v>263</v>
      </c>
      <c r="P4" s="85">
        <v>44698.449537037035</v>
      </c>
      <c r="Q4" s="83" t="s">
        <v>266</v>
      </c>
      <c r="R4" s="87" t="str">
        <f>HYPERLINK("https://truthusa.us/business-news/new-zealand-government-to-use-emission-trading-scheme-to-fund-ev-rollout/")</f>
        <v>https://truthusa.us/business-news/new-zealand-government-to-use-emission-trading-scheme-to-fund-ev-rollout/</v>
      </c>
      <c r="S4" s="83" t="s">
        <v>269</v>
      </c>
      <c r="T4" s="83"/>
      <c r="U4" s="87" t="str">
        <f>HYPERLINK("https://pbs.twimg.com/media/FS88bgXWQAEDE5I.jpg")</f>
        <v>https://pbs.twimg.com/media/FS88bgXWQAEDE5I.jpg</v>
      </c>
      <c r="V4" s="87" t="str">
        <f>HYPERLINK("https://pbs.twimg.com/media/FS88bgXWQAEDE5I.jpg")</f>
        <v>https://pbs.twimg.com/media/FS88bgXWQAEDE5I.jpg</v>
      </c>
      <c r="W4" s="85">
        <v>44698.449537037035</v>
      </c>
      <c r="X4" s="90">
        <v>44698</v>
      </c>
      <c r="Y4" s="88" t="s">
        <v>273</v>
      </c>
      <c r="Z4" s="87" t="str">
        <f>HYPERLINK("https://twitter.com/l_pugmire/status/1526514702301696000")</f>
        <v>https://twitter.com/l_pugmire/status/1526514702301696000</v>
      </c>
      <c r="AA4" s="83"/>
      <c r="AB4" s="83"/>
      <c r="AC4" s="88" t="s">
        <v>278</v>
      </c>
      <c r="AD4" s="83"/>
      <c r="AE4" s="83" t="b">
        <v>0</v>
      </c>
      <c r="AF4" s="83">
        <v>0</v>
      </c>
      <c r="AG4" s="88" t="s">
        <v>283</v>
      </c>
      <c r="AH4" s="83" t="b">
        <v>0</v>
      </c>
      <c r="AI4" s="83" t="s">
        <v>284</v>
      </c>
      <c r="AJ4" s="83"/>
      <c r="AK4" s="88" t="s">
        <v>283</v>
      </c>
      <c r="AL4" s="83" t="b">
        <v>0</v>
      </c>
      <c r="AM4" s="83">
        <v>1</v>
      </c>
      <c r="AN4" s="88" t="s">
        <v>282</v>
      </c>
      <c r="AO4" s="88" t="s">
        <v>285</v>
      </c>
      <c r="AP4" s="83" t="b">
        <v>0</v>
      </c>
      <c r="AQ4" s="88" t="s">
        <v>282</v>
      </c>
      <c r="AR4" s="83" t="s">
        <v>219</v>
      </c>
      <c r="AS4" s="83">
        <v>0</v>
      </c>
      <c r="AT4" s="83">
        <v>0</v>
      </c>
      <c r="AU4" s="83"/>
      <c r="AV4" s="83"/>
      <c r="AW4" s="83"/>
      <c r="AX4" s="83"/>
      <c r="AY4" s="83"/>
      <c r="AZ4" s="83"/>
      <c r="BA4" s="83"/>
      <c r="BB4" s="83"/>
      <c r="BC4">
        <v>1</v>
      </c>
      <c r="BD4" s="82" t="str">
        <f>REPLACE(INDEX(GroupVertices[Group],MATCH(Edges25[[#This Row],[Vertex 1]],GroupVertices[Vertex],0)),1,1,"")</f>
        <v>2</v>
      </c>
      <c r="BE4" s="82" t="str">
        <f>REPLACE(INDEX(GroupVertices[Group],MATCH(Edges25[[#This Row],[Vertex 2]],GroupVertices[Vertex],0)),1,1,"")</f>
        <v>2</v>
      </c>
      <c r="BF4" s="51">
        <v>0</v>
      </c>
      <c r="BG4" s="52">
        <v>0</v>
      </c>
      <c r="BH4" s="51">
        <v>1</v>
      </c>
      <c r="BI4" s="52">
        <v>2.7777777777777777</v>
      </c>
      <c r="BJ4" s="51">
        <v>0</v>
      </c>
      <c r="BK4" s="52">
        <v>0</v>
      </c>
      <c r="BL4" s="51">
        <v>35</v>
      </c>
      <c r="BM4" s="52">
        <v>97.22222222222223</v>
      </c>
      <c r="BN4" s="51">
        <v>36</v>
      </c>
    </row>
    <row r="5" spans="1:66" ht="15">
      <c r="A5" s="81" t="s">
        <v>258</v>
      </c>
      <c r="B5" s="81" t="s">
        <v>258</v>
      </c>
      <c r="C5" s="53"/>
      <c r="D5" s="54"/>
      <c r="E5" s="53"/>
      <c r="F5" s="55"/>
      <c r="G5" s="53"/>
      <c r="H5" s="57"/>
      <c r="I5" s="56"/>
      <c r="J5" s="56"/>
      <c r="K5" s="36" t="s">
        <v>65</v>
      </c>
      <c r="L5" s="62">
        <v>5</v>
      </c>
      <c r="M5" s="62"/>
      <c r="N5" s="63"/>
      <c r="O5" s="83" t="s">
        <v>219</v>
      </c>
      <c r="P5" s="85">
        <v>44698.89925925926</v>
      </c>
      <c r="Q5" s="83" t="s">
        <v>267</v>
      </c>
      <c r="R5" s="87" t="str">
        <f>HYPERLINK("https://businessdesk.co.nz/article/climate-change/concrete-govt-eyes-carbon-border-tax")</f>
        <v>https://businessdesk.co.nz/article/climate-change/concrete-govt-eyes-carbon-border-tax</v>
      </c>
      <c r="S5" s="83" t="s">
        <v>270</v>
      </c>
      <c r="T5" s="83"/>
      <c r="U5" s="83"/>
      <c r="V5" s="87" t="str">
        <f>HYPERLINK("https://pbs.twimg.com/profile_images/1229581468113854464/YdbOAsfr_normal.jpg")</f>
        <v>https://pbs.twimg.com/profile_images/1229581468113854464/YdbOAsfr_normal.jpg</v>
      </c>
      <c r="W5" s="85">
        <v>44698.89925925926</v>
      </c>
      <c r="X5" s="90">
        <v>44698</v>
      </c>
      <c r="Y5" s="88" t="s">
        <v>274</v>
      </c>
      <c r="Z5" s="87" t="str">
        <f>HYPERLINK("https://twitter.com/businessdesk_nz/status/1526677673736798208")</f>
        <v>https://twitter.com/businessdesk_nz/status/1526677673736798208</v>
      </c>
      <c r="AA5" s="83"/>
      <c r="AB5" s="83"/>
      <c r="AC5" s="88" t="s">
        <v>279</v>
      </c>
      <c r="AD5" s="83"/>
      <c r="AE5" s="83" t="b">
        <v>0</v>
      </c>
      <c r="AF5" s="83">
        <v>0</v>
      </c>
      <c r="AG5" s="88" t="s">
        <v>283</v>
      </c>
      <c r="AH5" s="83" t="b">
        <v>0</v>
      </c>
      <c r="AI5" s="83" t="s">
        <v>284</v>
      </c>
      <c r="AJ5" s="83"/>
      <c r="AK5" s="88" t="s">
        <v>283</v>
      </c>
      <c r="AL5" s="83" t="b">
        <v>0</v>
      </c>
      <c r="AM5" s="83">
        <v>0</v>
      </c>
      <c r="AN5" s="88" t="s">
        <v>283</v>
      </c>
      <c r="AO5" s="88" t="s">
        <v>286</v>
      </c>
      <c r="AP5" s="83" t="b">
        <v>0</v>
      </c>
      <c r="AQ5" s="88" t="s">
        <v>279</v>
      </c>
      <c r="AR5" s="83" t="s">
        <v>219</v>
      </c>
      <c r="AS5" s="83">
        <v>0</v>
      </c>
      <c r="AT5" s="83">
        <v>0</v>
      </c>
      <c r="AU5" s="83"/>
      <c r="AV5" s="83"/>
      <c r="AW5" s="83"/>
      <c r="AX5" s="83"/>
      <c r="AY5" s="83"/>
      <c r="AZ5" s="83"/>
      <c r="BA5" s="83"/>
      <c r="BB5" s="83"/>
      <c r="BC5">
        <v>1</v>
      </c>
      <c r="BD5" s="82" t="str">
        <f>REPLACE(INDEX(GroupVertices[Group],MATCH(Edges25[[#This Row],[Vertex 1]],GroupVertices[Vertex],0)),1,1,"")</f>
        <v>3</v>
      </c>
      <c r="BE5" s="82" t="str">
        <f>REPLACE(INDEX(GroupVertices[Group],MATCH(Edges25[[#This Row],[Vertex 2]],GroupVertices[Vertex],0)),1,1,"")</f>
        <v>3</v>
      </c>
      <c r="BF5" s="51">
        <v>3</v>
      </c>
      <c r="BG5" s="52">
        <v>7.142857142857143</v>
      </c>
      <c r="BH5" s="51">
        <v>0</v>
      </c>
      <c r="BI5" s="52">
        <v>0</v>
      </c>
      <c r="BJ5" s="51">
        <v>0</v>
      </c>
      <c r="BK5" s="52">
        <v>0</v>
      </c>
      <c r="BL5" s="51">
        <v>39</v>
      </c>
      <c r="BM5" s="52">
        <v>92.85714285714286</v>
      </c>
      <c r="BN5" s="51">
        <v>42</v>
      </c>
    </row>
    <row r="6" spans="1:66" ht="15">
      <c r="A6" s="81" t="s">
        <v>259</v>
      </c>
      <c r="B6" s="81" t="s">
        <v>262</v>
      </c>
      <c r="C6" s="53"/>
      <c r="D6" s="54"/>
      <c r="E6" s="53"/>
      <c r="F6" s="55"/>
      <c r="G6" s="53"/>
      <c r="H6" s="57"/>
      <c r="I6" s="56"/>
      <c r="J6" s="56"/>
      <c r="K6" s="36" t="s">
        <v>65</v>
      </c>
      <c r="L6" s="62">
        <v>6</v>
      </c>
      <c r="M6" s="62"/>
      <c r="N6" s="63"/>
      <c r="O6" s="83" t="s">
        <v>264</v>
      </c>
      <c r="P6" s="85">
        <v>44699.107719907406</v>
      </c>
      <c r="Q6" s="83" t="s">
        <v>268</v>
      </c>
      <c r="R6" s="87"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6" s="83" t="s">
        <v>271</v>
      </c>
      <c r="T6" s="88" t="s">
        <v>272</v>
      </c>
      <c r="U6" s="83"/>
      <c r="V6" s="87" t="str">
        <f>HYPERLINK("https://pbs.twimg.com/profile_images/1288654635125760000/Sd4jIIxW_normal.jpg")</f>
        <v>https://pbs.twimg.com/profile_images/1288654635125760000/Sd4jIIxW_normal.jpg</v>
      </c>
      <c r="W6" s="85">
        <v>44699.107719907406</v>
      </c>
      <c r="X6" s="90">
        <v>44699</v>
      </c>
      <c r="Y6" s="88" t="s">
        <v>275</v>
      </c>
      <c r="Z6" s="87" t="str">
        <f>HYPERLINK("https://twitter.com/auepochtimes/status/1526753216859365377")</f>
        <v>https://twitter.com/auepochtimes/status/1526753216859365377</v>
      </c>
      <c r="AA6" s="83"/>
      <c r="AB6" s="83"/>
      <c r="AC6" s="88" t="s">
        <v>280</v>
      </c>
      <c r="AD6" s="83"/>
      <c r="AE6" s="83" t="b">
        <v>0</v>
      </c>
      <c r="AF6" s="83">
        <v>1</v>
      </c>
      <c r="AG6" s="88" t="s">
        <v>283</v>
      </c>
      <c r="AH6" s="83" t="b">
        <v>0</v>
      </c>
      <c r="AI6" s="83" t="s">
        <v>284</v>
      </c>
      <c r="AJ6" s="83"/>
      <c r="AK6" s="88" t="s">
        <v>283</v>
      </c>
      <c r="AL6" s="83" t="b">
        <v>0</v>
      </c>
      <c r="AM6" s="83">
        <v>2</v>
      </c>
      <c r="AN6" s="88" t="s">
        <v>283</v>
      </c>
      <c r="AO6" s="88" t="s">
        <v>287</v>
      </c>
      <c r="AP6" s="83" t="b">
        <v>0</v>
      </c>
      <c r="AQ6" s="88" t="s">
        <v>280</v>
      </c>
      <c r="AR6" s="83" t="s">
        <v>219</v>
      </c>
      <c r="AS6" s="83">
        <v>0</v>
      </c>
      <c r="AT6" s="83">
        <v>0</v>
      </c>
      <c r="AU6" s="83"/>
      <c r="AV6" s="83"/>
      <c r="AW6" s="83"/>
      <c r="AX6" s="83"/>
      <c r="AY6" s="83"/>
      <c r="AZ6" s="83"/>
      <c r="BA6" s="83"/>
      <c r="BB6" s="83"/>
      <c r="BC6">
        <v>1</v>
      </c>
      <c r="BD6" s="82" t="str">
        <f>REPLACE(INDEX(GroupVertices[Group],MATCH(Edges25[[#This Row],[Vertex 1]],GroupVertices[Vertex],0)),1,1,"")</f>
        <v>1</v>
      </c>
      <c r="BE6" s="82" t="str">
        <f>REPLACE(INDEX(GroupVertices[Group],MATCH(Edges25[[#This Row],[Vertex 2]],GroupVertices[Vertex],0)),1,1,"")</f>
        <v>1</v>
      </c>
      <c r="BF6" s="51">
        <v>0</v>
      </c>
      <c r="BG6" s="52">
        <v>0</v>
      </c>
      <c r="BH6" s="51">
        <v>1</v>
      </c>
      <c r="BI6" s="52">
        <v>2.7027027027027026</v>
      </c>
      <c r="BJ6" s="51">
        <v>0</v>
      </c>
      <c r="BK6" s="52">
        <v>0</v>
      </c>
      <c r="BL6" s="51">
        <v>36</v>
      </c>
      <c r="BM6" s="52">
        <v>97.29729729729729</v>
      </c>
      <c r="BN6" s="51">
        <v>37</v>
      </c>
    </row>
    <row r="7" spans="1:66" ht="15">
      <c r="A7" s="81" t="s">
        <v>260</v>
      </c>
      <c r="B7" s="81" t="s">
        <v>262</v>
      </c>
      <c r="C7" s="53"/>
      <c r="D7" s="54"/>
      <c r="E7" s="53"/>
      <c r="F7" s="55"/>
      <c r="G7" s="53"/>
      <c r="H7" s="57"/>
      <c r="I7" s="56"/>
      <c r="J7" s="56"/>
      <c r="K7" s="36" t="s">
        <v>65</v>
      </c>
      <c r="L7" s="62">
        <v>7</v>
      </c>
      <c r="M7" s="62"/>
      <c r="N7" s="63"/>
      <c r="O7" s="83" t="s">
        <v>265</v>
      </c>
      <c r="P7" s="85">
        <v>44699.11189814815</v>
      </c>
      <c r="Q7" s="83" t="s">
        <v>268</v>
      </c>
      <c r="R7" s="87"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7" s="83" t="s">
        <v>271</v>
      </c>
      <c r="T7" s="88" t="s">
        <v>272</v>
      </c>
      <c r="U7" s="83"/>
      <c r="V7" s="87" t="str">
        <f>HYPERLINK("https://pbs.twimg.com/profile_images/1094681472160673792/mqK_dabr_normal.jpg")</f>
        <v>https://pbs.twimg.com/profile_images/1094681472160673792/mqK_dabr_normal.jpg</v>
      </c>
      <c r="W7" s="85">
        <v>44699.11189814815</v>
      </c>
      <c r="X7" s="90">
        <v>44699</v>
      </c>
      <c r="Y7" s="88" t="s">
        <v>276</v>
      </c>
      <c r="Z7" s="87" t="str">
        <f>HYPERLINK("https://twitter.com/kjusticemotors/status/1526754733293199362")</f>
        <v>https://twitter.com/kjusticemotors/status/1526754733293199362</v>
      </c>
      <c r="AA7" s="83"/>
      <c r="AB7" s="83"/>
      <c r="AC7" s="88" t="s">
        <v>281</v>
      </c>
      <c r="AD7" s="83"/>
      <c r="AE7" s="83" t="b">
        <v>0</v>
      </c>
      <c r="AF7" s="83">
        <v>0</v>
      </c>
      <c r="AG7" s="88" t="s">
        <v>283</v>
      </c>
      <c r="AH7" s="83" t="b">
        <v>0</v>
      </c>
      <c r="AI7" s="83" t="s">
        <v>284</v>
      </c>
      <c r="AJ7" s="83"/>
      <c r="AK7" s="88" t="s">
        <v>283</v>
      </c>
      <c r="AL7" s="83" t="b">
        <v>0</v>
      </c>
      <c r="AM7" s="83">
        <v>2</v>
      </c>
      <c r="AN7" s="88" t="s">
        <v>280</v>
      </c>
      <c r="AO7" s="88" t="s">
        <v>285</v>
      </c>
      <c r="AP7" s="83" t="b">
        <v>0</v>
      </c>
      <c r="AQ7" s="88" t="s">
        <v>280</v>
      </c>
      <c r="AR7" s="83" t="s">
        <v>219</v>
      </c>
      <c r="AS7" s="83">
        <v>0</v>
      </c>
      <c r="AT7" s="83">
        <v>0</v>
      </c>
      <c r="AU7" s="83"/>
      <c r="AV7" s="83"/>
      <c r="AW7" s="83"/>
      <c r="AX7" s="83"/>
      <c r="AY7" s="83"/>
      <c r="AZ7" s="83"/>
      <c r="BA7" s="83"/>
      <c r="BB7" s="83"/>
      <c r="BC7">
        <v>1</v>
      </c>
      <c r="BD7" s="82" t="str">
        <f>REPLACE(INDEX(GroupVertices[Group],MATCH(Edges25[[#This Row],[Vertex 1]],GroupVertices[Vertex],0)),1,1,"")</f>
        <v>1</v>
      </c>
      <c r="BE7" s="82" t="str">
        <f>REPLACE(INDEX(GroupVertices[Group],MATCH(Edges25[[#This Row],[Vertex 2]],GroupVertices[Vertex],0)),1,1,"")</f>
        <v>1</v>
      </c>
      <c r="BF7" s="51"/>
      <c r="BG7" s="52"/>
      <c r="BH7" s="51"/>
      <c r="BI7" s="52"/>
      <c r="BJ7" s="51"/>
      <c r="BK7" s="52"/>
      <c r="BL7" s="51"/>
      <c r="BM7" s="52"/>
      <c r="BN7" s="51"/>
    </row>
    <row r="8" spans="1:66" ht="15">
      <c r="A8" s="81" t="s">
        <v>260</v>
      </c>
      <c r="B8" s="81" t="s">
        <v>259</v>
      </c>
      <c r="C8" s="53"/>
      <c r="D8" s="54"/>
      <c r="E8" s="53"/>
      <c r="F8" s="55"/>
      <c r="G8" s="53"/>
      <c r="H8" s="57"/>
      <c r="I8" s="56"/>
      <c r="J8" s="56"/>
      <c r="K8" s="36" t="s">
        <v>65</v>
      </c>
      <c r="L8" s="62">
        <v>8</v>
      </c>
      <c r="M8" s="62"/>
      <c r="N8" s="63"/>
      <c r="O8" s="83" t="s">
        <v>263</v>
      </c>
      <c r="P8" s="85">
        <v>44699.11189814815</v>
      </c>
      <c r="Q8" s="83" t="s">
        <v>268</v>
      </c>
      <c r="R8" s="87" t="str">
        <f>HYPERLINK("https://www.theepochtimes.com/new-zealand-government-to-use-emission-trading-scheme-to-fund-ev-rollout_4471459.html?utm_source=ref_share&amp;utm_campaign=tw&amp;rs=SHRNRRCV")</f>
        <v>https://www.theepochtimes.com/new-zealand-government-to-use-emission-trading-scheme-to-fund-ev-rollout_4471459.html?utm_source=ref_share&amp;utm_campaign=tw&amp;rs=SHRNRRCV</v>
      </c>
      <c r="S8" s="83" t="s">
        <v>271</v>
      </c>
      <c r="T8" s="88" t="s">
        <v>272</v>
      </c>
      <c r="U8" s="83"/>
      <c r="V8" s="87" t="str">
        <f>HYPERLINK("https://pbs.twimg.com/profile_images/1094681472160673792/mqK_dabr_normal.jpg")</f>
        <v>https://pbs.twimg.com/profile_images/1094681472160673792/mqK_dabr_normal.jpg</v>
      </c>
      <c r="W8" s="85">
        <v>44699.11189814815</v>
      </c>
      <c r="X8" s="90">
        <v>44699</v>
      </c>
      <c r="Y8" s="88" t="s">
        <v>276</v>
      </c>
      <c r="Z8" s="87" t="str">
        <f>HYPERLINK("https://twitter.com/kjusticemotors/status/1526754733293199362")</f>
        <v>https://twitter.com/kjusticemotors/status/1526754733293199362</v>
      </c>
      <c r="AA8" s="83"/>
      <c r="AB8" s="83"/>
      <c r="AC8" s="88" t="s">
        <v>281</v>
      </c>
      <c r="AD8" s="83"/>
      <c r="AE8" s="83" t="b">
        <v>0</v>
      </c>
      <c r="AF8" s="83">
        <v>0</v>
      </c>
      <c r="AG8" s="88" t="s">
        <v>283</v>
      </c>
      <c r="AH8" s="83" t="b">
        <v>0</v>
      </c>
      <c r="AI8" s="83" t="s">
        <v>284</v>
      </c>
      <c r="AJ8" s="83"/>
      <c r="AK8" s="88" t="s">
        <v>283</v>
      </c>
      <c r="AL8" s="83" t="b">
        <v>0</v>
      </c>
      <c r="AM8" s="83">
        <v>2</v>
      </c>
      <c r="AN8" s="88" t="s">
        <v>280</v>
      </c>
      <c r="AO8" s="88" t="s">
        <v>285</v>
      </c>
      <c r="AP8" s="83" t="b">
        <v>0</v>
      </c>
      <c r="AQ8" s="88" t="s">
        <v>280</v>
      </c>
      <c r="AR8" s="83" t="s">
        <v>219</v>
      </c>
      <c r="AS8" s="83">
        <v>0</v>
      </c>
      <c r="AT8" s="83">
        <v>0</v>
      </c>
      <c r="AU8" s="83"/>
      <c r="AV8" s="83"/>
      <c r="AW8" s="83"/>
      <c r="AX8" s="83"/>
      <c r="AY8" s="83"/>
      <c r="AZ8" s="83"/>
      <c r="BA8" s="83"/>
      <c r="BB8" s="83"/>
      <c r="BC8">
        <v>1</v>
      </c>
      <c r="BD8" s="82" t="str">
        <f>REPLACE(INDEX(GroupVertices[Group],MATCH(Edges25[[#This Row],[Vertex 1]],GroupVertices[Vertex],0)),1,1,"")</f>
        <v>1</v>
      </c>
      <c r="BE8" s="82" t="str">
        <f>REPLACE(INDEX(GroupVertices[Group],MATCH(Edges25[[#This Row],[Vertex 2]],GroupVertices[Vertex],0)),1,1,"")</f>
        <v>1</v>
      </c>
      <c r="BF8" s="51">
        <v>0</v>
      </c>
      <c r="BG8" s="52">
        <v>0</v>
      </c>
      <c r="BH8" s="51">
        <v>1</v>
      </c>
      <c r="BI8" s="52">
        <v>2.7027027027027026</v>
      </c>
      <c r="BJ8" s="51">
        <v>0</v>
      </c>
      <c r="BK8" s="52">
        <v>0</v>
      </c>
      <c r="BL8" s="51">
        <v>36</v>
      </c>
      <c r="BM8" s="52">
        <v>97.29729729729729</v>
      </c>
      <c r="BN8" s="51">
        <v>37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2285E-E684-4AF6-9E64-23B7189E4436}">
  <dimension ref="A1:H5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s>
  <sheetData>
    <row r="1" spans="1:8" ht="14.4" customHeight="1">
      <c r="A1" s="13" t="s">
        <v>449</v>
      </c>
      <c r="B1" s="13" t="s">
        <v>453</v>
      </c>
      <c r="C1" s="13" t="s">
        <v>454</v>
      </c>
      <c r="D1" s="13" t="s">
        <v>456</v>
      </c>
      <c r="E1" s="13" t="s">
        <v>455</v>
      </c>
      <c r="F1" s="13" t="s">
        <v>458</v>
      </c>
      <c r="G1" s="13" t="s">
        <v>457</v>
      </c>
      <c r="H1" s="13" t="s">
        <v>459</v>
      </c>
    </row>
    <row r="2" spans="1:8" ht="15">
      <c r="A2" s="86" t="s">
        <v>450</v>
      </c>
      <c r="B2" s="82">
        <v>2</v>
      </c>
      <c r="C2" s="86" t="s">
        <v>450</v>
      </c>
      <c r="D2" s="82">
        <v>2</v>
      </c>
      <c r="E2" s="86" t="s">
        <v>451</v>
      </c>
      <c r="F2" s="82">
        <v>2</v>
      </c>
      <c r="G2" s="86" t="s">
        <v>452</v>
      </c>
      <c r="H2" s="82">
        <v>1</v>
      </c>
    </row>
    <row r="3" spans="1:8" ht="15">
      <c r="A3" s="87" t="s">
        <v>451</v>
      </c>
      <c r="B3" s="82">
        <v>2</v>
      </c>
      <c r="C3" s="82"/>
      <c r="D3" s="82"/>
      <c r="E3" s="82"/>
      <c r="F3" s="82"/>
      <c r="G3" s="82"/>
      <c r="H3" s="82"/>
    </row>
    <row r="4" spans="1:8" ht="15">
      <c r="A4" s="87" t="s">
        <v>452</v>
      </c>
      <c r="B4" s="82">
        <v>1</v>
      </c>
      <c r="C4" s="82"/>
      <c r="D4" s="82"/>
      <c r="E4" s="82"/>
      <c r="F4" s="82"/>
      <c r="G4" s="82"/>
      <c r="H4" s="82"/>
    </row>
    <row r="7" spans="1:8" ht="14.4" customHeight="1">
      <c r="A7" s="13" t="s">
        <v>461</v>
      </c>
      <c r="B7" s="13" t="s">
        <v>453</v>
      </c>
      <c r="C7" s="13" t="s">
        <v>462</v>
      </c>
      <c r="D7" s="13" t="s">
        <v>456</v>
      </c>
      <c r="E7" s="13" t="s">
        <v>463</v>
      </c>
      <c r="F7" s="13" t="s">
        <v>458</v>
      </c>
      <c r="G7" s="13" t="s">
        <v>464</v>
      </c>
      <c r="H7" s="13" t="s">
        <v>459</v>
      </c>
    </row>
    <row r="8" spans="1:8" ht="15">
      <c r="A8" s="82" t="s">
        <v>271</v>
      </c>
      <c r="B8" s="82">
        <v>2</v>
      </c>
      <c r="C8" s="82" t="s">
        <v>271</v>
      </c>
      <c r="D8" s="82">
        <v>2</v>
      </c>
      <c r="E8" s="82" t="s">
        <v>269</v>
      </c>
      <c r="F8" s="82">
        <v>2</v>
      </c>
      <c r="G8" s="82" t="s">
        <v>270</v>
      </c>
      <c r="H8" s="82">
        <v>1</v>
      </c>
    </row>
    <row r="9" spans="1:8" ht="15">
      <c r="A9" s="83" t="s">
        <v>269</v>
      </c>
      <c r="B9" s="82">
        <v>2</v>
      </c>
      <c r="C9" s="82"/>
      <c r="D9" s="82"/>
      <c r="E9" s="82"/>
      <c r="F9" s="82"/>
      <c r="G9" s="82"/>
      <c r="H9" s="82"/>
    </row>
    <row r="10" spans="1:8" ht="15">
      <c r="A10" s="83" t="s">
        <v>270</v>
      </c>
      <c r="B10" s="82">
        <v>1</v>
      </c>
      <c r="C10" s="82"/>
      <c r="D10" s="82"/>
      <c r="E10" s="82"/>
      <c r="F10" s="82"/>
      <c r="G10" s="82"/>
      <c r="H10" s="82"/>
    </row>
    <row r="13" spans="1:8" ht="14.4" customHeight="1">
      <c r="A13" s="13" t="s">
        <v>466</v>
      </c>
      <c r="B13" s="13" t="s">
        <v>453</v>
      </c>
      <c r="C13" s="13" t="s">
        <v>468</v>
      </c>
      <c r="D13" s="13" t="s">
        <v>456</v>
      </c>
      <c r="E13" s="82" t="s">
        <v>469</v>
      </c>
      <c r="F13" s="82" t="s">
        <v>458</v>
      </c>
      <c r="G13" s="82" t="s">
        <v>470</v>
      </c>
      <c r="H13" s="82" t="s">
        <v>459</v>
      </c>
    </row>
    <row r="14" spans="1:8" ht="15">
      <c r="A14" s="82" t="s">
        <v>467</v>
      </c>
      <c r="B14" s="82">
        <v>2</v>
      </c>
      <c r="C14" s="82" t="s">
        <v>467</v>
      </c>
      <c r="D14" s="82">
        <v>2</v>
      </c>
      <c r="E14" s="82"/>
      <c r="F14" s="82"/>
      <c r="G14" s="82"/>
      <c r="H14" s="82"/>
    </row>
    <row r="15" spans="1:8" ht="15">
      <c r="A15" s="83" t="s">
        <v>380</v>
      </c>
      <c r="B15" s="82">
        <v>2</v>
      </c>
      <c r="C15" s="82" t="s">
        <v>380</v>
      </c>
      <c r="D15" s="82">
        <v>2</v>
      </c>
      <c r="E15" s="82"/>
      <c r="F15" s="82"/>
      <c r="G15" s="82"/>
      <c r="H15" s="82"/>
    </row>
    <row r="18" spans="1:8" ht="14.4" customHeight="1">
      <c r="A18" s="13" t="s">
        <v>472</v>
      </c>
      <c r="B18" s="13" t="s">
        <v>453</v>
      </c>
      <c r="C18" s="13" t="s">
        <v>473</v>
      </c>
      <c r="D18" s="13" t="s">
        <v>456</v>
      </c>
      <c r="E18" s="13" t="s">
        <v>474</v>
      </c>
      <c r="F18" s="13" t="s">
        <v>458</v>
      </c>
      <c r="G18" s="13" t="s">
        <v>475</v>
      </c>
      <c r="H18" s="13" t="s">
        <v>459</v>
      </c>
    </row>
    <row r="19" spans="1:8" ht="15">
      <c r="A19" s="91" t="s">
        <v>360</v>
      </c>
      <c r="B19" s="91">
        <v>14</v>
      </c>
      <c r="C19" s="91" t="s">
        <v>381</v>
      </c>
      <c r="D19" s="91">
        <v>2</v>
      </c>
      <c r="E19" s="91" t="s">
        <v>360</v>
      </c>
      <c r="F19" s="91">
        <v>14</v>
      </c>
      <c r="G19" s="91" t="s">
        <v>383</v>
      </c>
      <c r="H19" s="91">
        <v>2</v>
      </c>
    </row>
    <row r="20" spans="1:8" ht="15">
      <c r="A20" s="88" t="s">
        <v>361</v>
      </c>
      <c r="B20" s="91">
        <v>5</v>
      </c>
      <c r="C20" s="91" t="s">
        <v>365</v>
      </c>
      <c r="D20" s="91">
        <v>2</v>
      </c>
      <c r="E20" s="91" t="s">
        <v>384</v>
      </c>
      <c r="F20" s="91">
        <v>2</v>
      </c>
      <c r="G20" s="91" t="s">
        <v>380</v>
      </c>
      <c r="H20" s="91">
        <v>2</v>
      </c>
    </row>
    <row r="21" spans="1:8" ht="15">
      <c r="A21" s="88" t="s">
        <v>362</v>
      </c>
      <c r="B21" s="91">
        <v>5</v>
      </c>
      <c r="C21" s="91" t="s">
        <v>366</v>
      </c>
      <c r="D21" s="91">
        <v>2</v>
      </c>
      <c r="E21" s="91" t="s">
        <v>365</v>
      </c>
      <c r="F21" s="91">
        <v>2</v>
      </c>
      <c r="G21" s="91"/>
      <c r="H21" s="91"/>
    </row>
    <row r="22" spans="1:8" ht="15">
      <c r="A22" s="88" t="s">
        <v>363</v>
      </c>
      <c r="B22" s="91">
        <v>5</v>
      </c>
      <c r="C22" s="91" t="s">
        <v>367</v>
      </c>
      <c r="D22" s="91">
        <v>2</v>
      </c>
      <c r="E22" s="91" t="s">
        <v>366</v>
      </c>
      <c r="F22" s="91">
        <v>2</v>
      </c>
      <c r="G22" s="91"/>
      <c r="H22" s="91"/>
    </row>
    <row r="23" spans="1:8" ht="15">
      <c r="A23" s="88" t="s">
        <v>364</v>
      </c>
      <c r="B23" s="91">
        <v>5</v>
      </c>
      <c r="C23" s="91" t="s">
        <v>368</v>
      </c>
      <c r="D23" s="91">
        <v>2</v>
      </c>
      <c r="E23" s="91" t="s">
        <v>367</v>
      </c>
      <c r="F23" s="91">
        <v>2</v>
      </c>
      <c r="G23" s="91"/>
      <c r="H23" s="91"/>
    </row>
    <row r="24" spans="1:8" ht="15">
      <c r="A24" s="88" t="s">
        <v>365</v>
      </c>
      <c r="B24" s="91">
        <v>4</v>
      </c>
      <c r="C24" s="91" t="s">
        <v>369</v>
      </c>
      <c r="D24" s="91">
        <v>2</v>
      </c>
      <c r="E24" s="91" t="s">
        <v>368</v>
      </c>
      <c r="F24" s="91">
        <v>2</v>
      </c>
      <c r="G24" s="91"/>
      <c r="H24" s="91"/>
    </row>
    <row r="25" spans="1:8" ht="15">
      <c r="A25" s="88" t="s">
        <v>366</v>
      </c>
      <c r="B25" s="91">
        <v>4</v>
      </c>
      <c r="C25" s="91" t="s">
        <v>370</v>
      </c>
      <c r="D25" s="91">
        <v>2</v>
      </c>
      <c r="E25" s="91" t="s">
        <v>369</v>
      </c>
      <c r="F25" s="91">
        <v>2</v>
      </c>
      <c r="G25" s="91"/>
      <c r="H25" s="91"/>
    </row>
    <row r="26" spans="1:8" ht="15">
      <c r="A26" s="88" t="s">
        <v>367</v>
      </c>
      <c r="B26" s="91">
        <v>4</v>
      </c>
      <c r="C26" s="91" t="s">
        <v>371</v>
      </c>
      <c r="D26" s="91">
        <v>2</v>
      </c>
      <c r="E26" s="91" t="s">
        <v>370</v>
      </c>
      <c r="F26" s="91">
        <v>2</v>
      </c>
      <c r="G26" s="91"/>
      <c r="H26" s="91"/>
    </row>
    <row r="27" spans="1:8" ht="15">
      <c r="A27" s="88" t="s">
        <v>368</v>
      </c>
      <c r="B27" s="91">
        <v>4</v>
      </c>
      <c r="C27" s="91" t="s">
        <v>361</v>
      </c>
      <c r="D27" s="91">
        <v>2</v>
      </c>
      <c r="E27" s="91" t="s">
        <v>371</v>
      </c>
      <c r="F27" s="91">
        <v>2</v>
      </c>
      <c r="G27" s="91"/>
      <c r="H27" s="91"/>
    </row>
    <row r="28" spans="1:8" ht="15">
      <c r="A28" s="88" t="s">
        <v>369</v>
      </c>
      <c r="B28" s="91">
        <v>4</v>
      </c>
      <c r="C28" s="91" t="s">
        <v>372</v>
      </c>
      <c r="D28" s="91">
        <v>2</v>
      </c>
      <c r="E28" s="91" t="s">
        <v>361</v>
      </c>
      <c r="F28" s="91">
        <v>2</v>
      </c>
      <c r="G28" s="91"/>
      <c r="H28" s="91"/>
    </row>
    <row r="31" spans="1:8" ht="14.4" customHeight="1">
      <c r="A31" s="13" t="s">
        <v>480</v>
      </c>
      <c r="B31" s="13" t="s">
        <v>453</v>
      </c>
      <c r="C31" s="13" t="s">
        <v>491</v>
      </c>
      <c r="D31" s="13" t="s">
        <v>456</v>
      </c>
      <c r="E31" s="13" t="s">
        <v>494</v>
      </c>
      <c r="F31" s="13" t="s">
        <v>458</v>
      </c>
      <c r="G31" s="82" t="s">
        <v>496</v>
      </c>
      <c r="H31" s="82" t="s">
        <v>459</v>
      </c>
    </row>
    <row r="32" spans="1:8" ht="15">
      <c r="A32" s="91" t="s">
        <v>481</v>
      </c>
      <c r="B32" s="91">
        <v>12</v>
      </c>
      <c r="C32" s="91" t="s">
        <v>492</v>
      </c>
      <c r="D32" s="91">
        <v>2</v>
      </c>
      <c r="E32" s="91" t="s">
        <v>481</v>
      </c>
      <c r="F32" s="91">
        <v>12</v>
      </c>
      <c r="G32" s="91"/>
      <c r="H32" s="91"/>
    </row>
    <row r="33" spans="1:8" ht="15">
      <c r="A33" s="88" t="s">
        <v>482</v>
      </c>
      <c r="B33" s="91">
        <v>5</v>
      </c>
      <c r="C33" s="91" t="s">
        <v>483</v>
      </c>
      <c r="D33" s="91">
        <v>2</v>
      </c>
      <c r="E33" s="91" t="s">
        <v>495</v>
      </c>
      <c r="F33" s="91">
        <v>2</v>
      </c>
      <c r="G33" s="91"/>
      <c r="H33" s="91"/>
    </row>
    <row r="34" spans="1:8" ht="15">
      <c r="A34" s="88" t="s">
        <v>483</v>
      </c>
      <c r="B34" s="91">
        <v>4</v>
      </c>
      <c r="C34" s="91" t="s">
        <v>484</v>
      </c>
      <c r="D34" s="91">
        <v>2</v>
      </c>
      <c r="E34" s="91" t="s">
        <v>483</v>
      </c>
      <c r="F34" s="91">
        <v>2</v>
      </c>
      <c r="G34" s="91"/>
      <c r="H34" s="91"/>
    </row>
    <row r="35" spans="1:8" ht="15">
      <c r="A35" s="88" t="s">
        <v>484</v>
      </c>
      <c r="B35" s="91">
        <v>4</v>
      </c>
      <c r="C35" s="91" t="s">
        <v>485</v>
      </c>
      <c r="D35" s="91">
        <v>2</v>
      </c>
      <c r="E35" s="91" t="s">
        <v>484</v>
      </c>
      <c r="F35" s="91">
        <v>2</v>
      </c>
      <c r="G35" s="91"/>
      <c r="H35" s="91"/>
    </row>
    <row r="36" spans="1:8" ht="15">
      <c r="A36" s="88" t="s">
        <v>485</v>
      </c>
      <c r="B36" s="91">
        <v>4</v>
      </c>
      <c r="C36" s="91" t="s">
        <v>486</v>
      </c>
      <c r="D36" s="91">
        <v>2</v>
      </c>
      <c r="E36" s="91" t="s">
        <v>485</v>
      </c>
      <c r="F36" s="91">
        <v>2</v>
      </c>
      <c r="G36" s="91"/>
      <c r="H36" s="91"/>
    </row>
    <row r="37" spans="1:8" ht="15">
      <c r="A37" s="88" t="s">
        <v>486</v>
      </c>
      <c r="B37" s="91">
        <v>4</v>
      </c>
      <c r="C37" s="91" t="s">
        <v>487</v>
      </c>
      <c r="D37" s="91">
        <v>2</v>
      </c>
      <c r="E37" s="91" t="s">
        <v>486</v>
      </c>
      <c r="F37" s="91">
        <v>2</v>
      </c>
      <c r="G37" s="91"/>
      <c r="H37" s="91"/>
    </row>
    <row r="38" spans="1:8" ht="15">
      <c r="A38" s="88" t="s">
        <v>487</v>
      </c>
      <c r="B38" s="91">
        <v>4</v>
      </c>
      <c r="C38" s="91" t="s">
        <v>488</v>
      </c>
      <c r="D38" s="91">
        <v>2</v>
      </c>
      <c r="E38" s="91" t="s">
        <v>487</v>
      </c>
      <c r="F38" s="91">
        <v>2</v>
      </c>
      <c r="G38" s="91"/>
      <c r="H38" s="91"/>
    </row>
    <row r="39" spans="1:8" ht="15">
      <c r="A39" s="88" t="s">
        <v>488</v>
      </c>
      <c r="B39" s="91">
        <v>4</v>
      </c>
      <c r="C39" s="91" t="s">
        <v>489</v>
      </c>
      <c r="D39" s="91">
        <v>2</v>
      </c>
      <c r="E39" s="91" t="s">
        <v>488</v>
      </c>
      <c r="F39" s="91">
        <v>2</v>
      </c>
      <c r="G39" s="91"/>
      <c r="H39" s="91"/>
    </row>
    <row r="40" spans="1:8" ht="15">
      <c r="A40" s="88" t="s">
        <v>489</v>
      </c>
      <c r="B40" s="91">
        <v>4</v>
      </c>
      <c r="C40" s="91" t="s">
        <v>490</v>
      </c>
      <c r="D40" s="91">
        <v>2</v>
      </c>
      <c r="E40" s="91" t="s">
        <v>489</v>
      </c>
      <c r="F40" s="91">
        <v>2</v>
      </c>
      <c r="G40" s="91"/>
      <c r="H40" s="91"/>
    </row>
    <row r="41" spans="1:8" ht="15">
      <c r="A41" s="88" t="s">
        <v>490</v>
      </c>
      <c r="B41" s="91">
        <v>4</v>
      </c>
      <c r="C41" s="91" t="s">
        <v>493</v>
      </c>
      <c r="D41" s="91">
        <v>2</v>
      </c>
      <c r="E41" s="91" t="s">
        <v>490</v>
      </c>
      <c r="F41" s="91">
        <v>2</v>
      </c>
      <c r="G41" s="91"/>
      <c r="H41" s="91"/>
    </row>
    <row r="44" spans="1:8" ht="14.4" customHeight="1">
      <c r="A44" s="82" t="s">
        <v>500</v>
      </c>
      <c r="B44" s="82" t="s">
        <v>453</v>
      </c>
      <c r="C44" s="82" t="s">
        <v>502</v>
      </c>
      <c r="D44" s="82" t="s">
        <v>456</v>
      </c>
      <c r="E44" s="82" t="s">
        <v>503</v>
      </c>
      <c r="F44" s="82" t="s">
        <v>458</v>
      </c>
      <c r="G44" s="82" t="s">
        <v>506</v>
      </c>
      <c r="H44" s="82" t="s">
        <v>459</v>
      </c>
    </row>
    <row r="45" spans="1:8" ht="15">
      <c r="A45" s="82"/>
      <c r="B45" s="82"/>
      <c r="C45" s="82"/>
      <c r="D45" s="82"/>
      <c r="E45" s="82"/>
      <c r="F45" s="82"/>
      <c r="G45" s="82"/>
      <c r="H45" s="82"/>
    </row>
    <row r="47" spans="1:8" ht="14.4" customHeight="1">
      <c r="A47" s="13" t="s">
        <v>501</v>
      </c>
      <c r="B47" s="13" t="s">
        <v>453</v>
      </c>
      <c r="C47" s="13" t="s">
        <v>504</v>
      </c>
      <c r="D47" s="13" t="s">
        <v>456</v>
      </c>
      <c r="E47" s="82" t="s">
        <v>505</v>
      </c>
      <c r="F47" s="82" t="s">
        <v>458</v>
      </c>
      <c r="G47" s="82" t="s">
        <v>507</v>
      </c>
      <c r="H47" s="82" t="s">
        <v>459</v>
      </c>
    </row>
    <row r="48" spans="1:8" ht="15">
      <c r="A48" s="82" t="s">
        <v>262</v>
      </c>
      <c r="B48" s="82">
        <v>2</v>
      </c>
      <c r="C48" s="82" t="s">
        <v>262</v>
      </c>
      <c r="D48" s="82">
        <v>2</v>
      </c>
      <c r="E48" s="82"/>
      <c r="F48" s="82"/>
      <c r="G48" s="82"/>
      <c r="H48" s="82"/>
    </row>
    <row r="51" spans="1:8" ht="14.4" customHeight="1">
      <c r="A51" s="13" t="s">
        <v>510</v>
      </c>
      <c r="B51" s="13" t="s">
        <v>453</v>
      </c>
      <c r="C51" s="13" t="s">
        <v>511</v>
      </c>
      <c r="D51" s="13" t="s">
        <v>456</v>
      </c>
      <c r="E51" s="13" t="s">
        <v>512</v>
      </c>
      <c r="F51" s="13" t="s">
        <v>458</v>
      </c>
      <c r="G51" s="13" t="s">
        <v>513</v>
      </c>
      <c r="H51" s="13" t="s">
        <v>459</v>
      </c>
    </row>
    <row r="52" spans="1:8" ht="15">
      <c r="A52" s="115" t="s">
        <v>262</v>
      </c>
      <c r="B52" s="82">
        <v>227815</v>
      </c>
      <c r="C52" s="115" t="s">
        <v>262</v>
      </c>
      <c r="D52" s="82">
        <v>227815</v>
      </c>
      <c r="E52" s="115" t="s">
        <v>261</v>
      </c>
      <c r="F52" s="82">
        <v>15753</v>
      </c>
      <c r="G52" s="115" t="s">
        <v>258</v>
      </c>
      <c r="H52" s="82">
        <v>12856</v>
      </c>
    </row>
    <row r="53" spans="1:8" ht="15">
      <c r="A53" s="117" t="s">
        <v>260</v>
      </c>
      <c r="B53" s="82">
        <v>174236</v>
      </c>
      <c r="C53" s="115" t="s">
        <v>260</v>
      </c>
      <c r="D53" s="82">
        <v>174236</v>
      </c>
      <c r="E53" s="115" t="s">
        <v>257</v>
      </c>
      <c r="F53" s="82">
        <v>84</v>
      </c>
      <c r="G53" s="115"/>
      <c r="H53" s="82"/>
    </row>
    <row r="54" spans="1:8" ht="15">
      <c r="A54" s="117" t="s">
        <v>261</v>
      </c>
      <c r="B54" s="82">
        <v>15753</v>
      </c>
      <c r="C54" s="115" t="s">
        <v>259</v>
      </c>
      <c r="D54" s="82">
        <v>13703</v>
      </c>
      <c r="E54" s="115"/>
      <c r="F54" s="82"/>
      <c r="G54" s="115"/>
      <c r="H54" s="82"/>
    </row>
    <row r="55" spans="1:8" ht="15">
      <c r="A55" s="117" t="s">
        <v>259</v>
      </c>
      <c r="B55" s="82">
        <v>13703</v>
      </c>
      <c r="C55" s="115"/>
      <c r="D55" s="82"/>
      <c r="E55" s="115"/>
      <c r="F55" s="82"/>
      <c r="G55" s="115"/>
      <c r="H55" s="82"/>
    </row>
    <row r="56" spans="1:8" ht="15">
      <c r="A56" s="117" t="s">
        <v>258</v>
      </c>
      <c r="B56" s="82">
        <v>12856</v>
      </c>
      <c r="C56" s="115"/>
      <c r="D56" s="82"/>
      <c r="E56" s="115"/>
      <c r="F56" s="82"/>
      <c r="G56" s="115"/>
      <c r="H56" s="82"/>
    </row>
    <row r="57" spans="1:8" ht="15">
      <c r="A57" s="117" t="s">
        <v>257</v>
      </c>
      <c r="B57" s="82">
        <v>84</v>
      </c>
      <c r="C57" s="115"/>
      <c r="D57" s="82"/>
      <c r="E57" s="115"/>
      <c r="F57" s="82"/>
      <c r="G57" s="115"/>
      <c r="H57" s="82"/>
    </row>
  </sheetData>
  <hyperlinks>
    <hyperlink ref="A2" r:id="rId1" display="https://www.theepochtimes.com/new-zealand-government-to-use-emission-trading-scheme-to-fund-ev-rollout_4471459.html?utm_source=ref_share&amp;utm_campaign=tw&amp;rs=SHRNRRCV"/>
    <hyperlink ref="A3" r:id="rId2" display="https://truthusa.us/business-news/new-zealand-government-to-use-emission-trading-scheme-to-fund-ev-rollout/"/>
    <hyperlink ref="A4" r:id="rId3" display="https://businessdesk.co.nz/article/climate-change/concrete-govt-eyes-carbon-border-tax"/>
    <hyperlink ref="C2" r:id="rId4" display="https://www.theepochtimes.com/new-zealand-government-to-use-emission-trading-scheme-to-fund-ev-rollout_4471459.html?utm_source=ref_share&amp;utm_campaign=tw&amp;rs=SHRNRRCV"/>
    <hyperlink ref="E2" r:id="rId5" display="https://truthusa.us/business-news/new-zealand-government-to-use-emission-trading-scheme-to-fund-ev-rollout/"/>
    <hyperlink ref="G2" r:id="rId6" display="https://businessdesk.co.nz/article/climate-change/concrete-govt-eyes-carbon-border-tax"/>
  </hyperlinks>
  <printOptions/>
  <pageMargins left="0.7" right="0.7" top="0.75" bottom="0.75" header="0.3" footer="0.3"/>
  <pageSetup orientation="portrait" paperSize="9"/>
  <tableParts>
    <tablePart r:id="rId14"/>
    <tablePart r:id="rId11"/>
    <tablePart r:id="rId12"/>
    <tablePart r:id="rId10"/>
    <tablePart r:id="rId7"/>
    <tablePart r:id="rId8"/>
    <tablePart r:id="rId13"/>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32C22-FB51-4C12-BBEB-A64793FBAE4D}">
  <dimension ref="A25:B31"/>
  <sheetViews>
    <sheetView tabSelected="1" workbookViewId="0" topLeftCell="A1"/>
  </sheetViews>
  <sheetFormatPr defaultColWidth="9.140625" defaultRowHeight="15"/>
  <cols>
    <col min="1" max="1" width="15.7109375" style="0" bestFit="1" customWidth="1"/>
    <col min="2" max="2" width="29.140625" style="0" bestFit="1" customWidth="1"/>
  </cols>
  <sheetData>
    <row r="25" spans="1:2" ht="15">
      <c r="A25" s="125" t="s">
        <v>532</v>
      </c>
      <c r="B25" t="s">
        <v>531</v>
      </c>
    </row>
    <row r="26" spans="1:2" ht="15">
      <c r="A26" s="126">
        <v>44698.4234375</v>
      </c>
      <c r="B26" s="3">
        <v>1</v>
      </c>
    </row>
    <row r="27" spans="1:2" ht="15">
      <c r="A27" s="126">
        <v>44698.449537037035</v>
      </c>
      <c r="B27" s="3">
        <v>1</v>
      </c>
    </row>
    <row r="28" spans="1:2" ht="15">
      <c r="A28" s="126">
        <v>44698.89925925926</v>
      </c>
      <c r="B28" s="3">
        <v>1</v>
      </c>
    </row>
    <row r="29" spans="1:2" ht="15">
      <c r="A29" s="126">
        <v>44699.107719907406</v>
      </c>
      <c r="B29" s="3">
        <v>1</v>
      </c>
    </row>
    <row r="30" spans="1:2" ht="15">
      <c r="A30" s="126">
        <v>44699.11189814815</v>
      </c>
      <c r="B30" s="3">
        <v>2</v>
      </c>
    </row>
    <row r="31" spans="1:2" ht="15">
      <c r="A31" s="126" t="s">
        <v>533</v>
      </c>
      <c r="B31" s="3">
        <v>6</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8.57421875" style="0" bestFit="1" customWidth="1"/>
    <col min="54" max="54" width="17.7109375" style="0" bestFit="1" customWidth="1"/>
    <col min="55" max="55" width="22.140625" style="0" bestFit="1" customWidth="1"/>
    <col min="56" max="56" width="17.7109375" style="0" bestFit="1" customWidth="1"/>
    <col min="57" max="57" width="22.140625" style="0" bestFit="1" customWidth="1"/>
    <col min="58" max="58" width="17.7109375" style="0" bestFit="1" customWidth="1"/>
    <col min="59" max="59" width="22.140625" style="0" bestFit="1" customWidth="1"/>
    <col min="60" max="60" width="16.8515625" style="0" bestFit="1" customWidth="1"/>
    <col min="61" max="61" width="20.57421875" style="0" bestFit="1" customWidth="1"/>
    <col min="62" max="62" width="15.7109375" style="0" bestFit="1" customWidth="1"/>
    <col min="63" max="64" width="14.710937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7.7109375" style="0" bestFit="1" customWidth="1"/>
    <col min="72" max="72" width="17.8515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237</v>
      </c>
      <c r="AU2" s="13" t="s">
        <v>305</v>
      </c>
      <c r="AV2" s="13" t="s">
        <v>306</v>
      </c>
      <c r="AW2" s="13" t="s">
        <v>307</v>
      </c>
      <c r="AX2" s="13" t="s">
        <v>308</v>
      </c>
      <c r="AY2" s="13" t="s">
        <v>309</v>
      </c>
      <c r="AZ2" s="13" t="s">
        <v>310</v>
      </c>
      <c r="BA2" s="13" t="s">
        <v>347</v>
      </c>
      <c r="BB2" s="120" t="s">
        <v>403</v>
      </c>
      <c r="BC2" s="120" t="s">
        <v>404</v>
      </c>
      <c r="BD2" s="120" t="s">
        <v>405</v>
      </c>
      <c r="BE2" s="120" t="s">
        <v>406</v>
      </c>
      <c r="BF2" s="120" t="s">
        <v>407</v>
      </c>
      <c r="BG2" s="120" t="s">
        <v>408</v>
      </c>
      <c r="BH2" s="120" t="s">
        <v>409</v>
      </c>
      <c r="BI2" s="120" t="s">
        <v>410</v>
      </c>
      <c r="BJ2" s="120" t="s">
        <v>412</v>
      </c>
      <c r="BK2" s="120" t="s">
        <v>517</v>
      </c>
      <c r="BL2" s="120" t="s">
        <v>518</v>
      </c>
      <c r="BM2" s="120" t="s">
        <v>519</v>
      </c>
      <c r="BN2" s="120" t="s">
        <v>520</v>
      </c>
      <c r="BO2" s="120" t="s">
        <v>521</v>
      </c>
      <c r="BP2" s="120" t="s">
        <v>522</v>
      </c>
      <c r="BQ2" s="120" t="s">
        <v>523</v>
      </c>
      <c r="BR2" s="120" t="s">
        <v>527</v>
      </c>
      <c r="BS2" s="120" t="s">
        <v>528</v>
      </c>
      <c r="BT2" s="120" t="s">
        <v>530</v>
      </c>
      <c r="BU2" s="3"/>
      <c r="BV2" s="3"/>
    </row>
    <row r="3" spans="1:74" ht="15" customHeight="1">
      <c r="A3" s="50" t="s">
        <v>261</v>
      </c>
      <c r="B3" s="53"/>
      <c r="C3" s="53"/>
      <c r="D3" s="54">
        <v>100</v>
      </c>
      <c r="E3" s="55"/>
      <c r="F3" s="111" t="str">
        <f>HYPERLINK("https://pbs.twimg.com/profile_images/1409156640889315332/DhEpWlb9_normal.jpg")</f>
        <v>https://pbs.twimg.com/profile_images/1409156640889315332/DhEpWlb9_normal.jpg</v>
      </c>
      <c r="G3" s="53"/>
      <c r="H3" s="57" t="s">
        <v>261</v>
      </c>
      <c r="I3" s="56"/>
      <c r="J3" s="56"/>
      <c r="K3" s="113" t="s">
        <v>338</v>
      </c>
      <c r="L3" s="59">
        <v>1</v>
      </c>
      <c r="M3" s="60">
        <v>7463.94287109375</v>
      </c>
      <c r="N3" s="60">
        <v>8199.8525390625</v>
      </c>
      <c r="O3" s="58"/>
      <c r="P3" s="61"/>
      <c r="Q3" s="61"/>
      <c r="R3" s="51"/>
      <c r="S3" s="51">
        <v>2</v>
      </c>
      <c r="T3" s="51">
        <v>1</v>
      </c>
      <c r="U3" s="52">
        <v>0</v>
      </c>
      <c r="V3" s="52">
        <v>0.2</v>
      </c>
      <c r="W3" s="52">
        <v>0.000215</v>
      </c>
      <c r="X3" s="52">
        <v>0.178294</v>
      </c>
      <c r="Y3" s="52">
        <v>0</v>
      </c>
      <c r="Z3" s="52">
        <v>0</v>
      </c>
      <c r="AA3" s="62">
        <v>3</v>
      </c>
      <c r="AB3" s="62"/>
      <c r="AC3" s="63"/>
      <c r="AD3" s="82" t="s">
        <v>316</v>
      </c>
      <c r="AE3" s="91" t="s">
        <v>322</v>
      </c>
      <c r="AF3" s="82">
        <v>68</v>
      </c>
      <c r="AG3" s="82">
        <v>43</v>
      </c>
      <c r="AH3" s="82">
        <v>15753</v>
      </c>
      <c r="AI3" s="82">
        <v>2</v>
      </c>
      <c r="AJ3" s="82"/>
      <c r="AK3" s="82"/>
      <c r="AL3" s="82" t="s">
        <v>331</v>
      </c>
      <c r="AM3" s="86" t="str">
        <f>HYPERLINK("https://t.co/MeFA8NBNm1")</f>
        <v>https://t.co/MeFA8NBNm1</v>
      </c>
      <c r="AN3" s="82"/>
      <c r="AO3" s="84">
        <v>40506.44672453704</v>
      </c>
      <c r="AP3" s="82"/>
      <c r="AQ3" s="82" t="b">
        <v>1</v>
      </c>
      <c r="AR3" s="82" t="b">
        <v>0</v>
      </c>
      <c r="AS3" s="82" t="b">
        <v>0</v>
      </c>
      <c r="AT3" s="82"/>
      <c r="AU3" s="82">
        <v>0</v>
      </c>
      <c r="AV3" s="86" t="str">
        <f>HYPERLINK("https://abs.twimg.com/images/themes/theme1/bg.png")</f>
        <v>https://abs.twimg.com/images/themes/theme1/bg.png</v>
      </c>
      <c r="AW3" s="82" t="b">
        <v>0</v>
      </c>
      <c r="AX3" s="82" t="s">
        <v>332</v>
      </c>
      <c r="AY3" s="86" t="str">
        <f>HYPERLINK("https://twitter.com/izzorv6")</f>
        <v>https://twitter.com/izzorv6</v>
      </c>
      <c r="AZ3" s="82" t="s">
        <v>66</v>
      </c>
      <c r="BA3" s="82" t="str">
        <f>REPLACE(INDEX(GroupVertices[Group],MATCH(Vertices[[#This Row],[Vertex]],GroupVertices[Vertex],0)),1,1,"")</f>
        <v>2</v>
      </c>
      <c r="BB3" s="51">
        <v>0</v>
      </c>
      <c r="BC3" s="52">
        <v>0</v>
      </c>
      <c r="BD3" s="51">
        <v>1</v>
      </c>
      <c r="BE3" s="52">
        <v>2.7777777777777777</v>
      </c>
      <c r="BF3" s="51">
        <v>0</v>
      </c>
      <c r="BG3" s="52">
        <v>0</v>
      </c>
      <c r="BH3" s="51">
        <v>35</v>
      </c>
      <c r="BI3" s="52">
        <v>97.22222222222223</v>
      </c>
      <c r="BJ3" s="51">
        <v>36</v>
      </c>
      <c r="BK3" s="51" t="s">
        <v>451</v>
      </c>
      <c r="BL3" s="51" t="s">
        <v>451</v>
      </c>
      <c r="BM3" s="51" t="s">
        <v>269</v>
      </c>
      <c r="BN3" s="51" t="s">
        <v>269</v>
      </c>
      <c r="BO3" s="51"/>
      <c r="BP3" s="51"/>
      <c r="BQ3" s="124" t="s">
        <v>524</v>
      </c>
      <c r="BR3" s="124" t="s">
        <v>524</v>
      </c>
      <c r="BS3" s="124" t="s">
        <v>499</v>
      </c>
      <c r="BT3" s="124" t="s">
        <v>499</v>
      </c>
      <c r="BU3" s="3"/>
      <c r="BV3" s="3"/>
    </row>
    <row r="4" spans="1:77" ht="15">
      <c r="A4" s="14" t="s">
        <v>257</v>
      </c>
      <c r="B4" s="15"/>
      <c r="C4" s="15"/>
      <c r="D4" s="92">
        <v>100</v>
      </c>
      <c r="E4" s="79"/>
      <c r="F4" s="111" t="str">
        <f>HYPERLINK("https://abs.twimg.com/sticky/default_profile_images/default_profile_normal.png")</f>
        <v>https://abs.twimg.com/sticky/default_profile_images/default_profile_normal.png</v>
      </c>
      <c r="G4" s="15"/>
      <c r="H4" s="16" t="s">
        <v>257</v>
      </c>
      <c r="I4" s="67"/>
      <c r="J4" s="67"/>
      <c r="K4" s="113" t="s">
        <v>333</v>
      </c>
      <c r="L4" s="93">
        <v>1</v>
      </c>
      <c r="M4" s="94">
        <v>7463.94287109375</v>
      </c>
      <c r="N4" s="94">
        <v>5049.943359375</v>
      </c>
      <c r="O4" s="78"/>
      <c r="P4" s="95"/>
      <c r="Q4" s="95"/>
      <c r="R4" s="96"/>
      <c r="S4" s="51">
        <v>0</v>
      </c>
      <c r="T4" s="51">
        <v>1</v>
      </c>
      <c r="U4" s="52">
        <v>0</v>
      </c>
      <c r="V4" s="52">
        <v>0.2</v>
      </c>
      <c r="W4" s="52">
        <v>0.000133</v>
      </c>
      <c r="X4" s="52">
        <v>0.155039</v>
      </c>
      <c r="Y4" s="52">
        <v>0</v>
      </c>
      <c r="Z4" s="52">
        <v>0</v>
      </c>
      <c r="AA4" s="80">
        <v>4</v>
      </c>
      <c r="AB4" s="80"/>
      <c r="AC4" s="97"/>
      <c r="AD4" s="82" t="s">
        <v>311</v>
      </c>
      <c r="AE4" s="91" t="s">
        <v>317</v>
      </c>
      <c r="AF4" s="82">
        <v>1</v>
      </c>
      <c r="AG4" s="82">
        <v>0</v>
      </c>
      <c r="AH4" s="82">
        <v>84</v>
      </c>
      <c r="AI4" s="82">
        <v>90</v>
      </c>
      <c r="AJ4" s="82"/>
      <c r="AK4" s="82"/>
      <c r="AL4" s="82"/>
      <c r="AM4" s="82"/>
      <c r="AN4" s="82"/>
      <c r="AO4" s="84">
        <v>44688.400416666664</v>
      </c>
      <c r="AP4" s="82"/>
      <c r="AQ4" s="82" t="b">
        <v>1</v>
      </c>
      <c r="AR4" s="82" t="b">
        <v>1</v>
      </c>
      <c r="AS4" s="82" t="b">
        <v>0</v>
      </c>
      <c r="AT4" s="82"/>
      <c r="AU4" s="82">
        <v>0</v>
      </c>
      <c r="AV4" s="82"/>
      <c r="AW4" s="82" t="b">
        <v>0</v>
      </c>
      <c r="AX4" s="82" t="s">
        <v>332</v>
      </c>
      <c r="AY4" s="86" t="str">
        <f>HYPERLINK("https://twitter.com/l_pugmire")</f>
        <v>https://twitter.com/l_pugmire</v>
      </c>
      <c r="AZ4" s="82" t="s">
        <v>66</v>
      </c>
      <c r="BA4" s="82" t="str">
        <f>REPLACE(INDEX(GroupVertices[Group],MATCH(Vertices[[#This Row],[Vertex]],GroupVertices[Vertex],0)),1,1,"")</f>
        <v>2</v>
      </c>
      <c r="BB4" s="51">
        <v>0</v>
      </c>
      <c r="BC4" s="52">
        <v>0</v>
      </c>
      <c r="BD4" s="51">
        <v>1</v>
      </c>
      <c r="BE4" s="52">
        <v>2.7777777777777777</v>
      </c>
      <c r="BF4" s="51">
        <v>0</v>
      </c>
      <c r="BG4" s="52">
        <v>0</v>
      </c>
      <c r="BH4" s="51">
        <v>35</v>
      </c>
      <c r="BI4" s="52">
        <v>97.22222222222223</v>
      </c>
      <c r="BJ4" s="51">
        <v>36</v>
      </c>
      <c r="BK4" s="51" t="s">
        <v>451</v>
      </c>
      <c r="BL4" s="51" t="s">
        <v>451</v>
      </c>
      <c r="BM4" s="51" t="s">
        <v>269</v>
      </c>
      <c r="BN4" s="51" t="s">
        <v>269</v>
      </c>
      <c r="BO4" s="51"/>
      <c r="BP4" s="51"/>
      <c r="BQ4" s="124" t="s">
        <v>524</v>
      </c>
      <c r="BR4" s="124" t="s">
        <v>524</v>
      </c>
      <c r="BS4" s="124" t="s">
        <v>499</v>
      </c>
      <c r="BT4" s="124" t="s">
        <v>499</v>
      </c>
      <c r="BU4" s="2"/>
      <c r="BV4" s="3"/>
      <c r="BW4" s="3"/>
      <c r="BX4" s="3"/>
      <c r="BY4" s="3"/>
    </row>
    <row r="5" spans="1:77" ht="15">
      <c r="A5" s="14" t="s">
        <v>258</v>
      </c>
      <c r="B5" s="15"/>
      <c r="C5" s="15"/>
      <c r="D5" s="92">
        <v>100</v>
      </c>
      <c r="E5" s="79"/>
      <c r="F5" s="111" t="str">
        <f>HYPERLINK("https://pbs.twimg.com/profile_images/1229581468113854464/YdbOAsfr_normal.jpg")</f>
        <v>https://pbs.twimg.com/profile_images/1229581468113854464/YdbOAsfr_normal.jpg</v>
      </c>
      <c r="G5" s="15"/>
      <c r="H5" s="16" t="s">
        <v>258</v>
      </c>
      <c r="I5" s="67"/>
      <c r="J5" s="67"/>
      <c r="K5" s="113" t="s">
        <v>334</v>
      </c>
      <c r="L5" s="93">
        <v>1</v>
      </c>
      <c r="M5" s="94">
        <v>7463.94287109375</v>
      </c>
      <c r="N5" s="94">
        <v>1737.494384765625</v>
      </c>
      <c r="O5" s="78"/>
      <c r="P5" s="95"/>
      <c r="Q5" s="95"/>
      <c r="R5" s="96"/>
      <c r="S5" s="51">
        <v>1</v>
      </c>
      <c r="T5" s="51">
        <v>1</v>
      </c>
      <c r="U5" s="52">
        <v>0</v>
      </c>
      <c r="V5" s="52">
        <v>0</v>
      </c>
      <c r="W5" s="52">
        <v>0</v>
      </c>
      <c r="X5" s="52">
        <v>0.166667</v>
      </c>
      <c r="Y5" s="52">
        <v>0</v>
      </c>
      <c r="Z5" s="52">
        <v>0</v>
      </c>
      <c r="AA5" s="80">
        <v>5</v>
      </c>
      <c r="AB5" s="80"/>
      <c r="AC5" s="97"/>
      <c r="AD5" s="82" t="s">
        <v>312</v>
      </c>
      <c r="AE5" s="91" t="s">
        <v>318</v>
      </c>
      <c r="AF5" s="82">
        <v>516</v>
      </c>
      <c r="AG5" s="82">
        <v>1446</v>
      </c>
      <c r="AH5" s="82">
        <v>12856</v>
      </c>
      <c r="AI5" s="82">
        <v>555</v>
      </c>
      <c r="AJ5" s="82"/>
      <c r="AK5" s="82" t="s">
        <v>323</v>
      </c>
      <c r="AL5" s="82" t="s">
        <v>327</v>
      </c>
      <c r="AM5" s="86" t="str">
        <f>HYPERLINK("https://t.co/0nR2EIUlhr")</f>
        <v>https://t.co/0nR2EIUlhr</v>
      </c>
      <c r="AN5" s="82"/>
      <c r="AO5" s="84">
        <v>43146.232256944444</v>
      </c>
      <c r="AP5" s="86" t="str">
        <f>HYPERLINK("https://pbs.twimg.com/profile_banners/964009992033419264/1581989999")</f>
        <v>https://pbs.twimg.com/profile_banners/964009992033419264/1581989999</v>
      </c>
      <c r="AQ5" s="82" t="b">
        <v>1</v>
      </c>
      <c r="AR5" s="82" t="b">
        <v>0</v>
      </c>
      <c r="AS5" s="82" t="b">
        <v>0</v>
      </c>
      <c r="AT5" s="82"/>
      <c r="AU5" s="82">
        <v>41</v>
      </c>
      <c r="AV5" s="82"/>
      <c r="AW5" s="82" t="b">
        <v>0</v>
      </c>
      <c r="AX5" s="82" t="s">
        <v>332</v>
      </c>
      <c r="AY5" s="86" t="str">
        <f>HYPERLINK("https://twitter.com/businessdesk_nz")</f>
        <v>https://twitter.com/businessdesk_nz</v>
      </c>
      <c r="AZ5" s="82" t="s">
        <v>66</v>
      </c>
      <c r="BA5" s="82" t="str">
        <f>REPLACE(INDEX(GroupVertices[Group],MATCH(Vertices[[#This Row],[Vertex]],GroupVertices[Vertex],0)),1,1,"")</f>
        <v>3</v>
      </c>
      <c r="BB5" s="51">
        <v>3</v>
      </c>
      <c r="BC5" s="52">
        <v>7.142857142857143</v>
      </c>
      <c r="BD5" s="51">
        <v>0</v>
      </c>
      <c r="BE5" s="52">
        <v>0</v>
      </c>
      <c r="BF5" s="51">
        <v>0</v>
      </c>
      <c r="BG5" s="52">
        <v>0</v>
      </c>
      <c r="BH5" s="51">
        <v>39</v>
      </c>
      <c r="BI5" s="52">
        <v>92.85714285714286</v>
      </c>
      <c r="BJ5" s="51">
        <v>42</v>
      </c>
      <c r="BK5" s="51" t="s">
        <v>452</v>
      </c>
      <c r="BL5" s="51" t="s">
        <v>452</v>
      </c>
      <c r="BM5" s="51" t="s">
        <v>270</v>
      </c>
      <c r="BN5" s="51" t="s">
        <v>270</v>
      </c>
      <c r="BO5" s="51"/>
      <c r="BP5" s="51"/>
      <c r="BQ5" s="124" t="s">
        <v>525</v>
      </c>
      <c r="BR5" s="124" t="s">
        <v>525</v>
      </c>
      <c r="BS5" s="124" t="s">
        <v>529</v>
      </c>
      <c r="BT5" s="124" t="s">
        <v>529</v>
      </c>
      <c r="BU5" s="2"/>
      <c r="BV5" s="3"/>
      <c r="BW5" s="3"/>
      <c r="BX5" s="3"/>
      <c r="BY5" s="3"/>
    </row>
    <row r="6" spans="1:77" ht="15">
      <c r="A6" s="14" t="s">
        <v>259</v>
      </c>
      <c r="B6" s="15"/>
      <c r="C6" s="15"/>
      <c r="D6" s="92">
        <v>100</v>
      </c>
      <c r="E6" s="79"/>
      <c r="F6" s="111" t="str">
        <f>HYPERLINK("https://pbs.twimg.com/profile_images/1288654635125760000/Sd4jIIxW_normal.jpg")</f>
        <v>https://pbs.twimg.com/profile_images/1288654635125760000/Sd4jIIxW_normal.jpg</v>
      </c>
      <c r="G6" s="15"/>
      <c r="H6" s="16" t="s">
        <v>259</v>
      </c>
      <c r="I6" s="67"/>
      <c r="J6" s="67"/>
      <c r="K6" s="113" t="s">
        <v>335</v>
      </c>
      <c r="L6" s="93">
        <v>1</v>
      </c>
      <c r="M6" s="94">
        <v>3731.971435546875</v>
      </c>
      <c r="N6" s="94">
        <v>7387.15380859375</v>
      </c>
      <c r="O6" s="78"/>
      <c r="P6" s="95"/>
      <c r="Q6" s="95"/>
      <c r="R6" s="96"/>
      <c r="S6" s="51">
        <v>1</v>
      </c>
      <c r="T6" s="51">
        <v>1</v>
      </c>
      <c r="U6" s="52">
        <v>0</v>
      </c>
      <c r="V6" s="52">
        <v>0.4</v>
      </c>
      <c r="W6" s="52">
        <v>0.57735</v>
      </c>
      <c r="X6" s="52">
        <v>0.166667</v>
      </c>
      <c r="Y6" s="52">
        <v>0.5</v>
      </c>
      <c r="Z6" s="52">
        <v>0</v>
      </c>
      <c r="AA6" s="80">
        <v>6</v>
      </c>
      <c r="AB6" s="80"/>
      <c r="AC6" s="97"/>
      <c r="AD6" s="82" t="s">
        <v>313</v>
      </c>
      <c r="AE6" s="91" t="s">
        <v>319</v>
      </c>
      <c r="AF6" s="82">
        <v>180</v>
      </c>
      <c r="AG6" s="82">
        <v>2641</v>
      </c>
      <c r="AH6" s="82">
        <v>13703</v>
      </c>
      <c r="AI6" s="82">
        <v>2944</v>
      </c>
      <c r="AJ6" s="82"/>
      <c r="AK6" s="82" t="s">
        <v>324</v>
      </c>
      <c r="AL6" s="82" t="s">
        <v>328</v>
      </c>
      <c r="AM6" s="86" t="str">
        <f>HYPERLINK("https://t.co/4YNEq7RD8a")</f>
        <v>https://t.co/4YNEq7RD8a</v>
      </c>
      <c r="AN6" s="82"/>
      <c r="AO6" s="84">
        <v>44042.078564814816</v>
      </c>
      <c r="AP6" s="86" t="str">
        <f>HYPERLINK("https://pbs.twimg.com/profile_banners/1288653700349571072/1596254063")</f>
        <v>https://pbs.twimg.com/profile_banners/1288653700349571072/1596254063</v>
      </c>
      <c r="AQ6" s="82" t="b">
        <v>1</v>
      </c>
      <c r="AR6" s="82" t="b">
        <v>0</v>
      </c>
      <c r="AS6" s="82" t="b">
        <v>0</v>
      </c>
      <c r="AT6" s="82"/>
      <c r="AU6" s="82">
        <v>28</v>
      </c>
      <c r="AV6" s="82"/>
      <c r="AW6" s="82" t="b">
        <v>0</v>
      </c>
      <c r="AX6" s="82" t="s">
        <v>332</v>
      </c>
      <c r="AY6" s="86" t="str">
        <f>HYPERLINK("https://twitter.com/auepochtimes")</f>
        <v>https://twitter.com/auepochtimes</v>
      </c>
      <c r="AZ6" s="82" t="s">
        <v>66</v>
      </c>
      <c r="BA6" s="82" t="str">
        <f>REPLACE(INDEX(GroupVertices[Group],MATCH(Vertices[[#This Row],[Vertex]],GroupVertices[Vertex],0)),1,1,"")</f>
        <v>1</v>
      </c>
      <c r="BB6" s="51">
        <v>0</v>
      </c>
      <c r="BC6" s="52">
        <v>0</v>
      </c>
      <c r="BD6" s="51">
        <v>1</v>
      </c>
      <c r="BE6" s="52">
        <v>2.7027027027027026</v>
      </c>
      <c r="BF6" s="51">
        <v>0</v>
      </c>
      <c r="BG6" s="52">
        <v>0</v>
      </c>
      <c r="BH6" s="51">
        <v>36</v>
      </c>
      <c r="BI6" s="52">
        <v>97.29729729729729</v>
      </c>
      <c r="BJ6" s="51">
        <v>37</v>
      </c>
      <c r="BK6" s="51" t="s">
        <v>450</v>
      </c>
      <c r="BL6" s="51" t="s">
        <v>450</v>
      </c>
      <c r="BM6" s="51" t="s">
        <v>271</v>
      </c>
      <c r="BN6" s="51" t="s">
        <v>271</v>
      </c>
      <c r="BO6" s="51" t="s">
        <v>272</v>
      </c>
      <c r="BP6" s="51" t="s">
        <v>272</v>
      </c>
      <c r="BQ6" s="124" t="s">
        <v>526</v>
      </c>
      <c r="BR6" s="124" t="s">
        <v>526</v>
      </c>
      <c r="BS6" s="124" t="s">
        <v>498</v>
      </c>
      <c r="BT6" s="124" t="s">
        <v>498</v>
      </c>
      <c r="BU6" s="2"/>
      <c r="BV6" s="3"/>
      <c r="BW6" s="3"/>
      <c r="BX6" s="3"/>
      <c r="BY6" s="3"/>
    </row>
    <row r="7" spans="1:77" ht="15">
      <c r="A7" s="14" t="s">
        <v>262</v>
      </c>
      <c r="B7" s="15"/>
      <c r="C7" s="15"/>
      <c r="D7" s="92">
        <v>100</v>
      </c>
      <c r="E7" s="79"/>
      <c r="F7" s="111" t="str">
        <f>HYPERLINK("https://pbs.twimg.com/profile_images/954141295093698560/9x68uifu_normal.jpg")</f>
        <v>https://pbs.twimg.com/profile_images/954141295093698560/9x68uifu_normal.jpg</v>
      </c>
      <c r="G7" s="15"/>
      <c r="H7" s="16" t="s">
        <v>262</v>
      </c>
      <c r="I7" s="67"/>
      <c r="J7" s="67"/>
      <c r="K7" s="113" t="s">
        <v>336</v>
      </c>
      <c r="L7" s="93">
        <v>1</v>
      </c>
      <c r="M7" s="94">
        <v>1338.14306640625</v>
      </c>
      <c r="N7" s="94">
        <v>7387.15380859375</v>
      </c>
      <c r="O7" s="78"/>
      <c r="P7" s="95"/>
      <c r="Q7" s="95"/>
      <c r="R7" s="96"/>
      <c r="S7" s="51">
        <v>2</v>
      </c>
      <c r="T7" s="51">
        <v>0</v>
      </c>
      <c r="U7" s="52">
        <v>0</v>
      </c>
      <c r="V7" s="52">
        <v>0.4</v>
      </c>
      <c r="W7" s="52">
        <v>0.57735</v>
      </c>
      <c r="X7" s="52">
        <v>0.166667</v>
      </c>
      <c r="Y7" s="52">
        <v>0.5</v>
      </c>
      <c r="Z7" s="52">
        <v>0</v>
      </c>
      <c r="AA7" s="80">
        <v>7</v>
      </c>
      <c r="AB7" s="80"/>
      <c r="AC7" s="97"/>
      <c r="AD7" s="82" t="s">
        <v>314</v>
      </c>
      <c r="AE7" s="91" t="s">
        <v>320</v>
      </c>
      <c r="AF7" s="82">
        <v>84</v>
      </c>
      <c r="AG7" s="82">
        <v>462469</v>
      </c>
      <c r="AH7" s="82">
        <v>227815</v>
      </c>
      <c r="AI7" s="82">
        <v>45069</v>
      </c>
      <c r="AJ7" s="82"/>
      <c r="AK7" s="82" t="s">
        <v>325</v>
      </c>
      <c r="AL7" s="82" t="s">
        <v>329</v>
      </c>
      <c r="AM7" s="86" t="str">
        <f>HYPERLINK("https://t.co/udZgeB9zvZ")</f>
        <v>https://t.co/udZgeB9zvZ</v>
      </c>
      <c r="AN7" s="82"/>
      <c r="AO7" s="84">
        <v>39908.996469907404</v>
      </c>
      <c r="AP7" s="86" t="str">
        <f>HYPERLINK("https://pbs.twimg.com/profile_banners/29097819/1516660974")</f>
        <v>https://pbs.twimg.com/profile_banners/29097819/1516660974</v>
      </c>
      <c r="AQ7" s="82" t="b">
        <v>0</v>
      </c>
      <c r="AR7" s="82" t="b">
        <v>0</v>
      </c>
      <c r="AS7" s="82" t="b">
        <v>0</v>
      </c>
      <c r="AT7" s="82"/>
      <c r="AU7" s="82">
        <v>2908</v>
      </c>
      <c r="AV7" s="86" t="str">
        <f>HYPERLINK("https://abs.twimg.com/images/themes/theme4/bg.gif")</f>
        <v>https://abs.twimg.com/images/themes/theme4/bg.gif</v>
      </c>
      <c r="AW7" s="82" t="b">
        <v>1</v>
      </c>
      <c r="AX7" s="82" t="s">
        <v>332</v>
      </c>
      <c r="AY7" s="86" t="str">
        <f>HYPERLINK("https://twitter.com/epochtimes")</f>
        <v>https://twitter.com/epochtimes</v>
      </c>
      <c r="AZ7" s="82" t="s">
        <v>65</v>
      </c>
      <c r="BA7" s="82"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8" t="s">
        <v>260</v>
      </c>
      <c r="B8" s="99"/>
      <c r="C8" s="99"/>
      <c r="D8" s="100">
        <v>100</v>
      </c>
      <c r="E8" s="101"/>
      <c r="F8" s="112" t="str">
        <f>HYPERLINK("https://pbs.twimg.com/profile_images/1094681472160673792/mqK_dabr_normal.jpg")</f>
        <v>https://pbs.twimg.com/profile_images/1094681472160673792/mqK_dabr_normal.jpg</v>
      </c>
      <c r="G8" s="99"/>
      <c r="H8" s="102" t="s">
        <v>260</v>
      </c>
      <c r="I8" s="103"/>
      <c r="J8" s="103"/>
      <c r="K8" s="114" t="s">
        <v>337</v>
      </c>
      <c r="L8" s="104">
        <v>1</v>
      </c>
      <c r="M8" s="105">
        <v>1338.14306640625</v>
      </c>
      <c r="N8" s="105">
        <v>2611.846435546875</v>
      </c>
      <c r="O8" s="106"/>
      <c r="P8" s="107"/>
      <c r="Q8" s="107"/>
      <c r="R8" s="108"/>
      <c r="S8" s="51">
        <v>0</v>
      </c>
      <c r="T8" s="51">
        <v>2</v>
      </c>
      <c r="U8" s="52">
        <v>0</v>
      </c>
      <c r="V8" s="52">
        <v>0.4</v>
      </c>
      <c r="W8" s="52">
        <v>0.57735</v>
      </c>
      <c r="X8" s="52">
        <v>0.166667</v>
      </c>
      <c r="Y8" s="52">
        <v>0.5</v>
      </c>
      <c r="Z8" s="52">
        <v>0</v>
      </c>
      <c r="AA8" s="109">
        <v>8</v>
      </c>
      <c r="AB8" s="109"/>
      <c r="AC8" s="110"/>
      <c r="AD8" s="82" t="s">
        <v>315</v>
      </c>
      <c r="AE8" s="91" t="s">
        <v>321</v>
      </c>
      <c r="AF8" s="82">
        <v>1174</v>
      </c>
      <c r="AG8" s="82">
        <v>678</v>
      </c>
      <c r="AH8" s="82">
        <v>174236</v>
      </c>
      <c r="AI8" s="82">
        <v>194241</v>
      </c>
      <c r="AJ8" s="82"/>
      <c r="AK8" s="82" t="s">
        <v>326</v>
      </c>
      <c r="AL8" s="82" t="s">
        <v>330</v>
      </c>
      <c r="AM8" s="82"/>
      <c r="AN8" s="82"/>
      <c r="AO8" s="84">
        <v>41911.63199074074</v>
      </c>
      <c r="AP8" s="82"/>
      <c r="AQ8" s="82" t="b">
        <v>1</v>
      </c>
      <c r="AR8" s="82" t="b">
        <v>0</v>
      </c>
      <c r="AS8" s="82" t="b">
        <v>1</v>
      </c>
      <c r="AT8" s="82"/>
      <c r="AU8" s="82">
        <v>32</v>
      </c>
      <c r="AV8" s="86" t="str">
        <f>HYPERLINK("https://abs.twimg.com/images/themes/theme1/bg.png")</f>
        <v>https://abs.twimg.com/images/themes/theme1/bg.png</v>
      </c>
      <c r="AW8" s="82" t="b">
        <v>0</v>
      </c>
      <c r="AX8" s="82" t="s">
        <v>332</v>
      </c>
      <c r="AY8" s="86" t="str">
        <f>HYPERLINK("https://twitter.com/kjusticemotors")</f>
        <v>https://twitter.com/kjusticemotors</v>
      </c>
      <c r="AZ8" s="82" t="s">
        <v>66</v>
      </c>
      <c r="BA8" s="82" t="str">
        <f>REPLACE(INDEX(GroupVertices[Group],MATCH(Vertices[[#This Row],[Vertex]],GroupVertices[Vertex],0)),1,1,"")</f>
        <v>1</v>
      </c>
      <c r="BB8" s="51">
        <v>0</v>
      </c>
      <c r="BC8" s="52">
        <v>0</v>
      </c>
      <c r="BD8" s="51">
        <v>1</v>
      </c>
      <c r="BE8" s="52">
        <v>2.7027027027027026</v>
      </c>
      <c r="BF8" s="51">
        <v>0</v>
      </c>
      <c r="BG8" s="52">
        <v>0</v>
      </c>
      <c r="BH8" s="51">
        <v>36</v>
      </c>
      <c r="BI8" s="52">
        <v>97.29729729729729</v>
      </c>
      <c r="BJ8" s="51">
        <v>37</v>
      </c>
      <c r="BK8" s="51" t="s">
        <v>450</v>
      </c>
      <c r="BL8" s="51" t="s">
        <v>450</v>
      </c>
      <c r="BM8" s="51" t="s">
        <v>271</v>
      </c>
      <c r="BN8" s="51" t="s">
        <v>271</v>
      </c>
      <c r="BO8" s="51" t="s">
        <v>272</v>
      </c>
      <c r="BP8" s="51" t="s">
        <v>272</v>
      </c>
      <c r="BQ8" s="124" t="s">
        <v>526</v>
      </c>
      <c r="BR8" s="124" t="s">
        <v>526</v>
      </c>
      <c r="BS8" s="124" t="s">
        <v>498</v>
      </c>
      <c r="BT8" s="124" t="s">
        <v>498</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7.7109375" style="0" bestFit="1" customWidth="1"/>
    <col min="26" max="26" width="22.140625" style="0" bestFit="1" customWidth="1"/>
    <col min="27" max="27" width="17.7109375" style="0" bestFit="1" customWidth="1"/>
    <col min="28" max="28" width="22.140625" style="0" bestFit="1" customWidth="1"/>
    <col min="29" max="29" width="17.7109375" style="0" bestFit="1" customWidth="1"/>
    <col min="30" max="30" width="22.140625" style="0" bestFit="1" customWidth="1"/>
    <col min="31" max="31" width="16.8515625" style="0" bestFit="1" customWidth="1"/>
    <col min="32" max="32" width="20.57421875" style="0" bestFit="1" customWidth="1"/>
    <col min="33" max="33" width="15.28125" style="0" bestFit="1" customWidth="1"/>
    <col min="34" max="34" width="10.8515625" style="0" bestFit="1" customWidth="1"/>
    <col min="35" max="35" width="13.8515625" style="0" bestFit="1" customWidth="1"/>
    <col min="36" max="36" width="14.140625" style="0" bestFit="1" customWidth="1"/>
    <col min="37" max="37" width="12.140625" style="0" bestFit="1" customWidth="1"/>
    <col min="38" max="38" width="14.57421875" style="0" bestFit="1" customWidth="1"/>
    <col min="39" max="39" width="12.7109375" style="0" bestFit="1" customWidth="1"/>
    <col min="40" max="40" width="15.71093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403</v>
      </c>
      <c r="Z2" s="68" t="s">
        <v>404</v>
      </c>
      <c r="AA2" s="68" t="s">
        <v>405</v>
      </c>
      <c r="AB2" s="68" t="s">
        <v>406</v>
      </c>
      <c r="AC2" s="68" t="s">
        <v>407</v>
      </c>
      <c r="AD2" s="68" t="s">
        <v>408</v>
      </c>
      <c r="AE2" s="68" t="s">
        <v>409</v>
      </c>
      <c r="AF2" s="68" t="s">
        <v>410</v>
      </c>
      <c r="AG2" s="68" t="s">
        <v>413</v>
      </c>
      <c r="AH2" s="13" t="s">
        <v>460</v>
      </c>
      <c r="AI2" s="13" t="s">
        <v>465</v>
      </c>
      <c r="AJ2" s="13" t="s">
        <v>471</v>
      </c>
      <c r="AK2" s="13" t="s">
        <v>476</v>
      </c>
      <c r="AL2" s="13" t="s">
        <v>497</v>
      </c>
      <c r="AM2" s="13" t="s">
        <v>508</v>
      </c>
      <c r="AN2" s="13" t="s">
        <v>509</v>
      </c>
      <c r="AO2" s="13" t="s">
        <v>514</v>
      </c>
    </row>
    <row r="3" spans="1:41" ht="15">
      <c r="A3" s="81" t="s">
        <v>341</v>
      </c>
      <c r="B3" s="116" t="s">
        <v>344</v>
      </c>
      <c r="C3" s="116" t="s">
        <v>56</v>
      </c>
      <c r="D3" s="15"/>
      <c r="E3" s="15"/>
      <c r="F3" s="16" t="s">
        <v>535</v>
      </c>
      <c r="G3" s="78"/>
      <c r="H3" s="78"/>
      <c r="I3" s="80">
        <v>3</v>
      </c>
      <c r="J3" s="64"/>
      <c r="K3" s="51">
        <v>3</v>
      </c>
      <c r="L3" s="51">
        <v>3</v>
      </c>
      <c r="M3" s="51">
        <v>0</v>
      </c>
      <c r="N3" s="51">
        <v>3</v>
      </c>
      <c r="O3" s="51">
        <v>0</v>
      </c>
      <c r="P3" s="52">
        <v>0</v>
      </c>
      <c r="Q3" s="52">
        <v>0</v>
      </c>
      <c r="R3" s="51">
        <v>1</v>
      </c>
      <c r="S3" s="51">
        <v>0</v>
      </c>
      <c r="T3" s="51">
        <v>3</v>
      </c>
      <c r="U3" s="51">
        <v>3</v>
      </c>
      <c r="V3" s="51">
        <v>1</v>
      </c>
      <c r="W3" s="52">
        <v>0.666667</v>
      </c>
      <c r="X3" s="52">
        <v>0.5</v>
      </c>
      <c r="Y3" s="51">
        <v>0</v>
      </c>
      <c r="Z3" s="52">
        <v>0</v>
      </c>
      <c r="AA3" s="51">
        <v>2</v>
      </c>
      <c r="AB3" s="52">
        <v>2.7027027027027026</v>
      </c>
      <c r="AC3" s="51">
        <v>0</v>
      </c>
      <c r="AD3" s="52">
        <v>0</v>
      </c>
      <c r="AE3" s="51">
        <v>72</v>
      </c>
      <c r="AF3" s="52">
        <v>97.29729729729729</v>
      </c>
      <c r="AG3" s="51">
        <v>74</v>
      </c>
      <c r="AH3" s="82" t="s">
        <v>450</v>
      </c>
      <c r="AI3" s="82" t="s">
        <v>271</v>
      </c>
      <c r="AJ3" s="82" t="s">
        <v>272</v>
      </c>
      <c r="AK3" s="91" t="s">
        <v>477</v>
      </c>
      <c r="AL3" s="91" t="s">
        <v>498</v>
      </c>
      <c r="AM3" s="91"/>
      <c r="AN3" s="91" t="s">
        <v>262</v>
      </c>
      <c r="AO3" s="91" t="s">
        <v>515</v>
      </c>
    </row>
    <row r="4" spans="1:41" ht="15">
      <c r="A4" s="81" t="s">
        <v>342</v>
      </c>
      <c r="B4" s="116" t="s">
        <v>345</v>
      </c>
      <c r="C4" s="116" t="s">
        <v>56</v>
      </c>
      <c r="D4" s="15"/>
      <c r="E4" s="15"/>
      <c r="F4" s="16" t="s">
        <v>342</v>
      </c>
      <c r="G4" s="78"/>
      <c r="H4" s="78"/>
      <c r="I4" s="80">
        <v>4</v>
      </c>
      <c r="J4" s="80"/>
      <c r="K4" s="51">
        <v>2</v>
      </c>
      <c r="L4" s="51">
        <v>2</v>
      </c>
      <c r="M4" s="51">
        <v>0</v>
      </c>
      <c r="N4" s="51">
        <v>2</v>
      </c>
      <c r="O4" s="51">
        <v>1</v>
      </c>
      <c r="P4" s="52">
        <v>0</v>
      </c>
      <c r="Q4" s="52">
        <v>0</v>
      </c>
      <c r="R4" s="51">
        <v>1</v>
      </c>
      <c r="S4" s="51">
        <v>0</v>
      </c>
      <c r="T4" s="51">
        <v>2</v>
      </c>
      <c r="U4" s="51">
        <v>2</v>
      </c>
      <c r="V4" s="51">
        <v>1</v>
      </c>
      <c r="W4" s="52">
        <v>0.5</v>
      </c>
      <c r="X4" s="52">
        <v>0.5</v>
      </c>
      <c r="Y4" s="51">
        <v>0</v>
      </c>
      <c r="Z4" s="52">
        <v>0</v>
      </c>
      <c r="AA4" s="51">
        <v>2</v>
      </c>
      <c r="AB4" s="52">
        <v>2.7777777777777777</v>
      </c>
      <c r="AC4" s="51">
        <v>0</v>
      </c>
      <c r="AD4" s="52">
        <v>0</v>
      </c>
      <c r="AE4" s="51">
        <v>70</v>
      </c>
      <c r="AF4" s="52">
        <v>97.22222222222223</v>
      </c>
      <c r="AG4" s="51">
        <v>72</v>
      </c>
      <c r="AH4" s="82" t="s">
        <v>451</v>
      </c>
      <c r="AI4" s="82" t="s">
        <v>269</v>
      </c>
      <c r="AJ4" s="82"/>
      <c r="AK4" s="91" t="s">
        <v>478</v>
      </c>
      <c r="AL4" s="91" t="s">
        <v>499</v>
      </c>
      <c r="AM4" s="91"/>
      <c r="AN4" s="91"/>
      <c r="AO4" s="91" t="s">
        <v>516</v>
      </c>
    </row>
    <row r="5" spans="1:41" ht="15">
      <c r="A5" s="81" t="s">
        <v>343</v>
      </c>
      <c r="B5" s="116" t="s">
        <v>346</v>
      </c>
      <c r="C5" s="116" t="s">
        <v>56</v>
      </c>
      <c r="D5" s="15"/>
      <c r="E5" s="15"/>
      <c r="F5" s="16" t="s">
        <v>343</v>
      </c>
      <c r="G5" s="78"/>
      <c r="H5" s="78"/>
      <c r="I5" s="80">
        <v>5</v>
      </c>
      <c r="J5" s="80"/>
      <c r="K5" s="51">
        <v>1</v>
      </c>
      <c r="L5" s="51">
        <v>1</v>
      </c>
      <c r="M5" s="51">
        <v>0</v>
      </c>
      <c r="N5" s="51">
        <v>1</v>
      </c>
      <c r="O5" s="51">
        <v>1</v>
      </c>
      <c r="P5" s="52" t="s">
        <v>350</v>
      </c>
      <c r="Q5" s="52" t="s">
        <v>350</v>
      </c>
      <c r="R5" s="51">
        <v>1</v>
      </c>
      <c r="S5" s="51">
        <v>1</v>
      </c>
      <c r="T5" s="51">
        <v>1</v>
      </c>
      <c r="U5" s="51">
        <v>1</v>
      </c>
      <c r="V5" s="51">
        <v>0</v>
      </c>
      <c r="W5" s="52">
        <v>0</v>
      </c>
      <c r="X5" s="52" t="s">
        <v>350</v>
      </c>
      <c r="Y5" s="51">
        <v>3</v>
      </c>
      <c r="Z5" s="52">
        <v>7.142857142857143</v>
      </c>
      <c r="AA5" s="51">
        <v>0</v>
      </c>
      <c r="AB5" s="52">
        <v>0</v>
      </c>
      <c r="AC5" s="51">
        <v>0</v>
      </c>
      <c r="AD5" s="52">
        <v>0</v>
      </c>
      <c r="AE5" s="51">
        <v>39</v>
      </c>
      <c r="AF5" s="52">
        <v>92.85714285714286</v>
      </c>
      <c r="AG5" s="51">
        <v>42</v>
      </c>
      <c r="AH5" s="82" t="s">
        <v>452</v>
      </c>
      <c r="AI5" s="82" t="s">
        <v>270</v>
      </c>
      <c r="AJ5" s="82"/>
      <c r="AK5" s="91" t="s">
        <v>479</v>
      </c>
      <c r="AL5" s="91" t="s">
        <v>283</v>
      </c>
      <c r="AM5" s="91"/>
      <c r="AN5" s="91"/>
      <c r="AO5" s="91" t="s">
        <v>258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2" t="s">
        <v>341</v>
      </c>
      <c r="B2" s="91" t="s">
        <v>260</v>
      </c>
      <c r="C2" s="82">
        <f>VLOOKUP(GroupVertices[[#This Row],[Vertex]],Vertices[],MATCH("ID",Vertices[[#Headers],[Vertex]:[Top Word Pairs in Tweet by Salience]],0),FALSE)</f>
        <v>8</v>
      </c>
    </row>
    <row r="3" spans="1:3" ht="15">
      <c r="A3" s="83" t="s">
        <v>341</v>
      </c>
      <c r="B3" s="91" t="s">
        <v>259</v>
      </c>
      <c r="C3" s="82">
        <f>VLOOKUP(GroupVertices[[#This Row],[Vertex]],Vertices[],MATCH("ID",Vertices[[#Headers],[Vertex]:[Top Word Pairs in Tweet by Salience]],0),FALSE)</f>
        <v>6</v>
      </c>
    </row>
    <row r="4" spans="1:3" ht="15">
      <c r="A4" s="83" t="s">
        <v>341</v>
      </c>
      <c r="B4" s="91" t="s">
        <v>262</v>
      </c>
      <c r="C4" s="82">
        <f>VLOOKUP(GroupVertices[[#This Row],[Vertex]],Vertices[],MATCH("ID",Vertices[[#Headers],[Vertex]:[Top Word Pairs in Tweet by Salience]],0),FALSE)</f>
        <v>7</v>
      </c>
    </row>
    <row r="5" spans="1:3" ht="15">
      <c r="A5" s="83" t="s">
        <v>342</v>
      </c>
      <c r="B5" s="91" t="s">
        <v>257</v>
      </c>
      <c r="C5" s="82">
        <f>VLOOKUP(GroupVertices[[#This Row],[Vertex]],Vertices[],MATCH("ID",Vertices[[#Headers],[Vertex]:[Top Word Pairs in Tweet by Salience]],0),FALSE)</f>
        <v>4</v>
      </c>
    </row>
    <row r="6" spans="1:3" ht="15">
      <c r="A6" s="83" t="s">
        <v>342</v>
      </c>
      <c r="B6" s="91" t="s">
        <v>261</v>
      </c>
      <c r="C6" s="82">
        <f>VLOOKUP(GroupVertices[[#This Row],[Vertex]],Vertices[],MATCH("ID",Vertices[[#Headers],[Vertex]:[Top Word Pairs in Tweet by Salience]],0),FALSE)</f>
        <v>3</v>
      </c>
    </row>
    <row r="7" spans="1:3" ht="15">
      <c r="A7" s="83" t="s">
        <v>343</v>
      </c>
      <c r="B7" s="91" t="s">
        <v>258</v>
      </c>
      <c r="C7" s="82">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417</v>
      </c>
      <c r="B2" s="36" t="s">
        <v>339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0.155039</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0.011764705882352941</v>
      </c>
      <c r="M3" s="42">
        <f>COUNTIF(Vertices[Closeness Centrality],"&gt;= "&amp;L3)-COUNTIF(Vertices[Closeness Centrality],"&gt;="&amp;L4)</f>
        <v>0</v>
      </c>
      <c r="N3" s="41">
        <f aca="true" t="shared" si="6" ref="N3:N35">N2+($N$36-$N$2)/BinDivisor</f>
        <v>0.01698088235294118</v>
      </c>
      <c r="O3" s="42">
        <f>COUNTIF(Vertices[Eigenvector Centrality],"&gt;= "&amp;N3)-COUNTIF(Vertices[Eigenvector Centrality],"&gt;="&amp;N4)</f>
        <v>0</v>
      </c>
      <c r="P3" s="41">
        <f aca="true" t="shared" si="7" ref="P3:P35">P2+($P$36-$P$2)/BinDivisor</f>
        <v>0.1557229705882353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0.023529411764705882</v>
      </c>
      <c r="M4" s="40">
        <f>COUNTIF(Vertices[Closeness Centrality],"&gt;= "&amp;L4)-COUNTIF(Vertices[Closeness Centrality],"&gt;="&amp;L5)</f>
        <v>0</v>
      </c>
      <c r="N4" s="39">
        <f t="shared" si="6"/>
        <v>0.03396176470588236</v>
      </c>
      <c r="O4" s="40">
        <f>COUNTIF(Vertices[Eigenvector Centrality],"&gt;= "&amp;N4)-COUNTIF(Vertices[Eigenvector Centrality],"&gt;="&amp;N5)</f>
        <v>0</v>
      </c>
      <c r="P4" s="39">
        <f t="shared" si="7"/>
        <v>0.1564069411764706</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0.03529411764705882</v>
      </c>
      <c r="M5" s="42">
        <f>COUNTIF(Vertices[Closeness Centrality],"&gt;= "&amp;L5)-COUNTIF(Vertices[Closeness Centrality],"&gt;="&amp;L6)</f>
        <v>0</v>
      </c>
      <c r="N5" s="41">
        <f t="shared" si="6"/>
        <v>0.05094264705882354</v>
      </c>
      <c r="O5" s="42">
        <f>COUNTIF(Vertices[Eigenvector Centrality],"&gt;= "&amp;N5)-COUNTIF(Vertices[Eigenvector Centrality],"&gt;="&amp;N6)</f>
        <v>0</v>
      </c>
      <c r="P5" s="41">
        <f t="shared" si="7"/>
        <v>0.1570909117647059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0.047058823529411764</v>
      </c>
      <c r="M6" s="40">
        <f>COUNTIF(Vertices[Closeness Centrality],"&gt;= "&amp;L6)-COUNTIF(Vertices[Closeness Centrality],"&gt;="&amp;L7)</f>
        <v>0</v>
      </c>
      <c r="N6" s="39">
        <f t="shared" si="6"/>
        <v>0.06792352941176472</v>
      </c>
      <c r="O6" s="40">
        <f>COUNTIF(Vertices[Eigenvector Centrality],"&gt;= "&amp;N6)-COUNTIF(Vertices[Eigenvector Centrality],"&gt;="&amp;N7)</f>
        <v>0</v>
      </c>
      <c r="P6" s="39">
        <f t="shared" si="7"/>
        <v>0.1577748823529412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0.058823529411764705</v>
      </c>
      <c r="M7" s="42">
        <f>COUNTIF(Vertices[Closeness Centrality],"&gt;= "&amp;L7)-COUNTIF(Vertices[Closeness Centrality],"&gt;="&amp;L8)</f>
        <v>0</v>
      </c>
      <c r="N7" s="41">
        <f t="shared" si="6"/>
        <v>0.0849044117647059</v>
      </c>
      <c r="O7" s="42">
        <f>COUNTIF(Vertices[Eigenvector Centrality],"&gt;= "&amp;N7)-COUNTIF(Vertices[Eigenvector Centrality],"&gt;="&amp;N8)</f>
        <v>0</v>
      </c>
      <c r="P7" s="41">
        <f t="shared" si="7"/>
        <v>0.1584588529411765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0.07058823529411765</v>
      </c>
      <c r="M8" s="40">
        <f>COUNTIF(Vertices[Closeness Centrality],"&gt;= "&amp;L8)-COUNTIF(Vertices[Closeness Centrality],"&gt;="&amp;L9)</f>
        <v>0</v>
      </c>
      <c r="N8" s="39">
        <f t="shared" si="6"/>
        <v>0.10188529411764707</v>
      </c>
      <c r="O8" s="40">
        <f>COUNTIF(Vertices[Eigenvector Centrality],"&gt;= "&amp;N8)-COUNTIF(Vertices[Eigenvector Centrality],"&gt;="&amp;N9)</f>
        <v>0</v>
      </c>
      <c r="P8" s="39">
        <f t="shared" si="7"/>
        <v>0.1591428235294118</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0.08235294117647059</v>
      </c>
      <c r="M9" s="42">
        <f>COUNTIF(Vertices[Closeness Centrality],"&gt;= "&amp;L9)-COUNTIF(Vertices[Closeness Centrality],"&gt;="&amp;L10)</f>
        <v>0</v>
      </c>
      <c r="N9" s="41">
        <f t="shared" si="6"/>
        <v>0.11886617647058825</v>
      </c>
      <c r="O9" s="42">
        <f>COUNTIF(Vertices[Eigenvector Centrality],"&gt;= "&amp;N9)-COUNTIF(Vertices[Eigenvector Centrality],"&gt;="&amp;N10)</f>
        <v>0</v>
      </c>
      <c r="P9" s="41">
        <f t="shared" si="7"/>
        <v>0.1598267941176471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418</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0.09411764705882353</v>
      </c>
      <c r="M10" s="40">
        <f>COUNTIF(Vertices[Closeness Centrality],"&gt;= "&amp;L10)-COUNTIF(Vertices[Closeness Centrality],"&gt;="&amp;L11)</f>
        <v>0</v>
      </c>
      <c r="N10" s="39">
        <f t="shared" si="6"/>
        <v>0.13584705882352943</v>
      </c>
      <c r="O10" s="40">
        <f>COUNTIF(Vertices[Eigenvector Centrality],"&gt;= "&amp;N10)-COUNTIF(Vertices[Eigenvector Centrality],"&gt;="&amp;N11)</f>
        <v>0</v>
      </c>
      <c r="P10" s="39">
        <f t="shared" si="7"/>
        <v>0.1605107647058824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0.10588235294117647</v>
      </c>
      <c r="M11" s="42">
        <f>COUNTIF(Vertices[Closeness Centrality],"&gt;= "&amp;L11)-COUNTIF(Vertices[Closeness Centrality],"&gt;="&amp;L12)</f>
        <v>0</v>
      </c>
      <c r="N11" s="41">
        <f t="shared" si="6"/>
        <v>0.1528279411764706</v>
      </c>
      <c r="O11" s="42">
        <f>COUNTIF(Vertices[Eigenvector Centrality],"&gt;= "&amp;N11)-COUNTIF(Vertices[Eigenvector Centrality],"&gt;="&amp;N12)</f>
        <v>0</v>
      </c>
      <c r="P11" s="41">
        <f t="shared" si="7"/>
        <v>0.1611947352941177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263</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0.11764705882352941</v>
      </c>
      <c r="M12" s="40">
        <f>COUNTIF(Vertices[Closeness Centrality],"&gt;= "&amp;L12)-COUNTIF(Vertices[Closeness Centrality],"&gt;="&amp;L13)</f>
        <v>0</v>
      </c>
      <c r="N12" s="39">
        <f t="shared" si="6"/>
        <v>0.1698088235294118</v>
      </c>
      <c r="O12" s="40">
        <f>COUNTIF(Vertices[Eigenvector Centrality],"&gt;= "&amp;N12)-COUNTIF(Vertices[Eigenvector Centrality],"&gt;="&amp;N13)</f>
        <v>0</v>
      </c>
      <c r="P12" s="39">
        <f t="shared" si="7"/>
        <v>0.161878705882353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265</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0.12941176470588234</v>
      </c>
      <c r="M13" s="42">
        <f>COUNTIF(Vertices[Closeness Centrality],"&gt;= "&amp;L13)-COUNTIF(Vertices[Closeness Centrality],"&gt;="&amp;L14)</f>
        <v>0</v>
      </c>
      <c r="N13" s="41">
        <f t="shared" si="6"/>
        <v>0.18678970588235297</v>
      </c>
      <c r="O13" s="42">
        <f>COUNTIF(Vertices[Eigenvector Centrality],"&gt;= "&amp;N13)-COUNTIF(Vertices[Eigenvector Centrality],"&gt;="&amp;N14)</f>
        <v>0</v>
      </c>
      <c r="P13" s="41">
        <f t="shared" si="7"/>
        <v>0.1625626764705883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264</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0.1411764705882353</v>
      </c>
      <c r="M14" s="40">
        <f>COUNTIF(Vertices[Closeness Centrality],"&gt;= "&amp;L14)-COUNTIF(Vertices[Closeness Centrality],"&gt;="&amp;L15)</f>
        <v>0</v>
      </c>
      <c r="N14" s="39">
        <f t="shared" si="6"/>
        <v>0.20377058823529415</v>
      </c>
      <c r="O14" s="40">
        <f>COUNTIF(Vertices[Eigenvector Centrality],"&gt;= "&amp;N14)-COUNTIF(Vertices[Eigenvector Centrality],"&gt;="&amp;N15)</f>
        <v>0</v>
      </c>
      <c r="P14" s="39">
        <f t="shared" si="7"/>
        <v>0.1632466470588236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219</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0.15294117647058825</v>
      </c>
      <c r="M15" s="42">
        <f>COUNTIF(Vertices[Closeness Centrality],"&gt;= "&amp;L15)-COUNTIF(Vertices[Closeness Centrality],"&gt;="&amp;L16)</f>
        <v>0</v>
      </c>
      <c r="N15" s="41">
        <f t="shared" si="6"/>
        <v>0.22075147058823533</v>
      </c>
      <c r="O15" s="42">
        <f>COUNTIF(Vertices[Eigenvector Centrality],"&gt;= "&amp;N15)-COUNTIF(Vertices[Eigenvector Centrality],"&gt;="&amp;N16)</f>
        <v>0</v>
      </c>
      <c r="P15" s="41">
        <f t="shared" si="7"/>
        <v>0.1639306176470589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3"/>
      <c r="B16" s="123"/>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0.1647058823529412</v>
      </c>
      <c r="M16" s="40">
        <f>COUNTIF(Vertices[Closeness Centrality],"&gt;= "&amp;L16)-COUNTIF(Vertices[Closeness Centrality],"&gt;="&amp;L17)</f>
        <v>0</v>
      </c>
      <c r="N16" s="39">
        <f t="shared" si="6"/>
        <v>0.2377323529411765</v>
      </c>
      <c r="O16" s="40">
        <f>COUNTIF(Vertices[Eigenvector Centrality],"&gt;= "&amp;N16)-COUNTIF(Vertices[Eigenvector Centrality],"&gt;="&amp;N17)</f>
        <v>0</v>
      </c>
      <c r="P16" s="39">
        <f t="shared" si="7"/>
        <v>0.1646145882352942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0.17647058823529416</v>
      </c>
      <c r="M17" s="42">
        <f>COUNTIF(Vertices[Closeness Centrality],"&gt;= "&amp;L17)-COUNTIF(Vertices[Closeness Centrality],"&gt;="&amp;L18)</f>
        <v>0</v>
      </c>
      <c r="N17" s="41">
        <f t="shared" si="6"/>
        <v>0.2547132352941177</v>
      </c>
      <c r="O17" s="42">
        <f>COUNTIF(Vertices[Eigenvector Centrality],"&gt;= "&amp;N17)-COUNTIF(Vertices[Eigenvector Centrality],"&gt;="&amp;N18)</f>
        <v>0</v>
      </c>
      <c r="P17" s="41">
        <f t="shared" si="7"/>
        <v>0.1652985588235295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3"/>
      <c r="B18" s="123"/>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0.1882352941176471</v>
      </c>
      <c r="M18" s="40">
        <f>COUNTIF(Vertices[Closeness Centrality],"&gt;= "&amp;L18)-COUNTIF(Vertices[Closeness Centrality],"&gt;="&amp;L19)</f>
        <v>0</v>
      </c>
      <c r="N18" s="39">
        <f t="shared" si="6"/>
        <v>0.27169411764705886</v>
      </c>
      <c r="O18" s="40">
        <f>COUNTIF(Vertices[Eigenvector Centrality],"&gt;= "&amp;N18)-COUNTIF(Vertices[Eigenvector Centrality],"&gt;="&amp;N19)</f>
        <v>0</v>
      </c>
      <c r="P18" s="39">
        <f t="shared" si="7"/>
        <v>0.1659825294117648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4</v>
      </c>
      <c r="J19" s="41">
        <f t="shared" si="4"/>
        <v>0</v>
      </c>
      <c r="K19" s="42">
        <f>COUNTIF(Vertices[Betweenness Centrality],"&gt;= "&amp;J19)-COUNTIF(Vertices[Betweenness Centrality],"&gt;="&amp;J20)</f>
        <v>0</v>
      </c>
      <c r="L19" s="41">
        <f t="shared" si="5"/>
        <v>0.20000000000000007</v>
      </c>
      <c r="M19" s="42">
        <f>COUNTIF(Vertices[Closeness Centrality],"&gt;= "&amp;L19)-COUNTIF(Vertices[Closeness Centrality],"&gt;="&amp;L20)</f>
        <v>2</v>
      </c>
      <c r="N19" s="41">
        <f t="shared" si="6"/>
        <v>0.288675</v>
      </c>
      <c r="O19" s="42">
        <f>COUNTIF(Vertices[Eigenvector Centrality],"&gt;= "&amp;N19)-COUNTIF(Vertices[Eigenvector Centrality],"&gt;="&amp;N20)</f>
        <v>0</v>
      </c>
      <c r="P19" s="41">
        <f t="shared" si="7"/>
        <v>0.1666665000000001</v>
      </c>
      <c r="Q19" s="42">
        <f>COUNTIF(Vertices[PageRank],"&gt;= "&amp;P19)-COUNTIF(Vertices[PageRank],"&gt;="&amp;P20)</f>
        <v>4</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0.21176470588235302</v>
      </c>
      <c r="M20" s="40">
        <f>COUNTIF(Vertices[Closeness Centrality],"&gt;= "&amp;L20)-COUNTIF(Vertices[Closeness Centrality],"&gt;="&amp;L21)</f>
        <v>0</v>
      </c>
      <c r="N20" s="39">
        <f t="shared" si="6"/>
        <v>0.30565588235294117</v>
      </c>
      <c r="O20" s="40">
        <f>COUNTIF(Vertices[Eigenvector Centrality],"&gt;= "&amp;N20)-COUNTIF(Vertices[Eigenvector Centrality],"&gt;="&amp;N21)</f>
        <v>0</v>
      </c>
      <c r="P20" s="39">
        <f t="shared" si="7"/>
        <v>0.1673504705882354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3"/>
      <c r="B21" s="123"/>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0.22352941176470598</v>
      </c>
      <c r="M21" s="42">
        <f>COUNTIF(Vertices[Closeness Centrality],"&gt;= "&amp;L21)-COUNTIF(Vertices[Closeness Centrality],"&gt;="&amp;L22)</f>
        <v>0</v>
      </c>
      <c r="N21" s="41">
        <f t="shared" si="6"/>
        <v>0.3226367647058823</v>
      </c>
      <c r="O21" s="42">
        <f>COUNTIF(Vertices[Eigenvector Centrality],"&gt;= "&amp;N21)-COUNTIF(Vertices[Eigenvector Centrality],"&gt;="&amp;N22)</f>
        <v>0</v>
      </c>
      <c r="P21" s="41">
        <f t="shared" si="7"/>
        <v>0.1680344411764707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0.23529411764705893</v>
      </c>
      <c r="M22" s="40">
        <f>COUNTIF(Vertices[Closeness Centrality],"&gt;= "&amp;L22)-COUNTIF(Vertices[Closeness Centrality],"&gt;="&amp;L23)</f>
        <v>0</v>
      </c>
      <c r="N22" s="39">
        <f t="shared" si="6"/>
        <v>0.33961764705882347</v>
      </c>
      <c r="O22" s="40">
        <f>COUNTIF(Vertices[Eigenvector Centrality],"&gt;= "&amp;N22)-COUNTIF(Vertices[Eigenvector Centrality],"&gt;="&amp;N23)</f>
        <v>0</v>
      </c>
      <c r="P22" s="39">
        <f t="shared" si="7"/>
        <v>0.168718411764706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0.2470588235294119</v>
      </c>
      <c r="M23" s="42">
        <f>COUNTIF(Vertices[Closeness Centrality],"&gt;= "&amp;L23)-COUNTIF(Vertices[Closeness Centrality],"&gt;="&amp;L24)</f>
        <v>0</v>
      </c>
      <c r="N23" s="41">
        <f t="shared" si="6"/>
        <v>0.3565985294117646</v>
      </c>
      <c r="O23" s="42">
        <f>COUNTIF(Vertices[Eigenvector Centrality],"&gt;= "&amp;N23)-COUNTIF(Vertices[Eigenvector Centrality],"&gt;="&amp;N24)</f>
        <v>0</v>
      </c>
      <c r="P23" s="41">
        <f t="shared" si="7"/>
        <v>0.1694023823529413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0.25882352941176484</v>
      </c>
      <c r="M24" s="40">
        <f>COUNTIF(Vertices[Closeness Centrality],"&gt;= "&amp;L24)-COUNTIF(Vertices[Closeness Centrality],"&gt;="&amp;L25)</f>
        <v>0</v>
      </c>
      <c r="N24" s="39">
        <f t="shared" si="6"/>
        <v>0.37357941176470577</v>
      </c>
      <c r="O24" s="40">
        <f>COUNTIF(Vertices[Eigenvector Centrality],"&gt;= "&amp;N24)-COUNTIF(Vertices[Eigenvector Centrality],"&gt;="&amp;N25)</f>
        <v>0</v>
      </c>
      <c r="P24" s="39">
        <f t="shared" si="7"/>
        <v>0.1700863529411766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0.2705882352941178</v>
      </c>
      <c r="M25" s="42">
        <f>COUNTIF(Vertices[Closeness Centrality],"&gt;= "&amp;L25)-COUNTIF(Vertices[Closeness Centrality],"&gt;="&amp;L26)</f>
        <v>0</v>
      </c>
      <c r="N25" s="41">
        <f t="shared" si="6"/>
        <v>0.3905602941176469</v>
      </c>
      <c r="O25" s="42">
        <f>COUNTIF(Vertices[Eigenvector Centrality],"&gt;= "&amp;N25)-COUNTIF(Vertices[Eigenvector Centrality],"&gt;="&amp;N26)</f>
        <v>0</v>
      </c>
      <c r="P25" s="41">
        <f t="shared" si="7"/>
        <v>0.1707703235294119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3"/>
      <c r="B26" s="123"/>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0.28235294117647075</v>
      </c>
      <c r="M26" s="40">
        <f>COUNTIF(Vertices[Closeness Centrality],"&gt;= "&amp;L26)-COUNTIF(Vertices[Closeness Centrality],"&gt;="&amp;L27)</f>
        <v>0</v>
      </c>
      <c r="N26" s="39">
        <f t="shared" si="6"/>
        <v>0.4075411764705881</v>
      </c>
      <c r="O26" s="40">
        <f>COUNTIF(Vertices[Eigenvector Centrality],"&gt;= "&amp;N26)-COUNTIF(Vertices[Eigenvector Centrality],"&gt;="&amp;N27)</f>
        <v>0</v>
      </c>
      <c r="P26" s="39">
        <f t="shared" si="7"/>
        <v>0.1714542941176472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0.2941176470588237</v>
      </c>
      <c r="M27" s="42">
        <f>COUNTIF(Vertices[Closeness Centrality],"&gt;= "&amp;L27)-COUNTIF(Vertices[Closeness Centrality],"&gt;="&amp;L28)</f>
        <v>0</v>
      </c>
      <c r="N27" s="41">
        <f t="shared" si="6"/>
        <v>0.4245220588235292</v>
      </c>
      <c r="O27" s="42">
        <f>COUNTIF(Vertices[Eigenvector Centrality],"&gt;= "&amp;N27)-COUNTIF(Vertices[Eigenvector Centrality],"&gt;="&amp;N28)</f>
        <v>0</v>
      </c>
      <c r="P27" s="41">
        <f t="shared" si="7"/>
        <v>0.1721382647058825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0.571429</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0.30588235294117666</v>
      </c>
      <c r="M28" s="40">
        <f>COUNTIF(Vertices[Closeness Centrality],"&gt;= "&amp;L28)-COUNTIF(Vertices[Closeness Centrality],"&gt;="&amp;L29)</f>
        <v>0</v>
      </c>
      <c r="N28" s="39">
        <f t="shared" si="6"/>
        <v>0.4415029411764704</v>
      </c>
      <c r="O28" s="40">
        <f>COUNTIF(Vertices[Eigenvector Centrality],"&gt;= "&amp;N28)-COUNTIF(Vertices[Eigenvector Centrality],"&gt;="&amp;N29)</f>
        <v>0</v>
      </c>
      <c r="P28" s="39">
        <f t="shared" si="7"/>
        <v>0.1728222352941178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3"/>
      <c r="B29" s="123"/>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0.3176470588235296</v>
      </c>
      <c r="M29" s="42">
        <f>COUNTIF(Vertices[Closeness Centrality],"&gt;= "&amp;L29)-COUNTIF(Vertices[Closeness Centrality],"&gt;="&amp;L30)</f>
        <v>0</v>
      </c>
      <c r="N29" s="41">
        <f t="shared" si="6"/>
        <v>0.4584838235294115</v>
      </c>
      <c r="O29" s="42">
        <f>COUNTIF(Vertices[Eigenvector Centrality],"&gt;= "&amp;N29)-COUNTIF(Vertices[Eigenvector Centrality],"&gt;="&amp;N30)</f>
        <v>0</v>
      </c>
      <c r="P29" s="41">
        <f t="shared" si="7"/>
        <v>0.1735062058823531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0.13333333333333333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0.32941176470588257</v>
      </c>
      <c r="M30" s="40">
        <f>COUNTIF(Vertices[Closeness Centrality],"&gt;= "&amp;L30)-COUNTIF(Vertices[Closeness Centrality],"&gt;="&amp;L31)</f>
        <v>0</v>
      </c>
      <c r="N30" s="39">
        <f t="shared" si="6"/>
        <v>0.4754647058823527</v>
      </c>
      <c r="O30" s="40">
        <f>COUNTIF(Vertices[Eigenvector Centrality],"&gt;= "&amp;N30)-COUNTIF(Vertices[Eigenvector Centrality],"&gt;="&amp;N31)</f>
        <v>0</v>
      </c>
      <c r="P30" s="39">
        <f t="shared" si="7"/>
        <v>0.1741901764705884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419</v>
      </c>
      <c r="B31" s="36">
        <v>0.513889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0.3411764705882355</v>
      </c>
      <c r="M31" s="42">
        <f>COUNTIF(Vertices[Closeness Centrality],"&gt;= "&amp;L31)-COUNTIF(Vertices[Closeness Centrality],"&gt;="&amp;L32)</f>
        <v>0</v>
      </c>
      <c r="N31" s="41">
        <f t="shared" si="6"/>
        <v>0.49244558823529383</v>
      </c>
      <c r="O31" s="42">
        <f>COUNTIF(Vertices[Eigenvector Centrality],"&gt;= "&amp;N31)-COUNTIF(Vertices[Eigenvector Centrality],"&gt;="&amp;N32)</f>
        <v>0</v>
      </c>
      <c r="P31" s="41">
        <f t="shared" si="7"/>
        <v>0.1748741470588237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3"/>
      <c r="B32" s="123"/>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0.3529411764705885</v>
      </c>
      <c r="M32" s="40">
        <f>COUNTIF(Vertices[Closeness Centrality],"&gt;= "&amp;L32)-COUNTIF(Vertices[Closeness Centrality],"&gt;="&amp;L33)</f>
        <v>0</v>
      </c>
      <c r="N32" s="39">
        <f t="shared" si="6"/>
        <v>0.509426470588235</v>
      </c>
      <c r="O32" s="40">
        <f>COUNTIF(Vertices[Eigenvector Centrality],"&gt;= "&amp;N32)-COUNTIF(Vertices[Eigenvector Centrality],"&gt;="&amp;N33)</f>
        <v>0</v>
      </c>
      <c r="P32" s="39">
        <f t="shared" si="7"/>
        <v>0.175558117647059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420</v>
      </c>
      <c r="B33" s="36" t="s">
        <v>435</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0.36470588235294144</v>
      </c>
      <c r="M33" s="42">
        <f>COUNTIF(Vertices[Closeness Centrality],"&gt;= "&amp;L33)-COUNTIF(Vertices[Closeness Centrality],"&gt;="&amp;L34)</f>
        <v>0</v>
      </c>
      <c r="N33" s="41">
        <f t="shared" si="6"/>
        <v>0.5264073529411761</v>
      </c>
      <c r="O33" s="42">
        <f>COUNTIF(Vertices[Eigenvector Centrality],"&gt;= "&amp;N33)-COUNTIF(Vertices[Eigenvector Centrality],"&gt;="&amp;N34)</f>
        <v>0</v>
      </c>
      <c r="P33" s="41">
        <f t="shared" si="7"/>
        <v>0.1762420882352943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3"/>
      <c r="B34" s="123"/>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0.3764705882352944</v>
      </c>
      <c r="M34" s="40">
        <f>COUNTIF(Vertices[Closeness Centrality],"&gt;= "&amp;L34)-COUNTIF(Vertices[Closeness Centrality],"&gt;="&amp;L35)</f>
        <v>0</v>
      </c>
      <c r="N34" s="39">
        <f t="shared" si="6"/>
        <v>0.5433882352941173</v>
      </c>
      <c r="O34" s="40">
        <f>COUNTIF(Vertices[Eigenvector Centrality],"&gt;= "&amp;N34)-COUNTIF(Vertices[Eigenvector Centrality],"&gt;="&amp;N35)</f>
        <v>0</v>
      </c>
      <c r="P34" s="39">
        <f t="shared" si="7"/>
        <v>0.1769260588235296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421</v>
      </c>
      <c r="B35" s="36" t="s">
        <v>543</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0.38823529411764734</v>
      </c>
      <c r="M35" s="42">
        <f>COUNTIF(Vertices[Closeness Centrality],"&gt;= "&amp;L35)-COUNTIF(Vertices[Closeness Centrality],"&gt;="&amp;L36)</f>
        <v>0</v>
      </c>
      <c r="N35" s="41">
        <f t="shared" si="6"/>
        <v>0.5603691176470584</v>
      </c>
      <c r="O35" s="42">
        <f>COUNTIF(Vertices[Eigenvector Centrality],"&gt;= "&amp;N35)-COUNTIF(Vertices[Eigenvector Centrality],"&gt;="&amp;N36)</f>
        <v>0</v>
      </c>
      <c r="P35" s="41">
        <f t="shared" si="7"/>
        <v>0.1776100294117649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422</v>
      </c>
      <c r="B36" s="36" t="s">
        <v>544</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6</v>
      </c>
      <c r="L36" s="43">
        <f>MAX(Vertices[Closeness Centrality])</f>
        <v>0.4</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0.178294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3"/>
      <c r="B37" s="123"/>
    </row>
    <row r="38" spans="1:2" ht="15">
      <c r="A38" s="36" t="s">
        <v>423</v>
      </c>
      <c r="B38" s="36" t="s">
        <v>538</v>
      </c>
    </row>
    <row r="39" spans="1:2" ht="15">
      <c r="A39" s="36" t="s">
        <v>424</v>
      </c>
      <c r="B39" s="36" t="s">
        <v>539</v>
      </c>
    </row>
    <row r="40" spans="1:2" ht="409.6">
      <c r="A40" s="36" t="s">
        <v>425</v>
      </c>
      <c r="B40" s="68" t="s">
        <v>540</v>
      </c>
    </row>
    <row r="41" spans="1:2" ht="15">
      <c r="A41" s="36" t="s">
        <v>426</v>
      </c>
      <c r="B41" s="36" t="s">
        <v>541</v>
      </c>
    </row>
    <row r="42" spans="1:2" ht="15">
      <c r="A42" s="36" t="s">
        <v>427</v>
      </c>
      <c r="B42" s="36" t="s">
        <v>542</v>
      </c>
    </row>
    <row r="43" spans="1:2" ht="15">
      <c r="A43" s="36" t="s">
        <v>428</v>
      </c>
      <c r="B43" s="36" t="s">
        <v>340</v>
      </c>
    </row>
    <row r="44" spans="1:2" ht="15">
      <c r="A44" s="36" t="s">
        <v>429</v>
      </c>
      <c r="B44" s="36" t="s">
        <v>340</v>
      </c>
    </row>
    <row r="45" spans="1:2" ht="15">
      <c r="A45" s="36" t="s">
        <v>430</v>
      </c>
      <c r="B45" s="36" t="s">
        <v>340</v>
      </c>
    </row>
    <row r="46" spans="1:2" ht="15">
      <c r="A46" s="36" t="s">
        <v>431</v>
      </c>
      <c r="B46" s="36"/>
    </row>
    <row r="47" spans="1:2" ht="15">
      <c r="A47" s="36" t="s">
        <v>21</v>
      </c>
      <c r="B47" s="36"/>
    </row>
    <row r="48" spans="1:2" ht="15">
      <c r="A48" s="36" t="s">
        <v>432</v>
      </c>
      <c r="B48" s="36" t="s">
        <v>34</v>
      </c>
    </row>
    <row r="49" spans="1:2" ht="15">
      <c r="A49" s="36" t="s">
        <v>433</v>
      </c>
      <c r="B49" s="36"/>
    </row>
    <row r="50" spans="1:2" ht="15">
      <c r="A50" s="36" t="s">
        <v>434</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v>
      </c>
    </row>
    <row r="125" spans="1:2" ht="15">
      <c r="A125" s="35" t="s">
        <v>108</v>
      </c>
      <c r="B125" s="49">
        <f>_xlfn.IFERROR(AVERAGE(Vertices[Closeness Centrality]),NoMetricMessage)</f>
        <v>0.26666666666666666</v>
      </c>
    </row>
    <row r="126" spans="1:2" ht="15">
      <c r="A126" s="35" t="s">
        <v>109</v>
      </c>
      <c r="B126" s="49">
        <f>_xlfn.IFERROR(MEDIAN(Vertices[Closeness Centrality]),NoMetricMessage)</f>
        <v>0.30000000000000004</v>
      </c>
    </row>
    <row r="137" spans="1:2" ht="15">
      <c r="A137" s="35" t="s">
        <v>112</v>
      </c>
      <c r="B137" s="49">
        <f>IF(COUNT(Vertices[Eigenvector Centrality])&gt;0,N2,NoMetricMessage)</f>
        <v>0</v>
      </c>
    </row>
    <row r="138" spans="1:2" ht="15">
      <c r="A138" s="35" t="s">
        <v>113</v>
      </c>
      <c r="B138" s="49">
        <f>IF(COUNT(Vertices[Eigenvector Centrality])&gt;0,N36,NoMetricMessage)</f>
        <v>0.57735</v>
      </c>
    </row>
    <row r="139" spans="1:2" ht="15">
      <c r="A139" s="35" t="s">
        <v>114</v>
      </c>
      <c r="B139" s="49">
        <f>_xlfn.IFERROR(AVERAGE(Vertices[Eigenvector Centrality]),NoMetricMessage)</f>
        <v>0.288733</v>
      </c>
    </row>
    <row r="140" spans="1:2" ht="15">
      <c r="A140" s="35" t="s">
        <v>115</v>
      </c>
      <c r="B140" s="49">
        <f>_xlfn.IFERROR(MEDIAN(Vertices[Eigenvector Centrality]),NoMetricMessage)</f>
        <v>0.28878250000000005</v>
      </c>
    </row>
    <row r="151" spans="1:2" ht="15">
      <c r="A151" s="35" t="s">
        <v>140</v>
      </c>
      <c r="B151" s="49">
        <f>IF(COUNT(Vertices[PageRank])&gt;0,P2,NoMetricMessage)</f>
        <v>0.155039</v>
      </c>
    </row>
    <row r="152" spans="1:2" ht="15">
      <c r="A152" s="35" t="s">
        <v>141</v>
      </c>
      <c r="B152" s="49">
        <f>IF(COUNT(Vertices[PageRank])&gt;0,P36,NoMetricMessage)</f>
        <v>0.178294</v>
      </c>
    </row>
    <row r="153" spans="1:2" ht="15">
      <c r="A153" s="35" t="s">
        <v>142</v>
      </c>
      <c r="B153" s="49">
        <f>_xlfn.IFERROR(AVERAGE(Vertices[PageRank]),NoMetricMessage)</f>
        <v>0.16666683333333335</v>
      </c>
    </row>
    <row r="154" spans="1:2" ht="15">
      <c r="A154" s="35" t="s">
        <v>143</v>
      </c>
      <c r="B154" s="49">
        <f>_xlfn.IFERROR(MEDIAN(Vertices[PageRank]),NoMetricMessage)</f>
        <v>0.166667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0.25</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339</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214</v>
      </c>
    </row>
    <row r="27" spans="10:11" ht="15">
      <c r="J27" t="s">
        <v>215</v>
      </c>
      <c r="K27" t="s">
        <v>536</v>
      </c>
    </row>
    <row r="28" spans="10:11" ht="409.6">
      <c r="J28" t="s">
        <v>216</v>
      </c>
      <c r="K28" s="13" t="s">
        <v>537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3987-14EE-44C9-84F9-16D06A0CBCCA}">
  <dimension ref="A1:G8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351</v>
      </c>
      <c r="B1" s="13" t="s">
        <v>385</v>
      </c>
      <c r="C1" s="13" t="s">
        <v>389</v>
      </c>
      <c r="D1" s="13" t="s">
        <v>144</v>
      </c>
      <c r="E1" s="13" t="s">
        <v>391</v>
      </c>
      <c r="F1" s="13" t="s">
        <v>392</v>
      </c>
      <c r="G1" s="13" t="s">
        <v>393</v>
      </c>
    </row>
    <row r="2" spans="1:7" ht="15">
      <c r="A2" s="82" t="s">
        <v>352</v>
      </c>
      <c r="B2" s="82" t="s">
        <v>386</v>
      </c>
      <c r="C2" s="118"/>
      <c r="D2" s="82"/>
      <c r="E2" s="82"/>
      <c r="F2" s="82"/>
      <c r="G2" s="82"/>
    </row>
    <row r="3" spans="1:7" ht="15">
      <c r="A3" s="83" t="s">
        <v>353</v>
      </c>
      <c r="B3" s="82" t="s">
        <v>387</v>
      </c>
      <c r="C3" s="118"/>
      <c r="D3" s="82"/>
      <c r="E3" s="82"/>
      <c r="F3" s="82"/>
      <c r="G3" s="82"/>
    </row>
    <row r="4" spans="1:7" ht="15">
      <c r="A4" s="83" t="s">
        <v>354</v>
      </c>
      <c r="B4" s="82" t="s">
        <v>388</v>
      </c>
      <c r="C4" s="118"/>
      <c r="D4" s="82"/>
      <c r="E4" s="82"/>
      <c r="F4" s="82"/>
      <c r="G4" s="82"/>
    </row>
    <row r="5" spans="1:7" ht="15">
      <c r="A5" s="83" t="s">
        <v>355</v>
      </c>
      <c r="B5" s="82">
        <v>3</v>
      </c>
      <c r="C5" s="118">
        <v>0.015957446808510637</v>
      </c>
      <c r="D5" s="82"/>
      <c r="E5" s="82"/>
      <c r="F5" s="82"/>
      <c r="G5" s="82"/>
    </row>
    <row r="6" spans="1:7" ht="15">
      <c r="A6" s="83" t="s">
        <v>356</v>
      </c>
      <c r="B6" s="82">
        <v>4</v>
      </c>
      <c r="C6" s="118">
        <v>0.02127659574468085</v>
      </c>
      <c r="D6" s="82"/>
      <c r="E6" s="82"/>
      <c r="F6" s="82"/>
      <c r="G6" s="82"/>
    </row>
    <row r="7" spans="1:7" ht="15">
      <c r="A7" s="83" t="s">
        <v>357</v>
      </c>
      <c r="B7" s="82">
        <v>0</v>
      </c>
      <c r="C7" s="118">
        <v>0</v>
      </c>
      <c r="D7" s="82"/>
      <c r="E7" s="82"/>
      <c r="F7" s="82"/>
      <c r="G7" s="82"/>
    </row>
    <row r="8" spans="1:7" ht="15">
      <c r="A8" s="83" t="s">
        <v>358</v>
      </c>
      <c r="B8" s="82">
        <v>181</v>
      </c>
      <c r="C8" s="118">
        <v>0.9627659574468085</v>
      </c>
      <c r="D8" s="82"/>
      <c r="E8" s="82"/>
      <c r="F8" s="82"/>
      <c r="G8" s="82"/>
    </row>
    <row r="9" spans="1:7" ht="15">
      <c r="A9" s="83" t="s">
        <v>359</v>
      </c>
      <c r="B9" s="82">
        <v>188</v>
      </c>
      <c r="C9" s="118">
        <v>1</v>
      </c>
      <c r="D9" s="82"/>
      <c r="E9" s="82"/>
      <c r="F9" s="82"/>
      <c r="G9" s="82"/>
    </row>
    <row r="10" spans="1:7" ht="15">
      <c r="A10" s="88" t="s">
        <v>360</v>
      </c>
      <c r="B10" s="91">
        <v>14</v>
      </c>
      <c r="C10" s="119">
        <v>0.044569280971268214</v>
      </c>
      <c r="D10" s="91" t="s">
        <v>390</v>
      </c>
      <c r="E10" s="91" t="b">
        <v>0</v>
      </c>
      <c r="F10" s="91" t="b">
        <v>0</v>
      </c>
      <c r="G10" s="91" t="b">
        <v>0</v>
      </c>
    </row>
    <row r="11" spans="1:7" ht="15">
      <c r="A11" s="88" t="s">
        <v>361</v>
      </c>
      <c r="B11" s="91">
        <v>5</v>
      </c>
      <c r="C11" s="119">
        <v>0</v>
      </c>
      <c r="D11" s="91" t="s">
        <v>390</v>
      </c>
      <c r="E11" s="91" t="b">
        <v>0</v>
      </c>
      <c r="F11" s="91" t="b">
        <v>0</v>
      </c>
      <c r="G11" s="91" t="b">
        <v>0</v>
      </c>
    </row>
    <row r="12" spans="1:7" ht="15">
      <c r="A12" s="88" t="s">
        <v>362</v>
      </c>
      <c r="B12" s="91">
        <v>5</v>
      </c>
      <c r="C12" s="119">
        <v>0</v>
      </c>
      <c r="D12" s="91" t="s">
        <v>390</v>
      </c>
      <c r="E12" s="91" t="b">
        <v>0</v>
      </c>
      <c r="F12" s="91" t="b">
        <v>0</v>
      </c>
      <c r="G12" s="91" t="b">
        <v>0</v>
      </c>
    </row>
    <row r="13" spans="1:7" ht="15">
      <c r="A13" s="88" t="s">
        <v>363</v>
      </c>
      <c r="B13" s="91">
        <v>5</v>
      </c>
      <c r="C13" s="119">
        <v>0</v>
      </c>
      <c r="D13" s="91" t="s">
        <v>390</v>
      </c>
      <c r="E13" s="91" t="b">
        <v>0</v>
      </c>
      <c r="F13" s="91" t="b">
        <v>0</v>
      </c>
      <c r="G13" s="91" t="b">
        <v>0</v>
      </c>
    </row>
    <row r="14" spans="1:7" ht="15">
      <c r="A14" s="88" t="s">
        <v>364</v>
      </c>
      <c r="B14" s="91">
        <v>5</v>
      </c>
      <c r="C14" s="119">
        <v>0</v>
      </c>
      <c r="D14" s="91" t="s">
        <v>390</v>
      </c>
      <c r="E14" s="91" t="b">
        <v>0</v>
      </c>
      <c r="F14" s="91" t="b">
        <v>0</v>
      </c>
      <c r="G14" s="91" t="b">
        <v>0</v>
      </c>
    </row>
    <row r="15" spans="1:7" ht="15">
      <c r="A15" s="88" t="s">
        <v>365</v>
      </c>
      <c r="B15" s="91">
        <v>4</v>
      </c>
      <c r="C15" s="119">
        <v>0.0031011204162578053</v>
      </c>
      <c r="D15" s="91" t="s">
        <v>390</v>
      </c>
      <c r="E15" s="91" t="b">
        <v>0</v>
      </c>
      <c r="F15" s="91" t="b">
        <v>0</v>
      </c>
      <c r="G15" s="91" t="b">
        <v>0</v>
      </c>
    </row>
    <row r="16" spans="1:7" ht="15">
      <c r="A16" s="88" t="s">
        <v>366</v>
      </c>
      <c r="B16" s="91">
        <v>4</v>
      </c>
      <c r="C16" s="119">
        <v>0.0031011204162578053</v>
      </c>
      <c r="D16" s="91" t="s">
        <v>390</v>
      </c>
      <c r="E16" s="91" t="b">
        <v>0</v>
      </c>
      <c r="F16" s="91" t="b">
        <v>0</v>
      </c>
      <c r="G16" s="91" t="b">
        <v>0</v>
      </c>
    </row>
    <row r="17" spans="1:7" ht="15">
      <c r="A17" s="88" t="s">
        <v>367</v>
      </c>
      <c r="B17" s="91">
        <v>4</v>
      </c>
      <c r="C17" s="119">
        <v>0.0031011204162578053</v>
      </c>
      <c r="D17" s="91" t="s">
        <v>390</v>
      </c>
      <c r="E17" s="91" t="b">
        <v>0</v>
      </c>
      <c r="F17" s="91" t="b">
        <v>1</v>
      </c>
      <c r="G17" s="91" t="b">
        <v>0</v>
      </c>
    </row>
    <row r="18" spans="1:7" ht="15">
      <c r="A18" s="88" t="s">
        <v>368</v>
      </c>
      <c r="B18" s="91">
        <v>4</v>
      </c>
      <c r="C18" s="119">
        <v>0.0031011204162578053</v>
      </c>
      <c r="D18" s="91" t="s">
        <v>390</v>
      </c>
      <c r="E18" s="91" t="b">
        <v>0</v>
      </c>
      <c r="F18" s="91" t="b">
        <v>0</v>
      </c>
      <c r="G18" s="91" t="b">
        <v>0</v>
      </c>
    </row>
    <row r="19" spans="1:7" ht="15">
      <c r="A19" s="88" t="s">
        <v>369</v>
      </c>
      <c r="B19" s="91">
        <v>4</v>
      </c>
      <c r="C19" s="119">
        <v>0.0031011204162578053</v>
      </c>
      <c r="D19" s="91" t="s">
        <v>390</v>
      </c>
      <c r="E19" s="91" t="b">
        <v>0</v>
      </c>
      <c r="F19" s="91" t="b">
        <v>0</v>
      </c>
      <c r="G19" s="91" t="b">
        <v>0</v>
      </c>
    </row>
    <row r="20" spans="1:7" ht="15">
      <c r="A20" s="88" t="s">
        <v>370</v>
      </c>
      <c r="B20" s="91">
        <v>4</v>
      </c>
      <c r="C20" s="119">
        <v>0.0031011204162578053</v>
      </c>
      <c r="D20" s="91" t="s">
        <v>390</v>
      </c>
      <c r="E20" s="91" t="b">
        <v>0</v>
      </c>
      <c r="F20" s="91" t="b">
        <v>0</v>
      </c>
      <c r="G20" s="91" t="b">
        <v>0</v>
      </c>
    </row>
    <row r="21" spans="1:7" ht="15">
      <c r="A21" s="88" t="s">
        <v>371</v>
      </c>
      <c r="B21" s="91">
        <v>4</v>
      </c>
      <c r="C21" s="119">
        <v>0.0031011204162578053</v>
      </c>
      <c r="D21" s="91" t="s">
        <v>390</v>
      </c>
      <c r="E21" s="91" t="b">
        <v>0</v>
      </c>
      <c r="F21" s="91" t="b">
        <v>0</v>
      </c>
      <c r="G21" s="91" t="b">
        <v>0</v>
      </c>
    </row>
    <row r="22" spans="1:7" ht="15">
      <c r="A22" s="88" t="s">
        <v>372</v>
      </c>
      <c r="B22" s="91">
        <v>4</v>
      </c>
      <c r="C22" s="119">
        <v>0.0031011204162578053</v>
      </c>
      <c r="D22" s="91" t="s">
        <v>390</v>
      </c>
      <c r="E22" s="91" t="b">
        <v>0</v>
      </c>
      <c r="F22" s="91" t="b">
        <v>0</v>
      </c>
      <c r="G22" s="91" t="b">
        <v>0</v>
      </c>
    </row>
    <row r="23" spans="1:7" ht="15">
      <c r="A23" s="88" t="s">
        <v>373</v>
      </c>
      <c r="B23" s="91">
        <v>4</v>
      </c>
      <c r="C23" s="119">
        <v>0.0031011204162578053</v>
      </c>
      <c r="D23" s="91" t="s">
        <v>390</v>
      </c>
      <c r="E23" s="91" t="b">
        <v>0</v>
      </c>
      <c r="F23" s="91" t="b">
        <v>0</v>
      </c>
      <c r="G23" s="91" t="b">
        <v>0</v>
      </c>
    </row>
    <row r="24" spans="1:7" ht="15">
      <c r="A24" s="88" t="s">
        <v>374</v>
      </c>
      <c r="B24" s="91">
        <v>4</v>
      </c>
      <c r="C24" s="119">
        <v>0.0031011204162578053</v>
      </c>
      <c r="D24" s="91" t="s">
        <v>390</v>
      </c>
      <c r="E24" s="91" t="b">
        <v>0</v>
      </c>
      <c r="F24" s="91" t="b">
        <v>0</v>
      </c>
      <c r="G24" s="91" t="b">
        <v>0</v>
      </c>
    </row>
    <row r="25" spans="1:7" ht="15">
      <c r="A25" s="88" t="s">
        <v>375</v>
      </c>
      <c r="B25" s="91">
        <v>4</v>
      </c>
      <c r="C25" s="119">
        <v>0.0031011204162578053</v>
      </c>
      <c r="D25" s="91" t="s">
        <v>390</v>
      </c>
      <c r="E25" s="91" t="b">
        <v>0</v>
      </c>
      <c r="F25" s="91" t="b">
        <v>0</v>
      </c>
      <c r="G25" s="91" t="b">
        <v>0</v>
      </c>
    </row>
    <row r="26" spans="1:7" ht="15">
      <c r="A26" s="88" t="s">
        <v>376</v>
      </c>
      <c r="B26" s="91">
        <v>4</v>
      </c>
      <c r="C26" s="119">
        <v>0.0031011204162578053</v>
      </c>
      <c r="D26" s="91" t="s">
        <v>390</v>
      </c>
      <c r="E26" s="91" t="b">
        <v>0</v>
      </c>
      <c r="F26" s="91" t="b">
        <v>0</v>
      </c>
      <c r="G26" s="91" t="b">
        <v>0</v>
      </c>
    </row>
    <row r="27" spans="1:7" ht="15">
      <c r="A27" s="88" t="s">
        <v>377</v>
      </c>
      <c r="B27" s="91">
        <v>4</v>
      </c>
      <c r="C27" s="119">
        <v>0.0031011204162578053</v>
      </c>
      <c r="D27" s="91" t="s">
        <v>390</v>
      </c>
      <c r="E27" s="91" t="b">
        <v>0</v>
      </c>
      <c r="F27" s="91" t="b">
        <v>0</v>
      </c>
      <c r="G27" s="91" t="b">
        <v>0</v>
      </c>
    </row>
    <row r="28" spans="1:7" ht="15">
      <c r="A28" s="88" t="s">
        <v>378</v>
      </c>
      <c r="B28" s="91">
        <v>4</v>
      </c>
      <c r="C28" s="119">
        <v>0.0031011204162578053</v>
      </c>
      <c r="D28" s="91" t="s">
        <v>390</v>
      </c>
      <c r="E28" s="91" t="b">
        <v>0</v>
      </c>
      <c r="F28" s="91" t="b">
        <v>0</v>
      </c>
      <c r="G28" s="91" t="b">
        <v>0</v>
      </c>
    </row>
    <row r="29" spans="1:7" ht="15">
      <c r="A29" s="88" t="s">
        <v>379</v>
      </c>
      <c r="B29" s="91">
        <v>4</v>
      </c>
      <c r="C29" s="119">
        <v>0.0031011204162578053</v>
      </c>
      <c r="D29" s="91" t="s">
        <v>390</v>
      </c>
      <c r="E29" s="91" t="b">
        <v>0</v>
      </c>
      <c r="F29" s="91" t="b">
        <v>0</v>
      </c>
      <c r="G29" s="91" t="b">
        <v>0</v>
      </c>
    </row>
    <row r="30" spans="1:7" ht="15">
      <c r="A30" s="88" t="s">
        <v>380</v>
      </c>
      <c r="B30" s="91">
        <v>4</v>
      </c>
      <c r="C30" s="119">
        <v>0.007099159987723405</v>
      </c>
      <c r="D30" s="91" t="s">
        <v>390</v>
      </c>
      <c r="E30" s="91" t="b">
        <v>0</v>
      </c>
      <c r="F30" s="91" t="b">
        <v>0</v>
      </c>
      <c r="G30" s="91" t="b">
        <v>0</v>
      </c>
    </row>
    <row r="31" spans="1:7" ht="15">
      <c r="A31" s="88" t="s">
        <v>381</v>
      </c>
      <c r="B31" s="91">
        <v>2</v>
      </c>
      <c r="C31" s="119">
        <v>0.0063670401387526014</v>
      </c>
      <c r="D31" s="91" t="s">
        <v>390</v>
      </c>
      <c r="E31" s="91" t="b">
        <v>0</v>
      </c>
      <c r="F31" s="91" t="b">
        <v>0</v>
      </c>
      <c r="G31" s="91" t="b">
        <v>0</v>
      </c>
    </row>
    <row r="32" spans="1:7" ht="15">
      <c r="A32" s="88" t="s">
        <v>382</v>
      </c>
      <c r="B32" s="91">
        <v>2</v>
      </c>
      <c r="C32" s="119">
        <v>0.0063670401387526014</v>
      </c>
      <c r="D32" s="91" t="s">
        <v>390</v>
      </c>
      <c r="E32" s="91" t="b">
        <v>0</v>
      </c>
      <c r="F32" s="91" t="b">
        <v>0</v>
      </c>
      <c r="G32" s="91" t="b">
        <v>0</v>
      </c>
    </row>
    <row r="33" spans="1:7" ht="15">
      <c r="A33" s="88" t="s">
        <v>262</v>
      </c>
      <c r="B33" s="91">
        <v>2</v>
      </c>
      <c r="C33" s="119">
        <v>0.0063670401387526014</v>
      </c>
      <c r="D33" s="91" t="s">
        <v>390</v>
      </c>
      <c r="E33" s="91" t="b">
        <v>0</v>
      </c>
      <c r="F33" s="91" t="b">
        <v>0</v>
      </c>
      <c r="G33" s="91" t="b">
        <v>0</v>
      </c>
    </row>
    <row r="34" spans="1:7" ht="15">
      <c r="A34" s="88" t="s">
        <v>383</v>
      </c>
      <c r="B34" s="91">
        <v>2</v>
      </c>
      <c r="C34" s="119">
        <v>0.011183520069376302</v>
      </c>
      <c r="D34" s="91" t="s">
        <v>390</v>
      </c>
      <c r="E34" s="91" t="b">
        <v>1</v>
      </c>
      <c r="F34" s="91" t="b">
        <v>0</v>
      </c>
      <c r="G34" s="91" t="b">
        <v>0</v>
      </c>
    </row>
    <row r="35" spans="1:7" ht="15">
      <c r="A35" s="88" t="s">
        <v>384</v>
      </c>
      <c r="B35" s="91">
        <v>2</v>
      </c>
      <c r="C35" s="119">
        <v>0.0063670401387526014</v>
      </c>
      <c r="D35" s="91" t="s">
        <v>390</v>
      </c>
      <c r="E35" s="91" t="b">
        <v>0</v>
      </c>
      <c r="F35" s="91" t="b">
        <v>0</v>
      </c>
      <c r="G35" s="91" t="b">
        <v>0</v>
      </c>
    </row>
    <row r="36" spans="1:7" ht="15">
      <c r="A36" s="88" t="s">
        <v>381</v>
      </c>
      <c r="B36" s="91">
        <v>2</v>
      </c>
      <c r="C36" s="119">
        <v>0</v>
      </c>
      <c r="D36" s="91" t="s">
        <v>341</v>
      </c>
      <c r="E36" s="91" t="b">
        <v>0</v>
      </c>
      <c r="F36" s="91" t="b">
        <v>0</v>
      </c>
      <c r="G36" s="91" t="b">
        <v>0</v>
      </c>
    </row>
    <row r="37" spans="1:7" ht="15">
      <c r="A37" s="88" t="s">
        <v>365</v>
      </c>
      <c r="B37" s="91">
        <v>2</v>
      </c>
      <c r="C37" s="119">
        <v>0</v>
      </c>
      <c r="D37" s="91" t="s">
        <v>341</v>
      </c>
      <c r="E37" s="91" t="b">
        <v>0</v>
      </c>
      <c r="F37" s="91" t="b">
        <v>0</v>
      </c>
      <c r="G37" s="91" t="b">
        <v>0</v>
      </c>
    </row>
    <row r="38" spans="1:7" ht="15">
      <c r="A38" s="88" t="s">
        <v>366</v>
      </c>
      <c r="B38" s="91">
        <v>2</v>
      </c>
      <c r="C38" s="119">
        <v>0</v>
      </c>
      <c r="D38" s="91" t="s">
        <v>341</v>
      </c>
      <c r="E38" s="91" t="b">
        <v>0</v>
      </c>
      <c r="F38" s="91" t="b">
        <v>0</v>
      </c>
      <c r="G38" s="91" t="b">
        <v>0</v>
      </c>
    </row>
    <row r="39" spans="1:7" ht="15">
      <c r="A39" s="88" t="s">
        <v>367</v>
      </c>
      <c r="B39" s="91">
        <v>2</v>
      </c>
      <c r="C39" s="119">
        <v>0</v>
      </c>
      <c r="D39" s="91" t="s">
        <v>341</v>
      </c>
      <c r="E39" s="91" t="b">
        <v>0</v>
      </c>
      <c r="F39" s="91" t="b">
        <v>1</v>
      </c>
      <c r="G39" s="91" t="b">
        <v>0</v>
      </c>
    </row>
    <row r="40" spans="1:7" ht="15">
      <c r="A40" s="88" t="s">
        <v>368</v>
      </c>
      <c r="B40" s="91">
        <v>2</v>
      </c>
      <c r="C40" s="119">
        <v>0</v>
      </c>
      <c r="D40" s="91" t="s">
        <v>341</v>
      </c>
      <c r="E40" s="91" t="b">
        <v>0</v>
      </c>
      <c r="F40" s="91" t="b">
        <v>0</v>
      </c>
      <c r="G40" s="91" t="b">
        <v>0</v>
      </c>
    </row>
    <row r="41" spans="1:7" ht="15">
      <c r="A41" s="88" t="s">
        <v>369</v>
      </c>
      <c r="B41" s="91">
        <v>2</v>
      </c>
      <c r="C41" s="119">
        <v>0</v>
      </c>
      <c r="D41" s="91" t="s">
        <v>341</v>
      </c>
      <c r="E41" s="91" t="b">
        <v>0</v>
      </c>
      <c r="F41" s="91" t="b">
        <v>0</v>
      </c>
      <c r="G41" s="91" t="b">
        <v>0</v>
      </c>
    </row>
    <row r="42" spans="1:7" ht="15">
      <c r="A42" s="88" t="s">
        <v>370</v>
      </c>
      <c r="B42" s="91">
        <v>2</v>
      </c>
      <c r="C42" s="119">
        <v>0</v>
      </c>
      <c r="D42" s="91" t="s">
        <v>341</v>
      </c>
      <c r="E42" s="91" t="b">
        <v>0</v>
      </c>
      <c r="F42" s="91" t="b">
        <v>0</v>
      </c>
      <c r="G42" s="91" t="b">
        <v>0</v>
      </c>
    </row>
    <row r="43" spans="1:7" ht="15">
      <c r="A43" s="88" t="s">
        <v>371</v>
      </c>
      <c r="B43" s="91">
        <v>2</v>
      </c>
      <c r="C43" s="119">
        <v>0</v>
      </c>
      <c r="D43" s="91" t="s">
        <v>341</v>
      </c>
      <c r="E43" s="91" t="b">
        <v>0</v>
      </c>
      <c r="F43" s="91" t="b">
        <v>0</v>
      </c>
      <c r="G43" s="91" t="b">
        <v>0</v>
      </c>
    </row>
    <row r="44" spans="1:7" ht="15">
      <c r="A44" s="88" t="s">
        <v>361</v>
      </c>
      <c r="B44" s="91">
        <v>2</v>
      </c>
      <c r="C44" s="119">
        <v>0</v>
      </c>
      <c r="D44" s="91" t="s">
        <v>341</v>
      </c>
      <c r="E44" s="91" t="b">
        <v>0</v>
      </c>
      <c r="F44" s="91" t="b">
        <v>0</v>
      </c>
      <c r="G44" s="91" t="b">
        <v>0</v>
      </c>
    </row>
    <row r="45" spans="1:7" ht="15">
      <c r="A45" s="88" t="s">
        <v>372</v>
      </c>
      <c r="B45" s="91">
        <v>2</v>
      </c>
      <c r="C45" s="119">
        <v>0</v>
      </c>
      <c r="D45" s="91" t="s">
        <v>341</v>
      </c>
      <c r="E45" s="91" t="b">
        <v>0</v>
      </c>
      <c r="F45" s="91" t="b">
        <v>0</v>
      </c>
      <c r="G45" s="91" t="b">
        <v>0</v>
      </c>
    </row>
    <row r="46" spans="1:7" ht="15">
      <c r="A46" s="88" t="s">
        <v>373</v>
      </c>
      <c r="B46" s="91">
        <v>2</v>
      </c>
      <c r="C46" s="119">
        <v>0</v>
      </c>
      <c r="D46" s="91" t="s">
        <v>341</v>
      </c>
      <c r="E46" s="91" t="b">
        <v>0</v>
      </c>
      <c r="F46" s="91" t="b">
        <v>0</v>
      </c>
      <c r="G46" s="91" t="b">
        <v>0</v>
      </c>
    </row>
    <row r="47" spans="1:7" ht="15">
      <c r="A47" s="88" t="s">
        <v>362</v>
      </c>
      <c r="B47" s="91">
        <v>2</v>
      </c>
      <c r="C47" s="119">
        <v>0</v>
      </c>
      <c r="D47" s="91" t="s">
        <v>341</v>
      </c>
      <c r="E47" s="91" t="b">
        <v>0</v>
      </c>
      <c r="F47" s="91" t="b">
        <v>0</v>
      </c>
      <c r="G47" s="91" t="b">
        <v>0</v>
      </c>
    </row>
    <row r="48" spans="1:7" ht="15">
      <c r="A48" s="88" t="s">
        <v>382</v>
      </c>
      <c r="B48" s="91">
        <v>2</v>
      </c>
      <c r="C48" s="119">
        <v>0</v>
      </c>
      <c r="D48" s="91" t="s">
        <v>341</v>
      </c>
      <c r="E48" s="91" t="b">
        <v>0</v>
      </c>
      <c r="F48" s="91" t="b">
        <v>0</v>
      </c>
      <c r="G48" s="91" t="b">
        <v>0</v>
      </c>
    </row>
    <row r="49" spans="1:7" ht="15">
      <c r="A49" s="88" t="s">
        <v>363</v>
      </c>
      <c r="B49" s="91">
        <v>2</v>
      </c>
      <c r="C49" s="119">
        <v>0</v>
      </c>
      <c r="D49" s="91" t="s">
        <v>341</v>
      </c>
      <c r="E49" s="91" t="b">
        <v>0</v>
      </c>
      <c r="F49" s="91" t="b">
        <v>0</v>
      </c>
      <c r="G49" s="91" t="b">
        <v>0</v>
      </c>
    </row>
    <row r="50" spans="1:7" ht="15">
      <c r="A50" s="88" t="s">
        <v>364</v>
      </c>
      <c r="B50" s="91">
        <v>2</v>
      </c>
      <c r="C50" s="119">
        <v>0</v>
      </c>
      <c r="D50" s="91" t="s">
        <v>341</v>
      </c>
      <c r="E50" s="91" t="b">
        <v>0</v>
      </c>
      <c r="F50" s="91" t="b">
        <v>0</v>
      </c>
      <c r="G50" s="91" t="b">
        <v>0</v>
      </c>
    </row>
    <row r="51" spans="1:7" ht="15">
      <c r="A51" s="88" t="s">
        <v>374</v>
      </c>
      <c r="B51" s="91">
        <v>2</v>
      </c>
      <c r="C51" s="119">
        <v>0</v>
      </c>
      <c r="D51" s="91" t="s">
        <v>341</v>
      </c>
      <c r="E51" s="91" t="b">
        <v>0</v>
      </c>
      <c r="F51" s="91" t="b">
        <v>0</v>
      </c>
      <c r="G51" s="91" t="b">
        <v>0</v>
      </c>
    </row>
    <row r="52" spans="1:7" ht="15">
      <c r="A52" s="88" t="s">
        <v>375</v>
      </c>
      <c r="B52" s="91">
        <v>2</v>
      </c>
      <c r="C52" s="119">
        <v>0</v>
      </c>
      <c r="D52" s="91" t="s">
        <v>341</v>
      </c>
      <c r="E52" s="91" t="b">
        <v>0</v>
      </c>
      <c r="F52" s="91" t="b">
        <v>0</v>
      </c>
      <c r="G52" s="91" t="b">
        <v>0</v>
      </c>
    </row>
    <row r="53" spans="1:7" ht="15">
      <c r="A53" s="88" t="s">
        <v>376</v>
      </c>
      <c r="B53" s="91">
        <v>2</v>
      </c>
      <c r="C53" s="119">
        <v>0</v>
      </c>
      <c r="D53" s="91" t="s">
        <v>341</v>
      </c>
      <c r="E53" s="91" t="b">
        <v>0</v>
      </c>
      <c r="F53" s="91" t="b">
        <v>0</v>
      </c>
      <c r="G53" s="91" t="b">
        <v>0</v>
      </c>
    </row>
    <row r="54" spans="1:7" ht="15">
      <c r="A54" s="88" t="s">
        <v>377</v>
      </c>
      <c r="B54" s="91">
        <v>2</v>
      </c>
      <c r="C54" s="119">
        <v>0</v>
      </c>
      <c r="D54" s="91" t="s">
        <v>341</v>
      </c>
      <c r="E54" s="91" t="b">
        <v>0</v>
      </c>
      <c r="F54" s="91" t="b">
        <v>0</v>
      </c>
      <c r="G54" s="91" t="b">
        <v>0</v>
      </c>
    </row>
    <row r="55" spans="1:7" ht="15">
      <c r="A55" s="88" t="s">
        <v>378</v>
      </c>
      <c r="B55" s="91">
        <v>2</v>
      </c>
      <c r="C55" s="119">
        <v>0</v>
      </c>
      <c r="D55" s="91" t="s">
        <v>341</v>
      </c>
      <c r="E55" s="91" t="b">
        <v>0</v>
      </c>
      <c r="F55" s="91" t="b">
        <v>0</v>
      </c>
      <c r="G55" s="91" t="b">
        <v>0</v>
      </c>
    </row>
    <row r="56" spans="1:7" ht="15">
      <c r="A56" s="88" t="s">
        <v>379</v>
      </c>
      <c r="B56" s="91">
        <v>2</v>
      </c>
      <c r="C56" s="119">
        <v>0</v>
      </c>
      <c r="D56" s="91" t="s">
        <v>341</v>
      </c>
      <c r="E56" s="91" t="b">
        <v>0</v>
      </c>
      <c r="F56" s="91" t="b">
        <v>0</v>
      </c>
      <c r="G56" s="91" t="b">
        <v>0</v>
      </c>
    </row>
    <row r="57" spans="1:7" ht="15">
      <c r="A57" s="88" t="s">
        <v>262</v>
      </c>
      <c r="B57" s="91">
        <v>2</v>
      </c>
      <c r="C57" s="119">
        <v>0</v>
      </c>
      <c r="D57" s="91" t="s">
        <v>341</v>
      </c>
      <c r="E57" s="91" t="b">
        <v>0</v>
      </c>
      <c r="F57" s="91" t="b">
        <v>0</v>
      </c>
      <c r="G57" s="91" t="b">
        <v>0</v>
      </c>
    </row>
    <row r="58" spans="1:7" ht="15">
      <c r="A58" s="88" t="s">
        <v>360</v>
      </c>
      <c r="B58" s="91">
        <v>14</v>
      </c>
      <c r="C58" s="119">
        <v>0</v>
      </c>
      <c r="D58" s="91" t="s">
        <v>342</v>
      </c>
      <c r="E58" s="91" t="b">
        <v>0</v>
      </c>
      <c r="F58" s="91" t="b">
        <v>0</v>
      </c>
      <c r="G58" s="91" t="b">
        <v>0</v>
      </c>
    </row>
    <row r="59" spans="1:7" ht="15">
      <c r="A59" s="88" t="s">
        <v>384</v>
      </c>
      <c r="B59" s="91">
        <v>2</v>
      </c>
      <c r="C59" s="119">
        <v>0</v>
      </c>
      <c r="D59" s="91" t="s">
        <v>342</v>
      </c>
      <c r="E59" s="91" t="b">
        <v>0</v>
      </c>
      <c r="F59" s="91" t="b">
        <v>0</v>
      </c>
      <c r="G59" s="91" t="b">
        <v>0</v>
      </c>
    </row>
    <row r="60" spans="1:7" ht="15">
      <c r="A60" s="88" t="s">
        <v>365</v>
      </c>
      <c r="B60" s="91">
        <v>2</v>
      </c>
      <c r="C60" s="119">
        <v>0</v>
      </c>
      <c r="D60" s="91" t="s">
        <v>342</v>
      </c>
      <c r="E60" s="91" t="b">
        <v>0</v>
      </c>
      <c r="F60" s="91" t="b">
        <v>0</v>
      </c>
      <c r="G60" s="91" t="b">
        <v>0</v>
      </c>
    </row>
    <row r="61" spans="1:7" ht="15">
      <c r="A61" s="88" t="s">
        <v>366</v>
      </c>
      <c r="B61" s="91">
        <v>2</v>
      </c>
      <c r="C61" s="119">
        <v>0</v>
      </c>
      <c r="D61" s="91" t="s">
        <v>342</v>
      </c>
      <c r="E61" s="91" t="b">
        <v>0</v>
      </c>
      <c r="F61" s="91" t="b">
        <v>0</v>
      </c>
      <c r="G61" s="91" t="b">
        <v>0</v>
      </c>
    </row>
    <row r="62" spans="1:7" ht="15">
      <c r="A62" s="88" t="s">
        <v>367</v>
      </c>
      <c r="B62" s="91">
        <v>2</v>
      </c>
      <c r="C62" s="119">
        <v>0</v>
      </c>
      <c r="D62" s="91" t="s">
        <v>342</v>
      </c>
      <c r="E62" s="91" t="b">
        <v>0</v>
      </c>
      <c r="F62" s="91" t="b">
        <v>1</v>
      </c>
      <c r="G62" s="91" t="b">
        <v>0</v>
      </c>
    </row>
    <row r="63" spans="1:7" ht="15">
      <c r="A63" s="88" t="s">
        <v>368</v>
      </c>
      <c r="B63" s="91">
        <v>2</v>
      </c>
      <c r="C63" s="119">
        <v>0</v>
      </c>
      <c r="D63" s="91" t="s">
        <v>342</v>
      </c>
      <c r="E63" s="91" t="b">
        <v>0</v>
      </c>
      <c r="F63" s="91" t="b">
        <v>0</v>
      </c>
      <c r="G63" s="91" t="b">
        <v>0</v>
      </c>
    </row>
    <row r="64" spans="1:7" ht="15">
      <c r="A64" s="88" t="s">
        <v>369</v>
      </c>
      <c r="B64" s="91">
        <v>2</v>
      </c>
      <c r="C64" s="119">
        <v>0</v>
      </c>
      <c r="D64" s="91" t="s">
        <v>342</v>
      </c>
      <c r="E64" s="91" t="b">
        <v>0</v>
      </c>
      <c r="F64" s="91" t="b">
        <v>0</v>
      </c>
      <c r="G64" s="91" t="b">
        <v>0</v>
      </c>
    </row>
    <row r="65" spans="1:7" ht="15">
      <c r="A65" s="88" t="s">
        <v>370</v>
      </c>
      <c r="B65" s="91">
        <v>2</v>
      </c>
      <c r="C65" s="119">
        <v>0</v>
      </c>
      <c r="D65" s="91" t="s">
        <v>342</v>
      </c>
      <c r="E65" s="91" t="b">
        <v>0</v>
      </c>
      <c r="F65" s="91" t="b">
        <v>0</v>
      </c>
      <c r="G65" s="91" t="b">
        <v>0</v>
      </c>
    </row>
    <row r="66" spans="1:7" ht="15">
      <c r="A66" s="88" t="s">
        <v>371</v>
      </c>
      <c r="B66" s="91">
        <v>2</v>
      </c>
      <c r="C66" s="119">
        <v>0</v>
      </c>
      <c r="D66" s="91" t="s">
        <v>342</v>
      </c>
      <c r="E66" s="91" t="b">
        <v>0</v>
      </c>
      <c r="F66" s="91" t="b">
        <v>0</v>
      </c>
      <c r="G66" s="91" t="b">
        <v>0</v>
      </c>
    </row>
    <row r="67" spans="1:7" ht="15">
      <c r="A67" s="88" t="s">
        <v>361</v>
      </c>
      <c r="B67" s="91">
        <v>2</v>
      </c>
      <c r="C67" s="119">
        <v>0</v>
      </c>
      <c r="D67" s="91" t="s">
        <v>342</v>
      </c>
      <c r="E67" s="91" t="b">
        <v>0</v>
      </c>
      <c r="F67" s="91" t="b">
        <v>0</v>
      </c>
      <c r="G67" s="91" t="b">
        <v>0</v>
      </c>
    </row>
    <row r="68" spans="1:7" ht="15">
      <c r="A68" s="88" t="s">
        <v>372</v>
      </c>
      <c r="B68" s="91">
        <v>2</v>
      </c>
      <c r="C68" s="119">
        <v>0</v>
      </c>
      <c r="D68" s="91" t="s">
        <v>342</v>
      </c>
      <c r="E68" s="91" t="b">
        <v>0</v>
      </c>
      <c r="F68" s="91" t="b">
        <v>0</v>
      </c>
      <c r="G68" s="91" t="b">
        <v>0</v>
      </c>
    </row>
    <row r="69" spans="1:7" ht="15">
      <c r="A69" s="88" t="s">
        <v>373</v>
      </c>
      <c r="B69" s="91">
        <v>2</v>
      </c>
      <c r="C69" s="119">
        <v>0</v>
      </c>
      <c r="D69" s="91" t="s">
        <v>342</v>
      </c>
      <c r="E69" s="91" t="b">
        <v>0</v>
      </c>
      <c r="F69" s="91" t="b">
        <v>0</v>
      </c>
      <c r="G69" s="91" t="b">
        <v>0</v>
      </c>
    </row>
    <row r="70" spans="1:7" ht="15">
      <c r="A70" s="88" t="s">
        <v>362</v>
      </c>
      <c r="B70" s="91">
        <v>2</v>
      </c>
      <c r="C70" s="119">
        <v>0</v>
      </c>
      <c r="D70" s="91" t="s">
        <v>342</v>
      </c>
      <c r="E70" s="91" t="b">
        <v>0</v>
      </c>
      <c r="F70" s="91" t="b">
        <v>0</v>
      </c>
      <c r="G70" s="91" t="b">
        <v>0</v>
      </c>
    </row>
    <row r="71" spans="1:7" ht="15">
      <c r="A71" s="88" t="s">
        <v>380</v>
      </c>
      <c r="B71" s="91">
        <v>2</v>
      </c>
      <c r="C71" s="119">
        <v>0</v>
      </c>
      <c r="D71" s="91" t="s">
        <v>342</v>
      </c>
      <c r="E71" s="91" t="b">
        <v>0</v>
      </c>
      <c r="F71" s="91" t="b">
        <v>0</v>
      </c>
      <c r="G71" s="91" t="b">
        <v>0</v>
      </c>
    </row>
    <row r="72" spans="1:7" ht="15">
      <c r="A72" s="88" t="s">
        <v>363</v>
      </c>
      <c r="B72" s="91">
        <v>2</v>
      </c>
      <c r="C72" s="119">
        <v>0</v>
      </c>
      <c r="D72" s="91" t="s">
        <v>342</v>
      </c>
      <c r="E72" s="91" t="b">
        <v>0</v>
      </c>
      <c r="F72" s="91" t="b">
        <v>0</v>
      </c>
      <c r="G72" s="91" t="b">
        <v>0</v>
      </c>
    </row>
    <row r="73" spans="1:7" ht="15">
      <c r="A73" s="88" t="s">
        <v>364</v>
      </c>
      <c r="B73" s="91">
        <v>2</v>
      </c>
      <c r="C73" s="119">
        <v>0</v>
      </c>
      <c r="D73" s="91" t="s">
        <v>342</v>
      </c>
      <c r="E73" s="91" t="b">
        <v>0</v>
      </c>
      <c r="F73" s="91" t="b">
        <v>0</v>
      </c>
      <c r="G73" s="91" t="b">
        <v>0</v>
      </c>
    </row>
    <row r="74" spans="1:7" ht="15">
      <c r="A74" s="88" t="s">
        <v>374</v>
      </c>
      <c r="B74" s="91">
        <v>2</v>
      </c>
      <c r="C74" s="119">
        <v>0</v>
      </c>
      <c r="D74" s="91" t="s">
        <v>342</v>
      </c>
      <c r="E74" s="91" t="b">
        <v>0</v>
      </c>
      <c r="F74" s="91" t="b">
        <v>0</v>
      </c>
      <c r="G74" s="91" t="b">
        <v>0</v>
      </c>
    </row>
    <row r="75" spans="1:7" ht="15">
      <c r="A75" s="88" t="s">
        <v>375</v>
      </c>
      <c r="B75" s="91">
        <v>2</v>
      </c>
      <c r="C75" s="119">
        <v>0</v>
      </c>
      <c r="D75" s="91" t="s">
        <v>342</v>
      </c>
      <c r="E75" s="91" t="b">
        <v>0</v>
      </c>
      <c r="F75" s="91" t="b">
        <v>0</v>
      </c>
      <c r="G75" s="91" t="b">
        <v>0</v>
      </c>
    </row>
    <row r="76" spans="1:7" ht="15">
      <c r="A76" s="88" t="s">
        <v>376</v>
      </c>
      <c r="B76" s="91">
        <v>2</v>
      </c>
      <c r="C76" s="119">
        <v>0</v>
      </c>
      <c r="D76" s="91" t="s">
        <v>342</v>
      </c>
      <c r="E76" s="91" t="b">
        <v>0</v>
      </c>
      <c r="F76" s="91" t="b">
        <v>0</v>
      </c>
      <c r="G76" s="91" t="b">
        <v>0</v>
      </c>
    </row>
    <row r="77" spans="1:7" ht="15">
      <c r="A77" s="88" t="s">
        <v>377</v>
      </c>
      <c r="B77" s="91">
        <v>2</v>
      </c>
      <c r="C77" s="119">
        <v>0</v>
      </c>
      <c r="D77" s="91" t="s">
        <v>342</v>
      </c>
      <c r="E77" s="91" t="b">
        <v>0</v>
      </c>
      <c r="F77" s="91" t="b">
        <v>0</v>
      </c>
      <c r="G77" s="91" t="b">
        <v>0</v>
      </c>
    </row>
    <row r="78" spans="1:7" ht="15">
      <c r="A78" s="88" t="s">
        <v>378</v>
      </c>
      <c r="B78" s="91">
        <v>2</v>
      </c>
      <c r="C78" s="119">
        <v>0</v>
      </c>
      <c r="D78" s="91" t="s">
        <v>342</v>
      </c>
      <c r="E78" s="91" t="b">
        <v>0</v>
      </c>
      <c r="F78" s="91" t="b">
        <v>0</v>
      </c>
      <c r="G78" s="91" t="b">
        <v>0</v>
      </c>
    </row>
    <row r="79" spans="1:7" ht="15">
      <c r="A79" s="88" t="s">
        <v>379</v>
      </c>
      <c r="B79" s="91">
        <v>2</v>
      </c>
      <c r="C79" s="119">
        <v>0</v>
      </c>
      <c r="D79" s="91" t="s">
        <v>342</v>
      </c>
      <c r="E79" s="91" t="b">
        <v>0</v>
      </c>
      <c r="F79" s="91" t="b">
        <v>0</v>
      </c>
      <c r="G79" s="91" t="b">
        <v>0</v>
      </c>
    </row>
    <row r="80" spans="1:7" ht="15">
      <c r="A80" s="88" t="s">
        <v>383</v>
      </c>
      <c r="B80" s="91">
        <v>2</v>
      </c>
      <c r="C80" s="119">
        <v>0</v>
      </c>
      <c r="D80" s="91" t="s">
        <v>343</v>
      </c>
      <c r="E80" s="91" t="b">
        <v>1</v>
      </c>
      <c r="F80" s="91" t="b">
        <v>0</v>
      </c>
      <c r="G80" s="91" t="b">
        <v>0</v>
      </c>
    </row>
    <row r="81" spans="1:7" ht="15">
      <c r="A81" s="88" t="s">
        <v>380</v>
      </c>
      <c r="B81" s="91">
        <v>2</v>
      </c>
      <c r="C81" s="119">
        <v>0</v>
      </c>
      <c r="D81" s="91" t="s">
        <v>343</v>
      </c>
      <c r="E81" s="91" t="b">
        <v>0</v>
      </c>
      <c r="F81" s="91" t="b">
        <v>0</v>
      </c>
      <c r="G8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57E2-9DAC-4769-A634-54FD12F7CFAA}">
  <dimension ref="A1:L7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394</v>
      </c>
      <c r="B1" s="13" t="s">
        <v>395</v>
      </c>
      <c r="C1" s="13" t="s">
        <v>385</v>
      </c>
      <c r="D1" s="13" t="s">
        <v>389</v>
      </c>
      <c r="E1" s="13" t="s">
        <v>396</v>
      </c>
      <c r="F1" s="13" t="s">
        <v>144</v>
      </c>
      <c r="G1" s="13" t="s">
        <v>397</v>
      </c>
      <c r="H1" s="13" t="s">
        <v>398</v>
      </c>
      <c r="I1" s="13" t="s">
        <v>399</v>
      </c>
      <c r="J1" s="13" t="s">
        <v>400</v>
      </c>
      <c r="K1" s="13" t="s">
        <v>401</v>
      </c>
      <c r="L1" s="13" t="s">
        <v>402</v>
      </c>
    </row>
    <row r="2" spans="1:12" ht="15">
      <c r="A2" s="91" t="s">
        <v>360</v>
      </c>
      <c r="B2" s="91" t="s">
        <v>360</v>
      </c>
      <c r="C2" s="91">
        <v>12</v>
      </c>
      <c r="D2" s="119">
        <v>0.03820224083251561</v>
      </c>
      <c r="E2" s="119">
        <v>0.9330532103693868</v>
      </c>
      <c r="F2" s="91" t="s">
        <v>390</v>
      </c>
      <c r="G2" s="91" t="b">
        <v>0</v>
      </c>
      <c r="H2" s="91" t="b">
        <v>0</v>
      </c>
      <c r="I2" s="91" t="b">
        <v>0</v>
      </c>
      <c r="J2" s="91" t="b">
        <v>0</v>
      </c>
      <c r="K2" s="91" t="b">
        <v>0</v>
      </c>
      <c r="L2" s="91" t="b">
        <v>0</v>
      </c>
    </row>
    <row r="3" spans="1:12" ht="15">
      <c r="A3" s="88" t="s">
        <v>363</v>
      </c>
      <c r="B3" s="91" t="s">
        <v>364</v>
      </c>
      <c r="C3" s="91">
        <v>5</v>
      </c>
      <c r="D3" s="119">
        <v>0</v>
      </c>
      <c r="E3" s="119">
        <v>1.380211241711606</v>
      </c>
      <c r="F3" s="91" t="s">
        <v>390</v>
      </c>
      <c r="G3" s="91" t="b">
        <v>0</v>
      </c>
      <c r="H3" s="91" t="b">
        <v>0</v>
      </c>
      <c r="I3" s="91" t="b">
        <v>0</v>
      </c>
      <c r="J3" s="91" t="b">
        <v>0</v>
      </c>
      <c r="K3" s="91" t="b">
        <v>0</v>
      </c>
      <c r="L3" s="91" t="b">
        <v>0</v>
      </c>
    </row>
    <row r="4" spans="1:12" ht="15">
      <c r="A4" s="88" t="s">
        <v>365</v>
      </c>
      <c r="B4" s="91" t="s">
        <v>366</v>
      </c>
      <c r="C4" s="91">
        <v>4</v>
      </c>
      <c r="D4" s="119">
        <v>0.0031011204162578053</v>
      </c>
      <c r="E4" s="119">
        <v>1.4771212547196624</v>
      </c>
      <c r="F4" s="91" t="s">
        <v>390</v>
      </c>
      <c r="G4" s="91" t="b">
        <v>0</v>
      </c>
      <c r="H4" s="91" t="b">
        <v>0</v>
      </c>
      <c r="I4" s="91" t="b">
        <v>0</v>
      </c>
      <c r="J4" s="91" t="b">
        <v>0</v>
      </c>
      <c r="K4" s="91" t="b">
        <v>0</v>
      </c>
      <c r="L4" s="91" t="b">
        <v>0</v>
      </c>
    </row>
    <row r="5" spans="1:12" ht="15">
      <c r="A5" s="88" t="s">
        <v>366</v>
      </c>
      <c r="B5" s="91" t="s">
        <v>367</v>
      </c>
      <c r="C5" s="91">
        <v>4</v>
      </c>
      <c r="D5" s="119">
        <v>0.0031011204162578053</v>
      </c>
      <c r="E5" s="119">
        <v>1.4771212547196624</v>
      </c>
      <c r="F5" s="91" t="s">
        <v>390</v>
      </c>
      <c r="G5" s="91" t="b">
        <v>0</v>
      </c>
      <c r="H5" s="91" t="b">
        <v>0</v>
      </c>
      <c r="I5" s="91" t="b">
        <v>0</v>
      </c>
      <c r="J5" s="91" t="b">
        <v>0</v>
      </c>
      <c r="K5" s="91" t="b">
        <v>1</v>
      </c>
      <c r="L5" s="91" t="b">
        <v>0</v>
      </c>
    </row>
    <row r="6" spans="1:12" ht="15">
      <c r="A6" s="88" t="s">
        <v>367</v>
      </c>
      <c r="B6" s="91" t="s">
        <v>368</v>
      </c>
      <c r="C6" s="91">
        <v>4</v>
      </c>
      <c r="D6" s="119">
        <v>0.0031011204162578053</v>
      </c>
      <c r="E6" s="119">
        <v>1.4771212547196624</v>
      </c>
      <c r="F6" s="91" t="s">
        <v>390</v>
      </c>
      <c r="G6" s="91" t="b">
        <v>0</v>
      </c>
      <c r="H6" s="91" t="b">
        <v>1</v>
      </c>
      <c r="I6" s="91" t="b">
        <v>0</v>
      </c>
      <c r="J6" s="91" t="b">
        <v>0</v>
      </c>
      <c r="K6" s="91" t="b">
        <v>0</v>
      </c>
      <c r="L6" s="91" t="b">
        <v>0</v>
      </c>
    </row>
    <row r="7" spans="1:12" ht="15">
      <c r="A7" s="88" t="s">
        <v>368</v>
      </c>
      <c r="B7" s="91" t="s">
        <v>369</v>
      </c>
      <c r="C7" s="91">
        <v>4</v>
      </c>
      <c r="D7" s="119">
        <v>0.0031011204162578053</v>
      </c>
      <c r="E7" s="119">
        <v>1.4771212547196624</v>
      </c>
      <c r="F7" s="91" t="s">
        <v>390</v>
      </c>
      <c r="G7" s="91" t="b">
        <v>0</v>
      </c>
      <c r="H7" s="91" t="b">
        <v>0</v>
      </c>
      <c r="I7" s="91" t="b">
        <v>0</v>
      </c>
      <c r="J7" s="91" t="b">
        <v>0</v>
      </c>
      <c r="K7" s="91" t="b">
        <v>0</v>
      </c>
      <c r="L7" s="91" t="b">
        <v>0</v>
      </c>
    </row>
    <row r="8" spans="1:12" ht="15">
      <c r="A8" s="88" t="s">
        <v>369</v>
      </c>
      <c r="B8" s="91" t="s">
        <v>370</v>
      </c>
      <c r="C8" s="91">
        <v>4</v>
      </c>
      <c r="D8" s="119">
        <v>0.0031011204162578053</v>
      </c>
      <c r="E8" s="119">
        <v>1.4771212547196624</v>
      </c>
      <c r="F8" s="91" t="s">
        <v>390</v>
      </c>
      <c r="G8" s="91" t="b">
        <v>0</v>
      </c>
      <c r="H8" s="91" t="b">
        <v>0</v>
      </c>
      <c r="I8" s="91" t="b">
        <v>0</v>
      </c>
      <c r="J8" s="91" t="b">
        <v>0</v>
      </c>
      <c r="K8" s="91" t="b">
        <v>0</v>
      </c>
      <c r="L8" s="91" t="b">
        <v>0</v>
      </c>
    </row>
    <row r="9" spans="1:12" ht="15">
      <c r="A9" s="88" t="s">
        <v>370</v>
      </c>
      <c r="B9" s="91" t="s">
        <v>371</v>
      </c>
      <c r="C9" s="91">
        <v>4</v>
      </c>
      <c r="D9" s="119">
        <v>0.0031011204162578053</v>
      </c>
      <c r="E9" s="119">
        <v>1.4771212547196624</v>
      </c>
      <c r="F9" s="91" t="s">
        <v>390</v>
      </c>
      <c r="G9" s="91" t="b">
        <v>0</v>
      </c>
      <c r="H9" s="91" t="b">
        <v>0</v>
      </c>
      <c r="I9" s="91" t="b">
        <v>0</v>
      </c>
      <c r="J9" s="91" t="b">
        <v>0</v>
      </c>
      <c r="K9" s="91" t="b">
        <v>0</v>
      </c>
      <c r="L9" s="91" t="b">
        <v>0</v>
      </c>
    </row>
    <row r="10" spans="1:12" ht="15">
      <c r="A10" s="88" t="s">
        <v>371</v>
      </c>
      <c r="B10" s="91" t="s">
        <v>361</v>
      </c>
      <c r="C10" s="91">
        <v>4</v>
      </c>
      <c r="D10" s="119">
        <v>0.0031011204162578053</v>
      </c>
      <c r="E10" s="119">
        <v>1.3802112417116061</v>
      </c>
      <c r="F10" s="91" t="s">
        <v>390</v>
      </c>
      <c r="G10" s="91" t="b">
        <v>0</v>
      </c>
      <c r="H10" s="91" t="b">
        <v>0</v>
      </c>
      <c r="I10" s="91" t="b">
        <v>0</v>
      </c>
      <c r="J10" s="91" t="b">
        <v>0</v>
      </c>
      <c r="K10" s="91" t="b">
        <v>0</v>
      </c>
      <c r="L10" s="91" t="b">
        <v>0</v>
      </c>
    </row>
    <row r="11" spans="1:12" ht="15">
      <c r="A11" s="88" t="s">
        <v>361</v>
      </c>
      <c r="B11" s="91" t="s">
        <v>372</v>
      </c>
      <c r="C11" s="91">
        <v>4</v>
      </c>
      <c r="D11" s="119">
        <v>0.0031011204162578053</v>
      </c>
      <c r="E11" s="119">
        <v>1.3802112417116061</v>
      </c>
      <c r="F11" s="91" t="s">
        <v>390</v>
      </c>
      <c r="G11" s="91" t="b">
        <v>0</v>
      </c>
      <c r="H11" s="91" t="b">
        <v>0</v>
      </c>
      <c r="I11" s="91" t="b">
        <v>0</v>
      </c>
      <c r="J11" s="91" t="b">
        <v>0</v>
      </c>
      <c r="K11" s="91" t="b">
        <v>0</v>
      </c>
      <c r="L11" s="91" t="b">
        <v>0</v>
      </c>
    </row>
    <row r="12" spans="1:12" ht="15">
      <c r="A12" s="88" t="s">
        <v>372</v>
      </c>
      <c r="B12" s="91" t="s">
        <v>373</v>
      </c>
      <c r="C12" s="91">
        <v>4</v>
      </c>
      <c r="D12" s="119">
        <v>0.0031011204162578053</v>
      </c>
      <c r="E12" s="119">
        <v>1.4771212547196624</v>
      </c>
      <c r="F12" s="91" t="s">
        <v>390</v>
      </c>
      <c r="G12" s="91" t="b">
        <v>0</v>
      </c>
      <c r="H12" s="91" t="b">
        <v>0</v>
      </c>
      <c r="I12" s="91" t="b">
        <v>0</v>
      </c>
      <c r="J12" s="91" t="b">
        <v>0</v>
      </c>
      <c r="K12" s="91" t="b">
        <v>0</v>
      </c>
      <c r="L12" s="91" t="b">
        <v>0</v>
      </c>
    </row>
    <row r="13" spans="1:12" ht="15">
      <c r="A13" s="88" t="s">
        <v>373</v>
      </c>
      <c r="B13" s="91" t="s">
        <v>362</v>
      </c>
      <c r="C13" s="91">
        <v>4</v>
      </c>
      <c r="D13" s="119">
        <v>0.0031011204162578053</v>
      </c>
      <c r="E13" s="119">
        <v>1.4771212547196624</v>
      </c>
      <c r="F13" s="91" t="s">
        <v>390</v>
      </c>
      <c r="G13" s="91" t="b">
        <v>0</v>
      </c>
      <c r="H13" s="91" t="b">
        <v>0</v>
      </c>
      <c r="I13" s="91" t="b">
        <v>0</v>
      </c>
      <c r="J13" s="91" t="b">
        <v>0</v>
      </c>
      <c r="K13" s="91" t="b">
        <v>0</v>
      </c>
      <c r="L13" s="91" t="b">
        <v>0</v>
      </c>
    </row>
    <row r="14" spans="1:12" ht="15">
      <c r="A14" s="88" t="s">
        <v>364</v>
      </c>
      <c r="B14" s="91" t="s">
        <v>374</v>
      </c>
      <c r="C14" s="91">
        <v>4</v>
      </c>
      <c r="D14" s="119">
        <v>0.0031011204162578053</v>
      </c>
      <c r="E14" s="119">
        <v>1.3802112417116061</v>
      </c>
      <c r="F14" s="91" t="s">
        <v>390</v>
      </c>
      <c r="G14" s="91" t="b">
        <v>0</v>
      </c>
      <c r="H14" s="91" t="b">
        <v>0</v>
      </c>
      <c r="I14" s="91" t="b">
        <v>0</v>
      </c>
      <c r="J14" s="91" t="b">
        <v>0</v>
      </c>
      <c r="K14" s="91" t="b">
        <v>0</v>
      </c>
      <c r="L14" s="91" t="b">
        <v>0</v>
      </c>
    </row>
    <row r="15" spans="1:12" ht="15">
      <c r="A15" s="88" t="s">
        <v>374</v>
      </c>
      <c r="B15" s="91" t="s">
        <v>375</v>
      </c>
      <c r="C15" s="91">
        <v>4</v>
      </c>
      <c r="D15" s="119">
        <v>0.0031011204162578053</v>
      </c>
      <c r="E15" s="119">
        <v>1.4771212547196624</v>
      </c>
      <c r="F15" s="91" t="s">
        <v>390</v>
      </c>
      <c r="G15" s="91" t="b">
        <v>0</v>
      </c>
      <c r="H15" s="91" t="b">
        <v>0</v>
      </c>
      <c r="I15" s="91" t="b">
        <v>0</v>
      </c>
      <c r="J15" s="91" t="b">
        <v>0</v>
      </c>
      <c r="K15" s="91" t="b">
        <v>0</v>
      </c>
      <c r="L15" s="91" t="b">
        <v>0</v>
      </c>
    </row>
    <row r="16" spans="1:12" ht="15">
      <c r="A16" s="88" t="s">
        <v>375</v>
      </c>
      <c r="B16" s="91" t="s">
        <v>376</v>
      </c>
      <c r="C16" s="91">
        <v>4</v>
      </c>
      <c r="D16" s="119">
        <v>0.0031011204162578053</v>
      </c>
      <c r="E16" s="119">
        <v>1.4771212547196624</v>
      </c>
      <c r="F16" s="91" t="s">
        <v>390</v>
      </c>
      <c r="G16" s="91" t="b">
        <v>0</v>
      </c>
      <c r="H16" s="91" t="b">
        <v>0</v>
      </c>
      <c r="I16" s="91" t="b">
        <v>0</v>
      </c>
      <c r="J16" s="91" t="b">
        <v>0</v>
      </c>
      <c r="K16" s="91" t="b">
        <v>0</v>
      </c>
      <c r="L16" s="91" t="b">
        <v>0</v>
      </c>
    </row>
    <row r="17" spans="1:12" ht="15">
      <c r="A17" s="88" t="s">
        <v>376</v>
      </c>
      <c r="B17" s="91" t="s">
        <v>377</v>
      </c>
      <c r="C17" s="91">
        <v>4</v>
      </c>
      <c r="D17" s="119">
        <v>0.0031011204162578053</v>
      </c>
      <c r="E17" s="119">
        <v>1.4771212547196624</v>
      </c>
      <c r="F17" s="91" t="s">
        <v>390</v>
      </c>
      <c r="G17" s="91" t="b">
        <v>0</v>
      </c>
      <c r="H17" s="91" t="b">
        <v>0</v>
      </c>
      <c r="I17" s="91" t="b">
        <v>0</v>
      </c>
      <c r="J17" s="91" t="b">
        <v>0</v>
      </c>
      <c r="K17" s="91" t="b">
        <v>0</v>
      </c>
      <c r="L17" s="91" t="b">
        <v>0</v>
      </c>
    </row>
    <row r="18" spans="1:12" ht="15">
      <c r="A18" s="88" t="s">
        <v>377</v>
      </c>
      <c r="B18" s="91" t="s">
        <v>378</v>
      </c>
      <c r="C18" s="91">
        <v>4</v>
      </c>
      <c r="D18" s="119">
        <v>0.0031011204162578053</v>
      </c>
      <c r="E18" s="119">
        <v>1.4771212547196624</v>
      </c>
      <c r="F18" s="91" t="s">
        <v>390</v>
      </c>
      <c r="G18" s="91" t="b">
        <v>0</v>
      </c>
      <c r="H18" s="91" t="b">
        <v>0</v>
      </c>
      <c r="I18" s="91" t="b">
        <v>0</v>
      </c>
      <c r="J18" s="91" t="b">
        <v>0</v>
      </c>
      <c r="K18" s="91" t="b">
        <v>0</v>
      </c>
      <c r="L18" s="91" t="b">
        <v>0</v>
      </c>
    </row>
    <row r="19" spans="1:12" ht="15">
      <c r="A19" s="88" t="s">
        <v>378</v>
      </c>
      <c r="B19" s="91" t="s">
        <v>379</v>
      </c>
      <c r="C19" s="91">
        <v>4</v>
      </c>
      <c r="D19" s="119">
        <v>0.0031011204162578053</v>
      </c>
      <c r="E19" s="119">
        <v>1.4771212547196624</v>
      </c>
      <c r="F19" s="91" t="s">
        <v>390</v>
      </c>
      <c r="G19" s="91" t="b">
        <v>0</v>
      </c>
      <c r="H19" s="91" t="b">
        <v>0</v>
      </c>
      <c r="I19" s="91" t="b">
        <v>0</v>
      </c>
      <c r="J19" s="91" t="b">
        <v>0</v>
      </c>
      <c r="K19" s="91" t="b">
        <v>0</v>
      </c>
      <c r="L19" s="91" t="b">
        <v>0</v>
      </c>
    </row>
    <row r="20" spans="1:12" ht="15">
      <c r="A20" s="88" t="s">
        <v>380</v>
      </c>
      <c r="B20" s="91" t="s">
        <v>363</v>
      </c>
      <c r="C20" s="91">
        <v>3</v>
      </c>
      <c r="D20" s="119">
        <v>0.005324369990792554</v>
      </c>
      <c r="E20" s="119">
        <v>1.380211241711606</v>
      </c>
      <c r="F20" s="91" t="s">
        <v>390</v>
      </c>
      <c r="G20" s="91" t="b">
        <v>0</v>
      </c>
      <c r="H20" s="91" t="b">
        <v>0</v>
      </c>
      <c r="I20" s="91" t="b">
        <v>0</v>
      </c>
      <c r="J20" s="91" t="b">
        <v>0</v>
      </c>
      <c r="K20" s="91" t="b">
        <v>0</v>
      </c>
      <c r="L20" s="91" t="b">
        <v>0</v>
      </c>
    </row>
    <row r="21" spans="1:12" ht="15">
      <c r="A21" s="88" t="s">
        <v>381</v>
      </c>
      <c r="B21" s="91" t="s">
        <v>365</v>
      </c>
      <c r="C21" s="91">
        <v>2</v>
      </c>
      <c r="D21" s="119">
        <v>0.0063670401387526014</v>
      </c>
      <c r="E21" s="119">
        <v>1.4771212547196624</v>
      </c>
      <c r="F21" s="91" t="s">
        <v>390</v>
      </c>
      <c r="G21" s="91" t="b">
        <v>0</v>
      </c>
      <c r="H21" s="91" t="b">
        <v>0</v>
      </c>
      <c r="I21" s="91" t="b">
        <v>0</v>
      </c>
      <c r="J21" s="91" t="b">
        <v>0</v>
      </c>
      <c r="K21" s="91" t="b">
        <v>0</v>
      </c>
      <c r="L21" s="91" t="b">
        <v>0</v>
      </c>
    </row>
    <row r="22" spans="1:12" ht="15">
      <c r="A22" s="88" t="s">
        <v>362</v>
      </c>
      <c r="B22" s="91" t="s">
        <v>382</v>
      </c>
      <c r="C22" s="91">
        <v>2</v>
      </c>
      <c r="D22" s="119">
        <v>0.0063670401387526014</v>
      </c>
      <c r="E22" s="119">
        <v>1.3802112417116061</v>
      </c>
      <c r="F22" s="91" t="s">
        <v>390</v>
      </c>
      <c r="G22" s="91" t="b">
        <v>0</v>
      </c>
      <c r="H22" s="91" t="b">
        <v>0</v>
      </c>
      <c r="I22" s="91" t="b">
        <v>0</v>
      </c>
      <c r="J22" s="91" t="b">
        <v>0</v>
      </c>
      <c r="K22" s="91" t="b">
        <v>0</v>
      </c>
      <c r="L22" s="91" t="b">
        <v>0</v>
      </c>
    </row>
    <row r="23" spans="1:12" ht="15">
      <c r="A23" s="88" t="s">
        <v>382</v>
      </c>
      <c r="B23" s="91" t="s">
        <v>363</v>
      </c>
      <c r="C23" s="91">
        <v>2</v>
      </c>
      <c r="D23" s="119">
        <v>0.0063670401387526014</v>
      </c>
      <c r="E23" s="119">
        <v>1.3802112417116061</v>
      </c>
      <c r="F23" s="91" t="s">
        <v>390</v>
      </c>
      <c r="G23" s="91" t="b">
        <v>0</v>
      </c>
      <c r="H23" s="91" t="b">
        <v>0</v>
      </c>
      <c r="I23" s="91" t="b">
        <v>0</v>
      </c>
      <c r="J23" s="91" t="b">
        <v>0</v>
      </c>
      <c r="K23" s="91" t="b">
        <v>0</v>
      </c>
      <c r="L23" s="91" t="b">
        <v>0</v>
      </c>
    </row>
    <row r="24" spans="1:12" ht="15">
      <c r="A24" s="88" t="s">
        <v>379</v>
      </c>
      <c r="B24" s="91" t="s">
        <v>262</v>
      </c>
      <c r="C24" s="91">
        <v>2</v>
      </c>
      <c r="D24" s="119">
        <v>0.0063670401387526014</v>
      </c>
      <c r="E24" s="119">
        <v>1.4771212547196624</v>
      </c>
      <c r="F24" s="91" t="s">
        <v>390</v>
      </c>
      <c r="G24" s="91" t="b">
        <v>0</v>
      </c>
      <c r="H24" s="91" t="b">
        <v>0</v>
      </c>
      <c r="I24" s="91" t="b">
        <v>0</v>
      </c>
      <c r="J24" s="91" t="b">
        <v>0</v>
      </c>
      <c r="K24" s="91" t="b">
        <v>0</v>
      </c>
      <c r="L24" s="91" t="b">
        <v>0</v>
      </c>
    </row>
    <row r="25" spans="1:12" ht="15">
      <c r="A25" s="88" t="s">
        <v>384</v>
      </c>
      <c r="B25" s="91" t="s">
        <v>365</v>
      </c>
      <c r="C25" s="91">
        <v>2</v>
      </c>
      <c r="D25" s="119">
        <v>0.0063670401387526014</v>
      </c>
      <c r="E25" s="119">
        <v>1.4771212547196624</v>
      </c>
      <c r="F25" s="91" t="s">
        <v>390</v>
      </c>
      <c r="G25" s="91" t="b">
        <v>0</v>
      </c>
      <c r="H25" s="91" t="b">
        <v>0</v>
      </c>
      <c r="I25" s="91" t="b">
        <v>0</v>
      </c>
      <c r="J25" s="91" t="b">
        <v>0</v>
      </c>
      <c r="K25" s="91" t="b">
        <v>0</v>
      </c>
      <c r="L25" s="91" t="b">
        <v>0</v>
      </c>
    </row>
    <row r="26" spans="1:12" ht="15">
      <c r="A26" s="88" t="s">
        <v>362</v>
      </c>
      <c r="B26" s="91" t="s">
        <v>380</v>
      </c>
      <c r="C26" s="91">
        <v>2</v>
      </c>
      <c r="D26" s="119">
        <v>0.0063670401387526014</v>
      </c>
      <c r="E26" s="119">
        <v>1.0791812460476249</v>
      </c>
      <c r="F26" s="91" t="s">
        <v>390</v>
      </c>
      <c r="G26" s="91" t="b">
        <v>0</v>
      </c>
      <c r="H26" s="91" t="b">
        <v>0</v>
      </c>
      <c r="I26" s="91" t="b">
        <v>0</v>
      </c>
      <c r="J26" s="91" t="b">
        <v>0</v>
      </c>
      <c r="K26" s="91" t="b">
        <v>0</v>
      </c>
      <c r="L26" s="91" t="b">
        <v>0</v>
      </c>
    </row>
    <row r="27" spans="1:12" ht="15">
      <c r="A27" s="88" t="s">
        <v>379</v>
      </c>
      <c r="B27" s="91" t="s">
        <v>360</v>
      </c>
      <c r="C27" s="91">
        <v>2</v>
      </c>
      <c r="D27" s="119">
        <v>0.0063670401387526014</v>
      </c>
      <c r="E27" s="119">
        <v>0.6320232147054056</v>
      </c>
      <c r="F27" s="91" t="s">
        <v>390</v>
      </c>
      <c r="G27" s="91" t="b">
        <v>0</v>
      </c>
      <c r="H27" s="91" t="b">
        <v>0</v>
      </c>
      <c r="I27" s="91" t="b">
        <v>0</v>
      </c>
      <c r="J27" s="91" t="b">
        <v>0</v>
      </c>
      <c r="K27" s="91" t="b">
        <v>0</v>
      </c>
      <c r="L27" s="91" t="b">
        <v>0</v>
      </c>
    </row>
    <row r="28" spans="1:12" ht="15">
      <c r="A28" s="88" t="s">
        <v>381</v>
      </c>
      <c r="B28" s="91" t="s">
        <v>365</v>
      </c>
      <c r="C28" s="91">
        <v>2</v>
      </c>
      <c r="D28" s="119">
        <v>0</v>
      </c>
      <c r="E28" s="119">
        <v>1.3222192947339193</v>
      </c>
      <c r="F28" s="91" t="s">
        <v>341</v>
      </c>
      <c r="G28" s="91" t="b">
        <v>0</v>
      </c>
      <c r="H28" s="91" t="b">
        <v>0</v>
      </c>
      <c r="I28" s="91" t="b">
        <v>0</v>
      </c>
      <c r="J28" s="91" t="b">
        <v>0</v>
      </c>
      <c r="K28" s="91" t="b">
        <v>0</v>
      </c>
      <c r="L28" s="91" t="b">
        <v>0</v>
      </c>
    </row>
    <row r="29" spans="1:12" ht="15">
      <c r="A29" s="88" t="s">
        <v>365</v>
      </c>
      <c r="B29" s="91" t="s">
        <v>366</v>
      </c>
      <c r="C29" s="91">
        <v>2</v>
      </c>
      <c r="D29" s="119">
        <v>0</v>
      </c>
      <c r="E29" s="119">
        <v>1.3222192947339193</v>
      </c>
      <c r="F29" s="91" t="s">
        <v>341</v>
      </c>
      <c r="G29" s="91" t="b">
        <v>0</v>
      </c>
      <c r="H29" s="91" t="b">
        <v>0</v>
      </c>
      <c r="I29" s="91" t="b">
        <v>0</v>
      </c>
      <c r="J29" s="91" t="b">
        <v>0</v>
      </c>
      <c r="K29" s="91" t="b">
        <v>0</v>
      </c>
      <c r="L29" s="91" t="b">
        <v>0</v>
      </c>
    </row>
    <row r="30" spans="1:12" ht="15">
      <c r="A30" s="88" t="s">
        <v>366</v>
      </c>
      <c r="B30" s="91" t="s">
        <v>367</v>
      </c>
      <c r="C30" s="91">
        <v>2</v>
      </c>
      <c r="D30" s="119">
        <v>0</v>
      </c>
      <c r="E30" s="119">
        <v>1.3222192947339193</v>
      </c>
      <c r="F30" s="91" t="s">
        <v>341</v>
      </c>
      <c r="G30" s="91" t="b">
        <v>0</v>
      </c>
      <c r="H30" s="91" t="b">
        <v>0</v>
      </c>
      <c r="I30" s="91" t="b">
        <v>0</v>
      </c>
      <c r="J30" s="91" t="b">
        <v>0</v>
      </c>
      <c r="K30" s="91" t="b">
        <v>1</v>
      </c>
      <c r="L30" s="91" t="b">
        <v>0</v>
      </c>
    </row>
    <row r="31" spans="1:12" ht="15">
      <c r="A31" s="88" t="s">
        <v>367</v>
      </c>
      <c r="B31" s="91" t="s">
        <v>368</v>
      </c>
      <c r="C31" s="91">
        <v>2</v>
      </c>
      <c r="D31" s="119">
        <v>0</v>
      </c>
      <c r="E31" s="119">
        <v>1.3222192947339193</v>
      </c>
      <c r="F31" s="91" t="s">
        <v>341</v>
      </c>
      <c r="G31" s="91" t="b">
        <v>0</v>
      </c>
      <c r="H31" s="91" t="b">
        <v>1</v>
      </c>
      <c r="I31" s="91" t="b">
        <v>0</v>
      </c>
      <c r="J31" s="91" t="b">
        <v>0</v>
      </c>
      <c r="K31" s="91" t="b">
        <v>0</v>
      </c>
      <c r="L31" s="91" t="b">
        <v>0</v>
      </c>
    </row>
    <row r="32" spans="1:12" ht="15">
      <c r="A32" s="88" t="s">
        <v>368</v>
      </c>
      <c r="B32" s="91" t="s">
        <v>369</v>
      </c>
      <c r="C32" s="91">
        <v>2</v>
      </c>
      <c r="D32" s="119">
        <v>0</v>
      </c>
      <c r="E32" s="119">
        <v>1.3222192947339193</v>
      </c>
      <c r="F32" s="91" t="s">
        <v>341</v>
      </c>
      <c r="G32" s="91" t="b">
        <v>0</v>
      </c>
      <c r="H32" s="91" t="b">
        <v>0</v>
      </c>
      <c r="I32" s="91" t="b">
        <v>0</v>
      </c>
      <c r="J32" s="91" t="b">
        <v>0</v>
      </c>
      <c r="K32" s="91" t="b">
        <v>0</v>
      </c>
      <c r="L32" s="91" t="b">
        <v>0</v>
      </c>
    </row>
    <row r="33" spans="1:12" ht="15">
      <c r="A33" s="88" t="s">
        <v>369</v>
      </c>
      <c r="B33" s="91" t="s">
        <v>370</v>
      </c>
      <c r="C33" s="91">
        <v>2</v>
      </c>
      <c r="D33" s="119">
        <v>0</v>
      </c>
      <c r="E33" s="119">
        <v>1.3222192947339193</v>
      </c>
      <c r="F33" s="91" t="s">
        <v>341</v>
      </c>
      <c r="G33" s="91" t="b">
        <v>0</v>
      </c>
      <c r="H33" s="91" t="b">
        <v>0</v>
      </c>
      <c r="I33" s="91" t="b">
        <v>0</v>
      </c>
      <c r="J33" s="91" t="b">
        <v>0</v>
      </c>
      <c r="K33" s="91" t="b">
        <v>0</v>
      </c>
      <c r="L33" s="91" t="b">
        <v>0</v>
      </c>
    </row>
    <row r="34" spans="1:12" ht="15">
      <c r="A34" s="88" t="s">
        <v>370</v>
      </c>
      <c r="B34" s="91" t="s">
        <v>371</v>
      </c>
      <c r="C34" s="91">
        <v>2</v>
      </c>
      <c r="D34" s="119">
        <v>0</v>
      </c>
      <c r="E34" s="119">
        <v>1.3222192947339193</v>
      </c>
      <c r="F34" s="91" t="s">
        <v>341</v>
      </c>
      <c r="G34" s="91" t="b">
        <v>0</v>
      </c>
      <c r="H34" s="91" t="b">
        <v>0</v>
      </c>
      <c r="I34" s="91" t="b">
        <v>0</v>
      </c>
      <c r="J34" s="91" t="b">
        <v>0</v>
      </c>
      <c r="K34" s="91" t="b">
        <v>0</v>
      </c>
      <c r="L34" s="91" t="b">
        <v>0</v>
      </c>
    </row>
    <row r="35" spans="1:12" ht="15">
      <c r="A35" s="88" t="s">
        <v>371</v>
      </c>
      <c r="B35" s="91" t="s">
        <v>361</v>
      </c>
      <c r="C35" s="91">
        <v>2</v>
      </c>
      <c r="D35" s="119">
        <v>0</v>
      </c>
      <c r="E35" s="119">
        <v>1.3222192947339193</v>
      </c>
      <c r="F35" s="91" t="s">
        <v>341</v>
      </c>
      <c r="G35" s="91" t="b">
        <v>0</v>
      </c>
      <c r="H35" s="91" t="b">
        <v>0</v>
      </c>
      <c r="I35" s="91" t="b">
        <v>0</v>
      </c>
      <c r="J35" s="91" t="b">
        <v>0</v>
      </c>
      <c r="K35" s="91" t="b">
        <v>0</v>
      </c>
      <c r="L35" s="91" t="b">
        <v>0</v>
      </c>
    </row>
    <row r="36" spans="1:12" ht="15">
      <c r="A36" s="88" t="s">
        <v>361</v>
      </c>
      <c r="B36" s="91" t="s">
        <v>372</v>
      </c>
      <c r="C36" s="91">
        <v>2</v>
      </c>
      <c r="D36" s="119">
        <v>0</v>
      </c>
      <c r="E36" s="119">
        <v>1.3222192947339193</v>
      </c>
      <c r="F36" s="91" t="s">
        <v>341</v>
      </c>
      <c r="G36" s="91" t="b">
        <v>0</v>
      </c>
      <c r="H36" s="91" t="b">
        <v>0</v>
      </c>
      <c r="I36" s="91" t="b">
        <v>0</v>
      </c>
      <c r="J36" s="91" t="b">
        <v>0</v>
      </c>
      <c r="K36" s="91" t="b">
        <v>0</v>
      </c>
      <c r="L36" s="91" t="b">
        <v>0</v>
      </c>
    </row>
    <row r="37" spans="1:12" ht="15">
      <c r="A37" s="88" t="s">
        <v>372</v>
      </c>
      <c r="B37" s="91" t="s">
        <v>373</v>
      </c>
      <c r="C37" s="91">
        <v>2</v>
      </c>
      <c r="D37" s="119">
        <v>0</v>
      </c>
      <c r="E37" s="119">
        <v>1.3222192947339193</v>
      </c>
      <c r="F37" s="91" t="s">
        <v>341</v>
      </c>
      <c r="G37" s="91" t="b">
        <v>0</v>
      </c>
      <c r="H37" s="91" t="b">
        <v>0</v>
      </c>
      <c r="I37" s="91" t="b">
        <v>0</v>
      </c>
      <c r="J37" s="91" t="b">
        <v>0</v>
      </c>
      <c r="K37" s="91" t="b">
        <v>0</v>
      </c>
      <c r="L37" s="91" t="b">
        <v>0</v>
      </c>
    </row>
    <row r="38" spans="1:12" ht="15">
      <c r="A38" s="88" t="s">
        <v>373</v>
      </c>
      <c r="B38" s="91" t="s">
        <v>362</v>
      </c>
      <c r="C38" s="91">
        <v>2</v>
      </c>
      <c r="D38" s="119">
        <v>0</v>
      </c>
      <c r="E38" s="119">
        <v>1.3222192947339193</v>
      </c>
      <c r="F38" s="91" t="s">
        <v>341</v>
      </c>
      <c r="G38" s="91" t="b">
        <v>0</v>
      </c>
      <c r="H38" s="91" t="b">
        <v>0</v>
      </c>
      <c r="I38" s="91" t="b">
        <v>0</v>
      </c>
      <c r="J38" s="91" t="b">
        <v>0</v>
      </c>
      <c r="K38" s="91" t="b">
        <v>0</v>
      </c>
      <c r="L38" s="91" t="b">
        <v>0</v>
      </c>
    </row>
    <row r="39" spans="1:12" ht="15">
      <c r="A39" s="88" t="s">
        <v>362</v>
      </c>
      <c r="B39" s="91" t="s">
        <v>382</v>
      </c>
      <c r="C39" s="91">
        <v>2</v>
      </c>
      <c r="D39" s="119">
        <v>0</v>
      </c>
      <c r="E39" s="119">
        <v>1.3222192947339193</v>
      </c>
      <c r="F39" s="91" t="s">
        <v>341</v>
      </c>
      <c r="G39" s="91" t="b">
        <v>0</v>
      </c>
      <c r="H39" s="91" t="b">
        <v>0</v>
      </c>
      <c r="I39" s="91" t="b">
        <v>0</v>
      </c>
      <c r="J39" s="91" t="b">
        <v>0</v>
      </c>
      <c r="K39" s="91" t="b">
        <v>0</v>
      </c>
      <c r="L39" s="91" t="b">
        <v>0</v>
      </c>
    </row>
    <row r="40" spans="1:12" ht="15">
      <c r="A40" s="88" t="s">
        <v>382</v>
      </c>
      <c r="B40" s="91" t="s">
        <v>363</v>
      </c>
      <c r="C40" s="91">
        <v>2</v>
      </c>
      <c r="D40" s="119">
        <v>0</v>
      </c>
      <c r="E40" s="119">
        <v>1.3222192947339193</v>
      </c>
      <c r="F40" s="91" t="s">
        <v>341</v>
      </c>
      <c r="G40" s="91" t="b">
        <v>0</v>
      </c>
      <c r="H40" s="91" t="b">
        <v>0</v>
      </c>
      <c r="I40" s="91" t="b">
        <v>0</v>
      </c>
      <c r="J40" s="91" t="b">
        <v>0</v>
      </c>
      <c r="K40" s="91" t="b">
        <v>0</v>
      </c>
      <c r="L40" s="91" t="b">
        <v>0</v>
      </c>
    </row>
    <row r="41" spans="1:12" ht="15">
      <c r="A41" s="88" t="s">
        <v>363</v>
      </c>
      <c r="B41" s="91" t="s">
        <v>364</v>
      </c>
      <c r="C41" s="91">
        <v>2</v>
      </c>
      <c r="D41" s="119">
        <v>0</v>
      </c>
      <c r="E41" s="119">
        <v>1.3222192947339193</v>
      </c>
      <c r="F41" s="91" t="s">
        <v>341</v>
      </c>
      <c r="G41" s="91" t="b">
        <v>0</v>
      </c>
      <c r="H41" s="91" t="b">
        <v>0</v>
      </c>
      <c r="I41" s="91" t="b">
        <v>0</v>
      </c>
      <c r="J41" s="91" t="b">
        <v>0</v>
      </c>
      <c r="K41" s="91" t="b">
        <v>0</v>
      </c>
      <c r="L41" s="91" t="b">
        <v>0</v>
      </c>
    </row>
    <row r="42" spans="1:12" ht="15">
      <c r="A42" s="88" t="s">
        <v>364</v>
      </c>
      <c r="B42" s="91" t="s">
        <v>374</v>
      </c>
      <c r="C42" s="91">
        <v>2</v>
      </c>
      <c r="D42" s="119">
        <v>0</v>
      </c>
      <c r="E42" s="119">
        <v>1.3222192947339193</v>
      </c>
      <c r="F42" s="91" t="s">
        <v>341</v>
      </c>
      <c r="G42" s="91" t="b">
        <v>0</v>
      </c>
      <c r="H42" s="91" t="b">
        <v>0</v>
      </c>
      <c r="I42" s="91" t="b">
        <v>0</v>
      </c>
      <c r="J42" s="91" t="b">
        <v>0</v>
      </c>
      <c r="K42" s="91" t="b">
        <v>0</v>
      </c>
      <c r="L42" s="91" t="b">
        <v>0</v>
      </c>
    </row>
    <row r="43" spans="1:12" ht="15">
      <c r="A43" s="88" t="s">
        <v>374</v>
      </c>
      <c r="B43" s="91" t="s">
        <v>375</v>
      </c>
      <c r="C43" s="91">
        <v>2</v>
      </c>
      <c r="D43" s="119">
        <v>0</v>
      </c>
      <c r="E43" s="119">
        <v>1.3222192947339193</v>
      </c>
      <c r="F43" s="91" t="s">
        <v>341</v>
      </c>
      <c r="G43" s="91" t="b">
        <v>0</v>
      </c>
      <c r="H43" s="91" t="b">
        <v>0</v>
      </c>
      <c r="I43" s="91" t="b">
        <v>0</v>
      </c>
      <c r="J43" s="91" t="b">
        <v>0</v>
      </c>
      <c r="K43" s="91" t="b">
        <v>0</v>
      </c>
      <c r="L43" s="91" t="b">
        <v>0</v>
      </c>
    </row>
    <row r="44" spans="1:12" ht="15">
      <c r="A44" s="88" t="s">
        <v>375</v>
      </c>
      <c r="B44" s="91" t="s">
        <v>376</v>
      </c>
      <c r="C44" s="91">
        <v>2</v>
      </c>
      <c r="D44" s="119">
        <v>0</v>
      </c>
      <c r="E44" s="119">
        <v>1.3222192947339193</v>
      </c>
      <c r="F44" s="91" t="s">
        <v>341</v>
      </c>
      <c r="G44" s="91" t="b">
        <v>0</v>
      </c>
      <c r="H44" s="91" t="b">
        <v>0</v>
      </c>
      <c r="I44" s="91" t="b">
        <v>0</v>
      </c>
      <c r="J44" s="91" t="b">
        <v>0</v>
      </c>
      <c r="K44" s="91" t="b">
        <v>0</v>
      </c>
      <c r="L44" s="91" t="b">
        <v>0</v>
      </c>
    </row>
    <row r="45" spans="1:12" ht="15">
      <c r="A45" s="88" t="s">
        <v>376</v>
      </c>
      <c r="B45" s="91" t="s">
        <v>377</v>
      </c>
      <c r="C45" s="91">
        <v>2</v>
      </c>
      <c r="D45" s="119">
        <v>0</v>
      </c>
      <c r="E45" s="119">
        <v>1.3222192947339193</v>
      </c>
      <c r="F45" s="91" t="s">
        <v>341</v>
      </c>
      <c r="G45" s="91" t="b">
        <v>0</v>
      </c>
      <c r="H45" s="91" t="b">
        <v>0</v>
      </c>
      <c r="I45" s="91" t="b">
        <v>0</v>
      </c>
      <c r="J45" s="91" t="b">
        <v>0</v>
      </c>
      <c r="K45" s="91" t="b">
        <v>0</v>
      </c>
      <c r="L45" s="91" t="b">
        <v>0</v>
      </c>
    </row>
    <row r="46" spans="1:12" ht="15">
      <c r="A46" s="88" t="s">
        <v>377</v>
      </c>
      <c r="B46" s="91" t="s">
        <v>378</v>
      </c>
      <c r="C46" s="91">
        <v>2</v>
      </c>
      <c r="D46" s="119">
        <v>0</v>
      </c>
      <c r="E46" s="119">
        <v>1.3222192947339193</v>
      </c>
      <c r="F46" s="91" t="s">
        <v>341</v>
      </c>
      <c r="G46" s="91" t="b">
        <v>0</v>
      </c>
      <c r="H46" s="91" t="b">
        <v>0</v>
      </c>
      <c r="I46" s="91" t="b">
        <v>0</v>
      </c>
      <c r="J46" s="91" t="b">
        <v>0</v>
      </c>
      <c r="K46" s="91" t="b">
        <v>0</v>
      </c>
      <c r="L46" s="91" t="b">
        <v>0</v>
      </c>
    </row>
    <row r="47" spans="1:12" ht="15">
      <c r="A47" s="88" t="s">
        <v>378</v>
      </c>
      <c r="B47" s="91" t="s">
        <v>379</v>
      </c>
      <c r="C47" s="91">
        <v>2</v>
      </c>
      <c r="D47" s="119">
        <v>0</v>
      </c>
      <c r="E47" s="119">
        <v>1.3222192947339193</v>
      </c>
      <c r="F47" s="91" t="s">
        <v>341</v>
      </c>
      <c r="G47" s="91" t="b">
        <v>0</v>
      </c>
      <c r="H47" s="91" t="b">
        <v>0</v>
      </c>
      <c r="I47" s="91" t="b">
        <v>0</v>
      </c>
      <c r="J47" s="91" t="b">
        <v>0</v>
      </c>
      <c r="K47" s="91" t="b">
        <v>0</v>
      </c>
      <c r="L47" s="91" t="b">
        <v>0</v>
      </c>
    </row>
    <row r="48" spans="1:12" ht="15">
      <c r="A48" s="88" t="s">
        <v>379</v>
      </c>
      <c r="B48" s="91" t="s">
        <v>262</v>
      </c>
      <c r="C48" s="91">
        <v>2</v>
      </c>
      <c r="D48" s="119">
        <v>0</v>
      </c>
      <c r="E48" s="119">
        <v>1.3222192947339193</v>
      </c>
      <c r="F48" s="91" t="s">
        <v>341</v>
      </c>
      <c r="G48" s="91" t="b">
        <v>0</v>
      </c>
      <c r="H48" s="91" t="b">
        <v>0</v>
      </c>
      <c r="I48" s="91" t="b">
        <v>0</v>
      </c>
      <c r="J48" s="91" t="b">
        <v>0</v>
      </c>
      <c r="K48" s="91" t="b">
        <v>0</v>
      </c>
      <c r="L48" s="91" t="b">
        <v>0</v>
      </c>
    </row>
    <row r="49" spans="1:12" ht="15">
      <c r="A49" s="88" t="s">
        <v>360</v>
      </c>
      <c r="B49" s="91" t="s">
        <v>360</v>
      </c>
      <c r="C49" s="91">
        <v>12</v>
      </c>
      <c r="D49" s="119">
        <v>0</v>
      </c>
      <c r="E49" s="119">
        <v>0.5862657241447304</v>
      </c>
      <c r="F49" s="91" t="s">
        <v>342</v>
      </c>
      <c r="G49" s="91" t="b">
        <v>0</v>
      </c>
      <c r="H49" s="91" t="b">
        <v>0</v>
      </c>
      <c r="I49" s="91" t="b">
        <v>0</v>
      </c>
      <c r="J49" s="91" t="b">
        <v>0</v>
      </c>
      <c r="K49" s="91" t="b">
        <v>0</v>
      </c>
      <c r="L49" s="91" t="b">
        <v>0</v>
      </c>
    </row>
    <row r="50" spans="1:12" ht="15">
      <c r="A50" s="88" t="s">
        <v>384</v>
      </c>
      <c r="B50" s="91" t="s">
        <v>365</v>
      </c>
      <c r="C50" s="91">
        <v>2</v>
      </c>
      <c r="D50" s="119">
        <v>0</v>
      </c>
      <c r="E50" s="119">
        <v>1.4313637641589874</v>
      </c>
      <c r="F50" s="91" t="s">
        <v>342</v>
      </c>
      <c r="G50" s="91" t="b">
        <v>0</v>
      </c>
      <c r="H50" s="91" t="b">
        <v>0</v>
      </c>
      <c r="I50" s="91" t="b">
        <v>0</v>
      </c>
      <c r="J50" s="91" t="b">
        <v>0</v>
      </c>
      <c r="K50" s="91" t="b">
        <v>0</v>
      </c>
      <c r="L50" s="91" t="b">
        <v>0</v>
      </c>
    </row>
    <row r="51" spans="1:12" ht="15">
      <c r="A51" s="88" t="s">
        <v>365</v>
      </c>
      <c r="B51" s="91" t="s">
        <v>366</v>
      </c>
      <c r="C51" s="91">
        <v>2</v>
      </c>
      <c r="D51" s="119">
        <v>0</v>
      </c>
      <c r="E51" s="119">
        <v>1.4313637641589874</v>
      </c>
      <c r="F51" s="91" t="s">
        <v>342</v>
      </c>
      <c r="G51" s="91" t="b">
        <v>0</v>
      </c>
      <c r="H51" s="91" t="b">
        <v>0</v>
      </c>
      <c r="I51" s="91" t="b">
        <v>0</v>
      </c>
      <c r="J51" s="91" t="b">
        <v>0</v>
      </c>
      <c r="K51" s="91" t="b">
        <v>0</v>
      </c>
      <c r="L51" s="91" t="b">
        <v>0</v>
      </c>
    </row>
    <row r="52" spans="1:12" ht="15">
      <c r="A52" s="88" t="s">
        <v>366</v>
      </c>
      <c r="B52" s="91" t="s">
        <v>367</v>
      </c>
      <c r="C52" s="91">
        <v>2</v>
      </c>
      <c r="D52" s="119">
        <v>0</v>
      </c>
      <c r="E52" s="119">
        <v>1.4313637641589874</v>
      </c>
      <c r="F52" s="91" t="s">
        <v>342</v>
      </c>
      <c r="G52" s="91" t="b">
        <v>0</v>
      </c>
      <c r="H52" s="91" t="b">
        <v>0</v>
      </c>
      <c r="I52" s="91" t="b">
        <v>0</v>
      </c>
      <c r="J52" s="91" t="b">
        <v>0</v>
      </c>
      <c r="K52" s="91" t="b">
        <v>1</v>
      </c>
      <c r="L52" s="91" t="b">
        <v>0</v>
      </c>
    </row>
    <row r="53" spans="1:12" ht="15">
      <c r="A53" s="88" t="s">
        <v>367</v>
      </c>
      <c r="B53" s="91" t="s">
        <v>368</v>
      </c>
      <c r="C53" s="91">
        <v>2</v>
      </c>
      <c r="D53" s="119">
        <v>0</v>
      </c>
      <c r="E53" s="119">
        <v>1.4313637641589874</v>
      </c>
      <c r="F53" s="91" t="s">
        <v>342</v>
      </c>
      <c r="G53" s="91" t="b">
        <v>0</v>
      </c>
      <c r="H53" s="91" t="b">
        <v>1</v>
      </c>
      <c r="I53" s="91" t="b">
        <v>0</v>
      </c>
      <c r="J53" s="91" t="b">
        <v>0</v>
      </c>
      <c r="K53" s="91" t="b">
        <v>0</v>
      </c>
      <c r="L53" s="91" t="b">
        <v>0</v>
      </c>
    </row>
    <row r="54" spans="1:12" ht="15">
      <c r="A54" s="88" t="s">
        <v>368</v>
      </c>
      <c r="B54" s="91" t="s">
        <v>369</v>
      </c>
      <c r="C54" s="91">
        <v>2</v>
      </c>
      <c r="D54" s="119">
        <v>0</v>
      </c>
      <c r="E54" s="119">
        <v>1.4313637641589874</v>
      </c>
      <c r="F54" s="91" t="s">
        <v>342</v>
      </c>
      <c r="G54" s="91" t="b">
        <v>0</v>
      </c>
      <c r="H54" s="91" t="b">
        <v>0</v>
      </c>
      <c r="I54" s="91" t="b">
        <v>0</v>
      </c>
      <c r="J54" s="91" t="b">
        <v>0</v>
      </c>
      <c r="K54" s="91" t="b">
        <v>0</v>
      </c>
      <c r="L54" s="91" t="b">
        <v>0</v>
      </c>
    </row>
    <row r="55" spans="1:12" ht="15">
      <c r="A55" s="88" t="s">
        <v>369</v>
      </c>
      <c r="B55" s="91" t="s">
        <v>370</v>
      </c>
      <c r="C55" s="91">
        <v>2</v>
      </c>
      <c r="D55" s="119">
        <v>0</v>
      </c>
      <c r="E55" s="119">
        <v>1.4313637641589874</v>
      </c>
      <c r="F55" s="91" t="s">
        <v>342</v>
      </c>
      <c r="G55" s="91" t="b">
        <v>0</v>
      </c>
      <c r="H55" s="91" t="b">
        <v>0</v>
      </c>
      <c r="I55" s="91" t="b">
        <v>0</v>
      </c>
      <c r="J55" s="91" t="b">
        <v>0</v>
      </c>
      <c r="K55" s="91" t="b">
        <v>0</v>
      </c>
      <c r="L55" s="91" t="b">
        <v>0</v>
      </c>
    </row>
    <row r="56" spans="1:12" ht="15">
      <c r="A56" s="88" t="s">
        <v>370</v>
      </c>
      <c r="B56" s="91" t="s">
        <v>371</v>
      </c>
      <c r="C56" s="91">
        <v>2</v>
      </c>
      <c r="D56" s="119">
        <v>0</v>
      </c>
      <c r="E56" s="119">
        <v>1.4313637641589874</v>
      </c>
      <c r="F56" s="91" t="s">
        <v>342</v>
      </c>
      <c r="G56" s="91" t="b">
        <v>0</v>
      </c>
      <c r="H56" s="91" t="b">
        <v>0</v>
      </c>
      <c r="I56" s="91" t="b">
        <v>0</v>
      </c>
      <c r="J56" s="91" t="b">
        <v>0</v>
      </c>
      <c r="K56" s="91" t="b">
        <v>0</v>
      </c>
      <c r="L56" s="91" t="b">
        <v>0</v>
      </c>
    </row>
    <row r="57" spans="1:12" ht="15">
      <c r="A57" s="88" t="s">
        <v>371</v>
      </c>
      <c r="B57" s="91" t="s">
        <v>361</v>
      </c>
      <c r="C57" s="91">
        <v>2</v>
      </c>
      <c r="D57" s="119">
        <v>0</v>
      </c>
      <c r="E57" s="119">
        <v>1.4313637641589874</v>
      </c>
      <c r="F57" s="91" t="s">
        <v>342</v>
      </c>
      <c r="G57" s="91" t="b">
        <v>0</v>
      </c>
      <c r="H57" s="91" t="b">
        <v>0</v>
      </c>
      <c r="I57" s="91" t="b">
        <v>0</v>
      </c>
      <c r="J57" s="91" t="b">
        <v>0</v>
      </c>
      <c r="K57" s="91" t="b">
        <v>0</v>
      </c>
      <c r="L57" s="91" t="b">
        <v>0</v>
      </c>
    </row>
    <row r="58" spans="1:12" ht="15">
      <c r="A58" s="88" t="s">
        <v>361</v>
      </c>
      <c r="B58" s="91" t="s">
        <v>372</v>
      </c>
      <c r="C58" s="91">
        <v>2</v>
      </c>
      <c r="D58" s="119">
        <v>0</v>
      </c>
      <c r="E58" s="119">
        <v>1.4313637641589874</v>
      </c>
      <c r="F58" s="91" t="s">
        <v>342</v>
      </c>
      <c r="G58" s="91" t="b">
        <v>0</v>
      </c>
      <c r="H58" s="91" t="b">
        <v>0</v>
      </c>
      <c r="I58" s="91" t="b">
        <v>0</v>
      </c>
      <c r="J58" s="91" t="b">
        <v>0</v>
      </c>
      <c r="K58" s="91" t="b">
        <v>0</v>
      </c>
      <c r="L58" s="91" t="b">
        <v>0</v>
      </c>
    </row>
    <row r="59" spans="1:12" ht="15">
      <c r="A59" s="88" t="s">
        <v>372</v>
      </c>
      <c r="B59" s="91" t="s">
        <v>373</v>
      </c>
      <c r="C59" s="91">
        <v>2</v>
      </c>
      <c r="D59" s="119">
        <v>0</v>
      </c>
      <c r="E59" s="119">
        <v>1.4313637641589874</v>
      </c>
      <c r="F59" s="91" t="s">
        <v>342</v>
      </c>
      <c r="G59" s="91" t="b">
        <v>0</v>
      </c>
      <c r="H59" s="91" t="b">
        <v>0</v>
      </c>
      <c r="I59" s="91" t="b">
        <v>0</v>
      </c>
      <c r="J59" s="91" t="b">
        <v>0</v>
      </c>
      <c r="K59" s="91" t="b">
        <v>0</v>
      </c>
      <c r="L59" s="91" t="b">
        <v>0</v>
      </c>
    </row>
    <row r="60" spans="1:12" ht="15">
      <c r="A60" s="88" t="s">
        <v>373</v>
      </c>
      <c r="B60" s="91" t="s">
        <v>362</v>
      </c>
      <c r="C60" s="91">
        <v>2</v>
      </c>
      <c r="D60" s="119">
        <v>0</v>
      </c>
      <c r="E60" s="119">
        <v>1.4313637641589874</v>
      </c>
      <c r="F60" s="91" t="s">
        <v>342</v>
      </c>
      <c r="G60" s="91" t="b">
        <v>0</v>
      </c>
      <c r="H60" s="91" t="b">
        <v>0</v>
      </c>
      <c r="I60" s="91" t="b">
        <v>0</v>
      </c>
      <c r="J60" s="91" t="b">
        <v>0</v>
      </c>
      <c r="K60" s="91" t="b">
        <v>0</v>
      </c>
      <c r="L60" s="91" t="b">
        <v>0</v>
      </c>
    </row>
    <row r="61" spans="1:12" ht="15">
      <c r="A61" s="88" t="s">
        <v>362</v>
      </c>
      <c r="B61" s="91" t="s">
        <v>380</v>
      </c>
      <c r="C61" s="91">
        <v>2</v>
      </c>
      <c r="D61" s="119">
        <v>0</v>
      </c>
      <c r="E61" s="119">
        <v>1.4313637641589874</v>
      </c>
      <c r="F61" s="91" t="s">
        <v>342</v>
      </c>
      <c r="G61" s="91" t="b">
        <v>0</v>
      </c>
      <c r="H61" s="91" t="b">
        <v>0</v>
      </c>
      <c r="I61" s="91" t="b">
        <v>0</v>
      </c>
      <c r="J61" s="91" t="b">
        <v>0</v>
      </c>
      <c r="K61" s="91" t="b">
        <v>0</v>
      </c>
      <c r="L61" s="91" t="b">
        <v>0</v>
      </c>
    </row>
    <row r="62" spans="1:12" ht="15">
      <c r="A62" s="88" t="s">
        <v>380</v>
      </c>
      <c r="B62" s="91" t="s">
        <v>363</v>
      </c>
      <c r="C62" s="91">
        <v>2</v>
      </c>
      <c r="D62" s="119">
        <v>0</v>
      </c>
      <c r="E62" s="119">
        <v>1.4313637641589874</v>
      </c>
      <c r="F62" s="91" t="s">
        <v>342</v>
      </c>
      <c r="G62" s="91" t="b">
        <v>0</v>
      </c>
      <c r="H62" s="91" t="b">
        <v>0</v>
      </c>
      <c r="I62" s="91" t="b">
        <v>0</v>
      </c>
      <c r="J62" s="91" t="b">
        <v>0</v>
      </c>
      <c r="K62" s="91" t="b">
        <v>0</v>
      </c>
      <c r="L62" s="91" t="b">
        <v>0</v>
      </c>
    </row>
    <row r="63" spans="1:12" ht="15">
      <c r="A63" s="88" t="s">
        <v>363</v>
      </c>
      <c r="B63" s="91" t="s">
        <v>364</v>
      </c>
      <c r="C63" s="91">
        <v>2</v>
      </c>
      <c r="D63" s="119">
        <v>0</v>
      </c>
      <c r="E63" s="119">
        <v>1.4313637641589874</v>
      </c>
      <c r="F63" s="91" t="s">
        <v>342</v>
      </c>
      <c r="G63" s="91" t="b">
        <v>0</v>
      </c>
      <c r="H63" s="91" t="b">
        <v>0</v>
      </c>
      <c r="I63" s="91" t="b">
        <v>0</v>
      </c>
      <c r="J63" s="91" t="b">
        <v>0</v>
      </c>
      <c r="K63" s="91" t="b">
        <v>0</v>
      </c>
      <c r="L63" s="91" t="b">
        <v>0</v>
      </c>
    </row>
    <row r="64" spans="1:12" ht="15">
      <c r="A64" s="88" t="s">
        <v>364</v>
      </c>
      <c r="B64" s="91" t="s">
        <v>374</v>
      </c>
      <c r="C64" s="91">
        <v>2</v>
      </c>
      <c r="D64" s="119">
        <v>0</v>
      </c>
      <c r="E64" s="119">
        <v>1.4313637641589874</v>
      </c>
      <c r="F64" s="91" t="s">
        <v>342</v>
      </c>
      <c r="G64" s="91" t="b">
        <v>0</v>
      </c>
      <c r="H64" s="91" t="b">
        <v>0</v>
      </c>
      <c r="I64" s="91" t="b">
        <v>0</v>
      </c>
      <c r="J64" s="91" t="b">
        <v>0</v>
      </c>
      <c r="K64" s="91" t="b">
        <v>0</v>
      </c>
      <c r="L64" s="91" t="b">
        <v>0</v>
      </c>
    </row>
    <row r="65" spans="1:12" ht="15">
      <c r="A65" s="88" t="s">
        <v>374</v>
      </c>
      <c r="B65" s="91" t="s">
        <v>375</v>
      </c>
      <c r="C65" s="91">
        <v>2</v>
      </c>
      <c r="D65" s="119">
        <v>0</v>
      </c>
      <c r="E65" s="119">
        <v>1.4313637641589874</v>
      </c>
      <c r="F65" s="91" t="s">
        <v>342</v>
      </c>
      <c r="G65" s="91" t="b">
        <v>0</v>
      </c>
      <c r="H65" s="91" t="b">
        <v>0</v>
      </c>
      <c r="I65" s="91" t="b">
        <v>0</v>
      </c>
      <c r="J65" s="91" t="b">
        <v>0</v>
      </c>
      <c r="K65" s="91" t="b">
        <v>0</v>
      </c>
      <c r="L65" s="91" t="b">
        <v>0</v>
      </c>
    </row>
    <row r="66" spans="1:12" ht="15">
      <c r="A66" s="88" t="s">
        <v>375</v>
      </c>
      <c r="B66" s="91" t="s">
        <v>376</v>
      </c>
      <c r="C66" s="91">
        <v>2</v>
      </c>
      <c r="D66" s="119">
        <v>0</v>
      </c>
      <c r="E66" s="119">
        <v>1.4313637641589874</v>
      </c>
      <c r="F66" s="91" t="s">
        <v>342</v>
      </c>
      <c r="G66" s="91" t="b">
        <v>0</v>
      </c>
      <c r="H66" s="91" t="b">
        <v>0</v>
      </c>
      <c r="I66" s="91" t="b">
        <v>0</v>
      </c>
      <c r="J66" s="91" t="b">
        <v>0</v>
      </c>
      <c r="K66" s="91" t="b">
        <v>0</v>
      </c>
      <c r="L66" s="91" t="b">
        <v>0</v>
      </c>
    </row>
    <row r="67" spans="1:12" ht="15">
      <c r="A67" s="88" t="s">
        <v>376</v>
      </c>
      <c r="B67" s="91" t="s">
        <v>377</v>
      </c>
      <c r="C67" s="91">
        <v>2</v>
      </c>
      <c r="D67" s="119">
        <v>0</v>
      </c>
      <c r="E67" s="119">
        <v>1.4313637641589874</v>
      </c>
      <c r="F67" s="91" t="s">
        <v>342</v>
      </c>
      <c r="G67" s="91" t="b">
        <v>0</v>
      </c>
      <c r="H67" s="91" t="b">
        <v>0</v>
      </c>
      <c r="I67" s="91" t="b">
        <v>0</v>
      </c>
      <c r="J67" s="91" t="b">
        <v>0</v>
      </c>
      <c r="K67" s="91" t="b">
        <v>0</v>
      </c>
      <c r="L67" s="91" t="b">
        <v>0</v>
      </c>
    </row>
    <row r="68" spans="1:12" ht="15">
      <c r="A68" s="88" t="s">
        <v>377</v>
      </c>
      <c r="B68" s="91" t="s">
        <v>378</v>
      </c>
      <c r="C68" s="91">
        <v>2</v>
      </c>
      <c r="D68" s="119">
        <v>0</v>
      </c>
      <c r="E68" s="119">
        <v>1.4313637641589874</v>
      </c>
      <c r="F68" s="91" t="s">
        <v>342</v>
      </c>
      <c r="G68" s="91" t="b">
        <v>0</v>
      </c>
      <c r="H68" s="91" t="b">
        <v>0</v>
      </c>
      <c r="I68" s="91" t="b">
        <v>0</v>
      </c>
      <c r="J68" s="91" t="b">
        <v>0</v>
      </c>
      <c r="K68" s="91" t="b">
        <v>0</v>
      </c>
      <c r="L68" s="91" t="b">
        <v>0</v>
      </c>
    </row>
    <row r="69" spans="1:12" ht="15">
      <c r="A69" s="88" t="s">
        <v>378</v>
      </c>
      <c r="B69" s="91" t="s">
        <v>379</v>
      </c>
      <c r="C69" s="91">
        <v>2</v>
      </c>
      <c r="D69" s="119">
        <v>0</v>
      </c>
      <c r="E69" s="119">
        <v>1.4313637641589874</v>
      </c>
      <c r="F69" s="91" t="s">
        <v>342</v>
      </c>
      <c r="G69" s="91" t="b">
        <v>0</v>
      </c>
      <c r="H69" s="91" t="b">
        <v>0</v>
      </c>
      <c r="I69" s="91" t="b">
        <v>0</v>
      </c>
      <c r="J69" s="91" t="b">
        <v>0</v>
      </c>
      <c r="K69" s="91" t="b">
        <v>0</v>
      </c>
      <c r="L69" s="91" t="b">
        <v>0</v>
      </c>
    </row>
    <row r="70" spans="1:12" ht="15">
      <c r="A70" s="88" t="s">
        <v>379</v>
      </c>
      <c r="B70" s="91" t="s">
        <v>360</v>
      </c>
      <c r="C70" s="91">
        <v>2</v>
      </c>
      <c r="D70" s="119">
        <v>0</v>
      </c>
      <c r="E70" s="119">
        <v>0.5862657241447304</v>
      </c>
      <c r="F70" s="91" t="s">
        <v>342</v>
      </c>
      <c r="G70" s="91" t="b">
        <v>0</v>
      </c>
      <c r="H70" s="91" t="b">
        <v>0</v>
      </c>
      <c r="I70" s="91" t="b">
        <v>0</v>
      </c>
      <c r="J70" s="91" t="b">
        <v>0</v>
      </c>
      <c r="K70" s="91" t="b">
        <v>0</v>
      </c>
      <c r="L7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2022-05-19T01:34:27Z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